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chartsheets/sheet1.xml" ContentType="application/vnd.openxmlformats-officedocument.spreadsheetml.chartsheet+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drawings/drawing3.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rawings/drawing4.xml" ContentType="application/vnd.openxmlformats-officedocument.drawing+xml"/>
  <Override PartName="/xl/diagrams/data2.xml" ContentType="application/vnd.openxmlformats-officedocument.drawingml.diagramData+xml"/>
  <Override PartName="/xl/diagrams/layout2.xml" ContentType="application/vnd.openxmlformats-officedocument.drawingml.diagramLayout+xml"/>
  <Override PartName="/xl/diagrams/quickStyle2.xml" ContentType="application/vnd.openxmlformats-officedocument.drawingml.diagramStyle+xml"/>
  <Override PartName="/xl/diagrams/colors2.xml" ContentType="application/vnd.openxmlformats-officedocument.drawingml.diagramColors+xml"/>
  <Override PartName="/xl/diagrams/drawing2.xml" ContentType="application/vnd.ms-office.drawingml.diagramDrawing+xml"/>
  <Override PartName="/xl/drawings/drawing5.xml" ContentType="application/vnd.openxmlformats-officedocument.drawing+xml"/>
  <Override PartName="/xl/drawings/drawing6.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1"/>
  <workbookPr showInkAnnotation="0" codeName="ThisWorkbook"/>
  <mc:AlternateContent xmlns:mc="http://schemas.openxmlformats.org/markup-compatibility/2006">
    <mc:Choice Requires="x15">
      <x15ac:absPath xmlns:x15ac="http://schemas.microsoft.com/office/spreadsheetml/2010/11/ac" url="C:\Users\naomi.clarke\Documents\C1000862 GovPrint Cloud\"/>
    </mc:Choice>
  </mc:AlternateContent>
  <xr:revisionPtr revIDLastSave="0" documentId="13_ncr:1_{FDEB5130-F3C7-4B16-B3FE-F49EB76B6AC6}" xr6:coauthVersionLast="36" xr6:coauthVersionMax="36" xr10:uidLastSave="{00000000-0000-0000-0000-000000000000}"/>
  <bookViews>
    <workbookView xWindow="0" yWindow="0" windowWidth="19200" windowHeight="8130" tabRatio="723" xr2:uid="{00000000-000D-0000-FFFF-FFFF00000000}"/>
  </bookViews>
  <sheets>
    <sheet name="CoverPage" sheetId="55" r:id="rId1"/>
    <sheet name="Contents" sheetId="83" r:id="rId2"/>
    <sheet name="Authority Instructions" sheetId="60" r:id="rId3"/>
    <sheet name="Bidder Instructions" sheetId="26" r:id="rId4"/>
    <sheet name="Authority Input" sheetId="35" r:id="rId5"/>
    <sheet name="Input&gt;" sheetId="73" r:id="rId6"/>
    <sheet name="1.1a Lead &amp; Parents" sheetId="27" r:id="rId7"/>
    <sheet name="1.1b Lead &amp; Parents NFP" sheetId="48" r:id="rId8"/>
    <sheet name="1.2a Other" sheetId="84" r:id="rId9"/>
    <sheet name="1.2b Other NFP" sheetId="85" r:id="rId10"/>
    <sheet name="Ancillary&gt;" sheetId="76" r:id="rId11"/>
    <sheet name="2.1 Lead &amp; Parents" sheetId="36" r:id="rId12"/>
    <sheet name="2.2 Other" sheetId="46" r:id="rId13"/>
    <sheet name="Assessment&gt;" sheetId="74" r:id="rId14"/>
    <sheet name="3.1 Lead &amp; Parents" sheetId="3" r:id="rId15"/>
    <sheet name="3.2 Other" sheetId="86" r:id="rId16"/>
    <sheet name="Evaluation&gt;" sheetId="75" r:id="rId17"/>
    <sheet name="4.1a Lead" sheetId="80" r:id="rId18"/>
    <sheet name="4.1b Immediate Parent" sheetId="66" r:id="rId19"/>
    <sheet name="4.1c Ultimate Parent" sheetId="70" r:id="rId20"/>
    <sheet name="4.2a Other (1)" sheetId="71" r:id="rId21"/>
    <sheet name="4.2b Other (2)" sheetId="72" r:id="rId22"/>
    <sheet name="4.2c Other (3)" sheetId="65" r:id="rId23"/>
    <sheet name="4.3 Evaluation Summary" sheetId="82" r:id="rId24"/>
    <sheet name="Admin&gt;" sheetId="56" r:id="rId25"/>
    <sheet name="Metric Definitions" sheetId="47" r:id="rId26"/>
    <sheet name="SysConfig" sheetId="57" r:id="rId27"/>
  </sheets>
  <definedNames>
    <definedName name="cstAuthorityName">'Authority Input'!$F$13</definedName>
    <definedName name="cstProjectName">'Authority Input'!$F$12</definedName>
    <definedName name="cstProtectiveMarking">'Authority Input'!$F$16</definedName>
    <definedName name="Entity1">'2.2 Other'!$C$11</definedName>
    <definedName name="Entity2">'2.2 Other'!$C$31</definedName>
    <definedName name="Entity3">'2.2 Other'!$C$51</definedName>
    <definedName name="eTol">SysConfig!$F$52</definedName>
    <definedName name="ImmediateP">'2.1 Lead &amp; Parents'!$C$31</definedName>
    <definedName name="LeadBidder">'2.1 Lead &amp; Parents'!$C$11</definedName>
    <definedName name="sysChk">Contents!$H$41</definedName>
    <definedName name="sysChkWord">SysConfig!$F$54</definedName>
    <definedName name="sysWarn">Contents!$I$41</definedName>
    <definedName name="UltimateP">'2.1 Lead &amp; Parents'!$C$51</definedName>
    <definedName name="Version">SysConfig!$G$74</definedName>
  </definedNames>
  <calcPr calcId="191029"/>
</workbook>
</file>

<file path=xl/calcChain.xml><?xml version="1.0" encoding="utf-8"?>
<calcChain xmlns="http://schemas.openxmlformats.org/spreadsheetml/2006/main">
  <c r="AA28" i="86" l="1"/>
  <c r="AB28" i="86"/>
  <c r="AA29" i="86"/>
  <c r="AB29" i="86"/>
  <c r="AA30" i="86"/>
  <c r="AB30" i="86"/>
  <c r="AA31" i="86"/>
  <c r="AB31" i="86"/>
  <c r="AA32" i="86" l="1"/>
  <c r="AB32" i="86"/>
  <c r="AA33" i="86" l="1"/>
  <c r="AB33" i="86"/>
  <c r="D34" i="86"/>
  <c r="E34" i="86"/>
  <c r="AA34" i="86" l="1"/>
  <c r="AB34" i="86"/>
  <c r="AD34" i="86"/>
  <c r="AE34" i="86" s="1"/>
  <c r="D35" i="86"/>
  <c r="E35" i="86" s="1"/>
  <c r="AA35" i="86" l="1"/>
  <c r="AB35" i="86"/>
  <c r="AD35" i="86"/>
  <c r="AE35" i="86"/>
  <c r="AA36" i="86"/>
  <c r="AB36" i="86"/>
  <c r="AA37" i="86" l="1"/>
  <c r="AB37" i="86"/>
  <c r="AA38" i="86" l="1"/>
  <c r="AB38" i="86"/>
  <c r="AA39" i="86" l="1"/>
  <c r="AB39" i="86"/>
  <c r="AA40" i="86" l="1"/>
  <c r="AB40" i="86"/>
  <c r="D41" i="86"/>
  <c r="E41" i="86"/>
  <c r="AA41" i="86" l="1"/>
  <c r="AB41" i="86"/>
  <c r="AD41" i="86"/>
  <c r="AE41" i="86"/>
  <c r="D42" i="86"/>
  <c r="E42" i="86"/>
  <c r="AA42" i="86" l="1"/>
  <c r="AB42" i="86"/>
  <c r="AD42" i="86"/>
  <c r="AE42" i="86"/>
  <c r="AA43" i="86"/>
  <c r="AB43" i="86"/>
  <c r="D44" i="86"/>
  <c r="E44" i="86"/>
  <c r="AA44" i="86" l="1"/>
  <c r="AB44" i="86"/>
  <c r="AD44" i="86"/>
  <c r="AE44" i="86"/>
  <c r="D45" i="86"/>
  <c r="E45" i="86" s="1"/>
  <c r="AA45" i="86" l="1"/>
  <c r="AB45" i="86"/>
  <c r="AD45" i="86"/>
  <c r="AE45" i="86"/>
  <c r="D46" i="86"/>
  <c r="E46" i="86" s="1"/>
  <c r="AA46" i="86" l="1"/>
  <c r="AB46" i="86"/>
  <c r="AD46" i="86"/>
  <c r="AE46" i="86"/>
  <c r="AA47" i="86" l="1"/>
  <c r="AB47" i="86"/>
  <c r="AA48" i="86"/>
  <c r="AB48" i="86"/>
  <c r="AA49" i="86" l="1"/>
  <c r="AB49" i="86"/>
  <c r="AA50" i="86" l="1"/>
  <c r="AB50" i="86"/>
  <c r="AA51" i="86"/>
  <c r="AB51" i="86"/>
  <c r="AA52" i="86"/>
  <c r="AB52" i="86"/>
  <c r="L44" i="35" l="1"/>
  <c r="E76" i="57" l="1"/>
  <c r="E10" i="35"/>
  <c r="H27" i="26" l="1"/>
  <c r="I14" i="86" s="1"/>
  <c r="F14" i="71" s="1"/>
  <c r="N116" i="27"/>
  <c r="N115" i="27"/>
  <c r="N115" i="84"/>
  <c r="N116" i="84"/>
  <c r="C3" i="84"/>
  <c r="A8" i="86"/>
  <c r="H27" i="83" s="1"/>
  <c r="A8" i="3"/>
  <c r="H26" i="83" s="1"/>
  <c r="B52" i="57"/>
  <c r="B8" i="57" s="1"/>
  <c r="I38" i="83" s="1"/>
  <c r="C3" i="27"/>
  <c r="AA41" i="3"/>
  <c r="A8" i="57"/>
  <c r="H38" i="83" s="1"/>
  <c r="O27" i="27"/>
  <c r="X17" i="27"/>
  <c r="P17" i="27"/>
  <c r="P51" i="27" s="1"/>
  <c r="C3" i="85"/>
  <c r="C3" i="48"/>
  <c r="X148" i="84"/>
  <c r="W148" i="84"/>
  <c r="V148" i="84"/>
  <c r="P148" i="84"/>
  <c r="O148" i="84"/>
  <c r="N148" i="84"/>
  <c r="G148" i="84"/>
  <c r="H148" i="84"/>
  <c r="F148" i="84"/>
  <c r="H28" i="26"/>
  <c r="E9" i="85" s="1"/>
  <c r="W15" i="86"/>
  <c r="T15" i="65" s="1"/>
  <c r="W13" i="86"/>
  <c r="T13" i="65" s="1"/>
  <c r="W12" i="86"/>
  <c r="T12" i="65" s="1"/>
  <c r="W11" i="86"/>
  <c r="T11" i="65" s="1"/>
  <c r="P15" i="86"/>
  <c r="M15" i="72" s="1"/>
  <c r="P13" i="86"/>
  <c r="M13" i="72" s="1"/>
  <c r="P12" i="86"/>
  <c r="M12" i="72" s="1"/>
  <c r="P11" i="86"/>
  <c r="M11" i="72" s="1"/>
  <c r="I15" i="86"/>
  <c r="F15" i="71" s="1"/>
  <c r="W15" i="3"/>
  <c r="T15" i="70" s="1"/>
  <c r="W13" i="3"/>
  <c r="T13" i="70" s="1"/>
  <c r="W12" i="3"/>
  <c r="T12" i="70" s="1"/>
  <c r="W11" i="3"/>
  <c r="T11" i="70" s="1"/>
  <c r="P15" i="3"/>
  <c r="M15" i="66" s="1"/>
  <c r="P13" i="3"/>
  <c r="M13" i="66" s="1"/>
  <c r="P12" i="3"/>
  <c r="M12" i="66" s="1"/>
  <c r="P11" i="3"/>
  <c r="M11" i="66" s="1"/>
  <c r="I15" i="3"/>
  <c r="F15" i="80" s="1"/>
  <c r="I12" i="86"/>
  <c r="F12" i="71" s="1"/>
  <c r="I13" i="86"/>
  <c r="F13" i="71" s="1"/>
  <c r="I11" i="86"/>
  <c r="F11" i="71" s="1"/>
  <c r="AB99" i="86"/>
  <c r="C2" i="48"/>
  <c r="C4" i="48"/>
  <c r="AA99" i="86"/>
  <c r="AB98" i="86"/>
  <c r="AA98" i="86"/>
  <c r="AB97" i="86"/>
  <c r="AA97" i="86"/>
  <c r="AB96" i="86"/>
  <c r="AA96" i="86"/>
  <c r="AB95" i="86"/>
  <c r="AA95" i="86"/>
  <c r="AB94" i="86"/>
  <c r="AA94" i="86"/>
  <c r="AB93" i="86"/>
  <c r="AA93" i="86"/>
  <c r="AB92" i="86"/>
  <c r="AA92" i="86"/>
  <c r="AB91" i="86"/>
  <c r="AA91" i="86"/>
  <c r="AB90" i="86"/>
  <c r="AA90" i="86"/>
  <c r="AB89" i="86"/>
  <c r="AA89" i="86"/>
  <c r="AB88" i="86"/>
  <c r="AA88" i="86"/>
  <c r="AB87" i="86"/>
  <c r="AA87" i="86"/>
  <c r="AB86" i="86"/>
  <c r="AA86" i="86"/>
  <c r="AB85" i="86"/>
  <c r="AA85" i="86"/>
  <c r="AB84" i="86"/>
  <c r="AA84" i="86"/>
  <c r="AB83" i="86"/>
  <c r="AA83" i="86"/>
  <c r="AB82" i="86"/>
  <c r="AA82" i="86"/>
  <c r="AB81" i="86"/>
  <c r="AA81" i="86"/>
  <c r="AB80" i="86"/>
  <c r="AA80" i="86"/>
  <c r="AB79" i="86"/>
  <c r="AA79" i="86"/>
  <c r="AB78" i="86"/>
  <c r="AA78" i="86"/>
  <c r="AB77" i="86"/>
  <c r="AA77" i="86"/>
  <c r="AB76" i="86"/>
  <c r="AA76" i="86"/>
  <c r="AB75" i="86"/>
  <c r="AA75" i="86"/>
  <c r="AB74" i="86"/>
  <c r="AA74" i="86"/>
  <c r="AB73" i="86"/>
  <c r="AA73" i="86"/>
  <c r="AB72" i="86"/>
  <c r="AA72" i="86"/>
  <c r="AB71" i="86"/>
  <c r="AA71" i="86"/>
  <c r="AB70" i="86"/>
  <c r="AA70" i="86"/>
  <c r="AB69" i="86"/>
  <c r="AA69" i="86"/>
  <c r="AB68" i="86"/>
  <c r="AA68" i="86"/>
  <c r="AB26" i="86"/>
  <c r="AB67" i="86"/>
  <c r="AA67" i="86"/>
  <c r="AB25" i="86"/>
  <c r="AB66" i="86"/>
  <c r="AA66" i="86"/>
  <c r="AB65" i="86"/>
  <c r="AA65" i="86"/>
  <c r="AB64" i="86"/>
  <c r="AA64" i="86"/>
  <c r="AB63" i="86"/>
  <c r="AA63" i="86"/>
  <c r="AB62" i="86"/>
  <c r="AA62" i="86"/>
  <c r="AB55" i="86"/>
  <c r="AB57" i="86"/>
  <c r="AB61" i="86"/>
  <c r="AA61" i="86"/>
  <c r="AB60" i="86"/>
  <c r="AA60" i="86"/>
  <c r="AB59" i="86"/>
  <c r="AA59" i="86"/>
  <c r="AB58" i="86"/>
  <c r="AA58" i="86"/>
  <c r="AA57" i="86"/>
  <c r="AB56" i="86"/>
  <c r="AA56" i="86"/>
  <c r="AA55" i="86"/>
  <c r="AB54" i="86"/>
  <c r="AA54" i="86"/>
  <c r="AB53" i="86"/>
  <c r="AA53" i="86"/>
  <c r="AB27" i="86"/>
  <c r="AA27" i="86"/>
  <c r="AA26" i="86"/>
  <c r="AA25" i="86"/>
  <c r="AB24" i="86"/>
  <c r="AA24" i="86"/>
  <c r="AB23" i="86"/>
  <c r="AA23" i="86"/>
  <c r="AB22" i="86"/>
  <c r="AA22" i="86"/>
  <c r="AB21" i="86"/>
  <c r="AA21" i="86"/>
  <c r="AB20" i="86"/>
  <c r="AA20" i="86"/>
  <c r="B8" i="86"/>
  <c r="I27" i="83" s="1"/>
  <c r="C6" i="86"/>
  <c r="C4" i="86"/>
  <c r="C3" i="86"/>
  <c r="C2" i="86"/>
  <c r="AA21" i="3"/>
  <c r="AB21" i="3"/>
  <c r="AA22" i="3"/>
  <c r="AB22" i="3"/>
  <c r="AA23" i="3"/>
  <c r="AB23" i="3"/>
  <c r="AA24" i="3"/>
  <c r="AB24" i="3"/>
  <c r="AA25" i="3"/>
  <c r="AB25" i="3"/>
  <c r="AA26" i="3"/>
  <c r="AB26" i="3"/>
  <c r="AA27" i="3"/>
  <c r="AB27" i="3"/>
  <c r="AA28" i="3"/>
  <c r="AB28" i="3"/>
  <c r="AA29" i="3"/>
  <c r="AB29" i="3"/>
  <c r="AA30" i="3"/>
  <c r="AB30" i="3"/>
  <c r="AA31" i="3"/>
  <c r="AB31" i="3"/>
  <c r="AA32" i="3"/>
  <c r="AB32" i="3"/>
  <c r="AA33" i="3"/>
  <c r="AB33" i="3"/>
  <c r="AA34" i="3"/>
  <c r="AB34" i="3"/>
  <c r="AA35" i="3"/>
  <c r="AB35" i="3"/>
  <c r="AA36" i="3"/>
  <c r="AB36" i="3"/>
  <c r="AA37" i="3"/>
  <c r="AB37" i="3"/>
  <c r="AA38" i="3"/>
  <c r="AB38" i="3"/>
  <c r="AA39" i="3"/>
  <c r="AB39" i="3"/>
  <c r="AA40" i="3"/>
  <c r="AB40" i="3"/>
  <c r="AB41" i="3"/>
  <c r="AA42" i="3"/>
  <c r="AB42" i="3"/>
  <c r="AA43" i="3"/>
  <c r="AB43" i="3"/>
  <c r="AA44" i="3"/>
  <c r="AB44" i="3"/>
  <c r="AA45" i="3"/>
  <c r="AB45" i="3"/>
  <c r="AA46" i="3"/>
  <c r="AB46" i="3"/>
  <c r="AA47" i="3"/>
  <c r="AB47" i="3"/>
  <c r="AA48" i="3"/>
  <c r="AB48" i="3"/>
  <c r="AA49" i="3"/>
  <c r="AB49" i="3"/>
  <c r="AA50" i="3"/>
  <c r="AB50" i="3"/>
  <c r="AA51" i="3"/>
  <c r="AB51" i="3"/>
  <c r="AA52" i="3"/>
  <c r="AB52" i="3"/>
  <c r="AA53" i="3"/>
  <c r="AB53" i="3"/>
  <c r="AA54" i="3"/>
  <c r="AB54" i="3"/>
  <c r="AA55" i="3"/>
  <c r="AB55" i="3"/>
  <c r="AA56" i="3"/>
  <c r="AB56" i="3"/>
  <c r="AA57" i="3"/>
  <c r="AB57" i="3"/>
  <c r="AA58" i="3"/>
  <c r="AB58" i="3"/>
  <c r="AA59" i="3"/>
  <c r="AB59" i="3"/>
  <c r="AA60" i="3"/>
  <c r="AB60" i="3"/>
  <c r="AA61" i="3"/>
  <c r="AB61" i="3"/>
  <c r="AA62" i="3"/>
  <c r="AB62" i="3"/>
  <c r="AA63" i="3"/>
  <c r="AB63" i="3"/>
  <c r="AA64" i="3"/>
  <c r="AB64" i="3"/>
  <c r="AA65" i="3"/>
  <c r="AB65" i="3"/>
  <c r="AA66" i="3"/>
  <c r="AB66" i="3"/>
  <c r="AA67" i="3"/>
  <c r="AB67" i="3"/>
  <c r="AA68" i="3"/>
  <c r="AB68" i="3"/>
  <c r="AA69" i="3"/>
  <c r="AB69" i="3"/>
  <c r="AA70" i="3"/>
  <c r="AB70" i="3"/>
  <c r="AA71" i="3"/>
  <c r="AB71" i="3"/>
  <c r="AA72" i="3"/>
  <c r="AB72" i="3"/>
  <c r="AA73" i="3"/>
  <c r="AB73" i="3"/>
  <c r="AA74" i="3"/>
  <c r="AB74" i="3"/>
  <c r="AA75" i="3"/>
  <c r="AB75" i="3"/>
  <c r="AA76" i="3"/>
  <c r="AB76" i="3"/>
  <c r="AA77" i="3"/>
  <c r="AB77" i="3"/>
  <c r="AA78" i="3"/>
  <c r="AB78" i="3"/>
  <c r="AA79" i="3"/>
  <c r="AB79" i="3"/>
  <c r="AA80" i="3"/>
  <c r="AB80" i="3"/>
  <c r="AA81" i="3"/>
  <c r="AB81" i="3"/>
  <c r="AA82" i="3"/>
  <c r="AB82" i="3"/>
  <c r="AA83" i="3"/>
  <c r="AB83" i="3"/>
  <c r="AA84" i="3"/>
  <c r="AB84" i="3"/>
  <c r="AA85" i="3"/>
  <c r="AB85" i="3"/>
  <c r="AA86" i="3"/>
  <c r="AB86" i="3"/>
  <c r="AA87" i="3"/>
  <c r="AB87" i="3"/>
  <c r="AA88" i="3"/>
  <c r="AB88" i="3"/>
  <c r="AA89" i="3"/>
  <c r="AB89" i="3"/>
  <c r="AA90" i="3"/>
  <c r="AB90" i="3"/>
  <c r="AA91" i="3"/>
  <c r="AB91" i="3"/>
  <c r="AA92" i="3"/>
  <c r="AB92" i="3"/>
  <c r="AA93" i="3"/>
  <c r="AB93" i="3"/>
  <c r="AA94" i="3"/>
  <c r="AB94" i="3"/>
  <c r="AA95" i="3"/>
  <c r="AB95" i="3"/>
  <c r="AA96" i="3"/>
  <c r="AB96" i="3"/>
  <c r="AA97" i="3"/>
  <c r="AB97" i="3"/>
  <c r="AA98" i="3"/>
  <c r="AB98" i="3"/>
  <c r="AA99" i="3"/>
  <c r="AB99" i="3"/>
  <c r="AB20" i="3"/>
  <c r="AA20" i="3"/>
  <c r="B8" i="3"/>
  <c r="I26" i="83" s="1"/>
  <c r="N126" i="85"/>
  <c r="AP126" i="85" s="1"/>
  <c r="K126" i="85"/>
  <c r="AO126" i="85" s="1"/>
  <c r="H126" i="85"/>
  <c r="AN126" i="85" s="1"/>
  <c r="AL126" i="85"/>
  <c r="AI126" i="85"/>
  <c r="AF126" i="85"/>
  <c r="AB126" i="85"/>
  <c r="AA126" i="85"/>
  <c r="Z126" i="85"/>
  <c r="X126" i="85"/>
  <c r="U126" i="85"/>
  <c r="R126" i="85"/>
  <c r="AL74" i="85"/>
  <c r="AP74" i="85" s="1"/>
  <c r="AL75" i="85"/>
  <c r="AP75" i="85" s="1"/>
  <c r="AL81" i="85"/>
  <c r="AP81" i="85" s="1"/>
  <c r="AL83" i="85"/>
  <c r="AL90" i="85"/>
  <c r="AP90" i="85" s="1"/>
  <c r="AL91" i="85"/>
  <c r="AP91" i="85" s="1"/>
  <c r="AL96" i="85"/>
  <c r="AP96" i="85"/>
  <c r="AL98" i="85"/>
  <c r="AP98" i="85" s="1"/>
  <c r="AL70" i="85"/>
  <c r="AP70" i="85" s="1"/>
  <c r="AI74" i="85"/>
  <c r="AO74" i="85" s="1"/>
  <c r="AI75" i="85"/>
  <c r="AI81" i="85"/>
  <c r="AO81" i="85" s="1"/>
  <c r="AI83" i="85"/>
  <c r="AO83" i="85" s="1"/>
  <c r="AI90" i="85"/>
  <c r="AO90" i="85" s="1"/>
  <c r="AI91" i="85"/>
  <c r="AO91" i="85" s="1"/>
  <c r="AI96" i="85"/>
  <c r="AO96" i="85" s="1"/>
  <c r="AI98" i="85"/>
  <c r="AO98" i="85" s="1"/>
  <c r="AI70" i="85"/>
  <c r="AO70" i="85" s="1"/>
  <c r="AF74" i="85"/>
  <c r="AF75" i="85"/>
  <c r="AN75" i="85" s="1"/>
  <c r="AF81" i="85"/>
  <c r="AN81" i="85" s="1"/>
  <c r="AF83" i="85"/>
  <c r="AN83" i="85" s="1"/>
  <c r="AF90" i="85"/>
  <c r="AF91" i="85"/>
  <c r="AN91" i="85" s="1"/>
  <c r="AF96" i="85"/>
  <c r="AN96" i="85" s="1"/>
  <c r="AF98" i="85"/>
  <c r="AN98" i="85" s="1"/>
  <c r="AF70" i="85"/>
  <c r="AN70" i="85" s="1"/>
  <c r="X74" i="85"/>
  <c r="AB74" i="85" s="1"/>
  <c r="X75" i="85"/>
  <c r="X81" i="85"/>
  <c r="AB81" i="85" s="1"/>
  <c r="X83" i="85"/>
  <c r="AB83" i="85" s="1"/>
  <c r="X90" i="85"/>
  <c r="AB90" i="85" s="1"/>
  <c r="X91" i="85"/>
  <c r="X96" i="85"/>
  <c r="AB96" i="85" s="1"/>
  <c r="X98" i="85"/>
  <c r="AB98" i="85" s="1"/>
  <c r="X70" i="85"/>
  <c r="AB70" i="85" s="1"/>
  <c r="U74" i="85"/>
  <c r="AA74" i="85" s="1"/>
  <c r="U75" i="85"/>
  <c r="AA75" i="85" s="1"/>
  <c r="U81" i="85"/>
  <c r="AA81" i="85" s="1"/>
  <c r="U83" i="85"/>
  <c r="AA83" i="85" s="1"/>
  <c r="U90" i="85"/>
  <c r="AA90" i="85" s="1"/>
  <c r="U91" i="85"/>
  <c r="AA91" i="85" s="1"/>
  <c r="U96" i="85"/>
  <c r="AA96" i="85" s="1"/>
  <c r="U98" i="85"/>
  <c r="AA98" i="85" s="1"/>
  <c r="U70" i="85"/>
  <c r="AA70" i="85" s="1"/>
  <c r="R74" i="85"/>
  <c r="Z74" i="85" s="1"/>
  <c r="R75" i="85"/>
  <c r="Z75" i="85" s="1"/>
  <c r="R81" i="85"/>
  <c r="R83" i="85"/>
  <c r="Z83" i="85" s="1"/>
  <c r="R90" i="85"/>
  <c r="Z90" i="85" s="1"/>
  <c r="R91" i="85"/>
  <c r="Z91" i="85" s="1"/>
  <c r="R96" i="85"/>
  <c r="Z96" i="85" s="1"/>
  <c r="R98" i="85"/>
  <c r="Z98" i="85" s="1"/>
  <c r="R70" i="85"/>
  <c r="Z70" i="85" s="1"/>
  <c r="N74" i="85"/>
  <c r="N75" i="85"/>
  <c r="N81" i="85"/>
  <c r="N83" i="85"/>
  <c r="N90" i="85"/>
  <c r="N91" i="85"/>
  <c r="N96" i="85"/>
  <c r="N98" i="85"/>
  <c r="N70" i="85"/>
  <c r="K74" i="85"/>
  <c r="K75" i="85"/>
  <c r="K81" i="85"/>
  <c r="K83" i="85"/>
  <c r="K90" i="85"/>
  <c r="K91" i="85"/>
  <c r="K96" i="85"/>
  <c r="K98" i="85"/>
  <c r="K70" i="85"/>
  <c r="H74" i="85"/>
  <c r="H75" i="85"/>
  <c r="H81" i="85"/>
  <c r="H83" i="85"/>
  <c r="H90" i="85"/>
  <c r="H91" i="85"/>
  <c r="H96" i="85"/>
  <c r="H98" i="85"/>
  <c r="H70" i="85"/>
  <c r="AP123" i="85"/>
  <c r="AO123" i="85"/>
  <c r="AN123" i="85"/>
  <c r="AB123" i="85"/>
  <c r="AA123" i="85"/>
  <c r="Z123" i="85"/>
  <c r="AP119" i="85"/>
  <c r="AP120" i="85"/>
  <c r="AO119" i="85"/>
  <c r="AO121" i="85" s="1"/>
  <c r="AO120" i="85"/>
  <c r="AN119" i="85"/>
  <c r="AN120" i="85"/>
  <c r="AL121" i="85"/>
  <c r="AI121" i="85"/>
  <c r="AF121" i="85"/>
  <c r="AB119" i="85"/>
  <c r="AB120" i="85"/>
  <c r="AB121" i="85" s="1"/>
  <c r="AA119" i="85"/>
  <c r="AA120" i="85"/>
  <c r="Z119" i="85"/>
  <c r="Z120" i="85"/>
  <c r="A120" i="85" s="1"/>
  <c r="X121" i="85"/>
  <c r="U121" i="85"/>
  <c r="R121" i="85"/>
  <c r="N121" i="85"/>
  <c r="K121" i="85"/>
  <c r="H121" i="85"/>
  <c r="AP17" i="85"/>
  <c r="AP118" i="85" s="1"/>
  <c r="AO17" i="85"/>
  <c r="AN17" i="85"/>
  <c r="AN118" i="85" s="1"/>
  <c r="AL118" i="85"/>
  <c r="AI118" i="85"/>
  <c r="AF118" i="85"/>
  <c r="AB17" i="85"/>
  <c r="AB118" i="85" s="1"/>
  <c r="AA17" i="85"/>
  <c r="AA118" i="85" s="1"/>
  <c r="Z17" i="85"/>
  <c r="X118" i="85"/>
  <c r="U118" i="85"/>
  <c r="R118" i="85"/>
  <c r="N118" i="85"/>
  <c r="K118" i="85"/>
  <c r="H118" i="85"/>
  <c r="AL103" i="85"/>
  <c r="AP103" i="85" s="1"/>
  <c r="AL104" i="85"/>
  <c r="AP104" i="85" s="1"/>
  <c r="AL105" i="85"/>
  <c r="AP105" i="85" s="1"/>
  <c r="AL106" i="85"/>
  <c r="AP106" i="85" s="1"/>
  <c r="AL107" i="85"/>
  <c r="AL92" i="85"/>
  <c r="AP92" i="85" s="1"/>
  <c r="AL93" i="85"/>
  <c r="AP93" i="85" s="1"/>
  <c r="AL94" i="85"/>
  <c r="AP94" i="85" s="1"/>
  <c r="AL95" i="85"/>
  <c r="AL97" i="85"/>
  <c r="AP97" i="85" s="1"/>
  <c r="AL76" i="85"/>
  <c r="AP76" i="85" s="1"/>
  <c r="AL77" i="85"/>
  <c r="AL78" i="85"/>
  <c r="AP78" i="85" s="1"/>
  <c r="AL79" i="85"/>
  <c r="AP79" i="85" s="1"/>
  <c r="AL80" i="85"/>
  <c r="AP80" i="85" s="1"/>
  <c r="AL82" i="85"/>
  <c r="AP82" i="85" s="1"/>
  <c r="AL62" i="85"/>
  <c r="AP62" i="85" s="1"/>
  <c r="AL63" i="85"/>
  <c r="AP63" i="85" s="1"/>
  <c r="AL64" i="85"/>
  <c r="AP64" i="85" s="1"/>
  <c r="AL65" i="85"/>
  <c r="AL66" i="85"/>
  <c r="AP66" i="85" s="1"/>
  <c r="AL67" i="85"/>
  <c r="AP67" i="85" s="1"/>
  <c r="AL68" i="85"/>
  <c r="AP68" i="85" s="1"/>
  <c r="AL69" i="85"/>
  <c r="AP69" i="85" s="1"/>
  <c r="AL71" i="85"/>
  <c r="AP71" i="85" s="1"/>
  <c r="AL54" i="85"/>
  <c r="AP54" i="85" s="1"/>
  <c r="AL55" i="85"/>
  <c r="AP55" i="85" s="1"/>
  <c r="AL56" i="85"/>
  <c r="AP56" i="85" s="1"/>
  <c r="AL57" i="85"/>
  <c r="AP57" i="85" s="1"/>
  <c r="AL58" i="85"/>
  <c r="AP58" i="85" s="1"/>
  <c r="AL59" i="85"/>
  <c r="AP59" i="85" s="1"/>
  <c r="AI103" i="85"/>
  <c r="AO103" i="85" s="1"/>
  <c r="AI104" i="85"/>
  <c r="AO104" i="85" s="1"/>
  <c r="AI105" i="85"/>
  <c r="AO105" i="85" s="1"/>
  <c r="AI106" i="85"/>
  <c r="AI107" i="85"/>
  <c r="AO107" i="85" s="1"/>
  <c r="AI92" i="85"/>
  <c r="AI93" i="85"/>
  <c r="AO93" i="85" s="1"/>
  <c r="AI94" i="85"/>
  <c r="AO94" i="85" s="1"/>
  <c r="AI95" i="85"/>
  <c r="AO95" i="85" s="1"/>
  <c r="AI97" i="85"/>
  <c r="AO97" i="85" s="1"/>
  <c r="AI76" i="85"/>
  <c r="AO76" i="85" s="1"/>
  <c r="AI77" i="85"/>
  <c r="AO77" i="85" s="1"/>
  <c r="AI78" i="85"/>
  <c r="AO78" i="85" s="1"/>
  <c r="AI79" i="85"/>
  <c r="AO79" i="85"/>
  <c r="AI80" i="85"/>
  <c r="AO80" i="85" s="1"/>
  <c r="AI82" i="85"/>
  <c r="AO82" i="85" s="1"/>
  <c r="AI62" i="85"/>
  <c r="AO62" i="85" s="1"/>
  <c r="AI63" i="85"/>
  <c r="AI64" i="85"/>
  <c r="AO64" i="85" s="1"/>
  <c r="AI65" i="85"/>
  <c r="AO65" i="85" s="1"/>
  <c r="AI66" i="85"/>
  <c r="AO66" i="85" s="1"/>
  <c r="AI67" i="85"/>
  <c r="AO67" i="85" s="1"/>
  <c r="AI68" i="85"/>
  <c r="AO68" i="85" s="1"/>
  <c r="AI69" i="85"/>
  <c r="AO69" i="85" s="1"/>
  <c r="AI71" i="85"/>
  <c r="AO71" i="85" s="1"/>
  <c r="AI54" i="85"/>
  <c r="AI55" i="85"/>
  <c r="AO55" i="85" s="1"/>
  <c r="AI56" i="85"/>
  <c r="AO56" i="85" s="1"/>
  <c r="AI57" i="85"/>
  <c r="AO57" i="85" s="1"/>
  <c r="AI58" i="85"/>
  <c r="AO58" i="85" s="1"/>
  <c r="AI59" i="85"/>
  <c r="AO59" i="85" s="1"/>
  <c r="AF103" i="85"/>
  <c r="AN103" i="85" s="1"/>
  <c r="AF104" i="85"/>
  <c r="AN104" i="85" s="1"/>
  <c r="AF105" i="85"/>
  <c r="AN105" i="85" s="1"/>
  <c r="AF106" i="85"/>
  <c r="AN106" i="85" s="1"/>
  <c r="AF107" i="85"/>
  <c r="AN107" i="85" s="1"/>
  <c r="AF92" i="85"/>
  <c r="AN92" i="85" s="1"/>
  <c r="AF93" i="85"/>
  <c r="AN93" i="85" s="1"/>
  <c r="AF94" i="85"/>
  <c r="AN94" i="85" s="1"/>
  <c r="AF95" i="85"/>
  <c r="AN95" i="85" s="1"/>
  <c r="AF97" i="85"/>
  <c r="AN97" i="85" s="1"/>
  <c r="AF76" i="85"/>
  <c r="AN76" i="85" s="1"/>
  <c r="AF77" i="85"/>
  <c r="AN77" i="85" s="1"/>
  <c r="AF78" i="85"/>
  <c r="AN78" i="85" s="1"/>
  <c r="AF79" i="85"/>
  <c r="AN79" i="85" s="1"/>
  <c r="AF80" i="85"/>
  <c r="AN80" i="85" s="1"/>
  <c r="AF82" i="85"/>
  <c r="AN82" i="85" s="1"/>
  <c r="AF62" i="85"/>
  <c r="AF63" i="85"/>
  <c r="AN63" i="85"/>
  <c r="AF64" i="85"/>
  <c r="AN64" i="85" s="1"/>
  <c r="AF65" i="85"/>
  <c r="AN65" i="85" s="1"/>
  <c r="AF66" i="85"/>
  <c r="AN66" i="85" s="1"/>
  <c r="AF67" i="85"/>
  <c r="AN67" i="85" s="1"/>
  <c r="AF68" i="85"/>
  <c r="AN68" i="85" s="1"/>
  <c r="AF69" i="85"/>
  <c r="AN69" i="85" s="1"/>
  <c r="AF71" i="85"/>
  <c r="AN71" i="85" s="1"/>
  <c r="AF54" i="85"/>
  <c r="AN54" i="85" s="1"/>
  <c r="AF55" i="85"/>
  <c r="AN55" i="85" s="1"/>
  <c r="AF56" i="85"/>
  <c r="AN56" i="85" s="1"/>
  <c r="AF57" i="85"/>
  <c r="AN57" i="85" s="1"/>
  <c r="AF58" i="85"/>
  <c r="AF59" i="85"/>
  <c r="AN59" i="85" s="1"/>
  <c r="X103" i="85"/>
  <c r="AB103" i="85" s="1"/>
  <c r="X104" i="85"/>
  <c r="AB104" i="85" s="1"/>
  <c r="X105" i="85"/>
  <c r="AB105" i="85" s="1"/>
  <c r="X106" i="85"/>
  <c r="X107" i="85"/>
  <c r="AB107" i="85" s="1"/>
  <c r="X92" i="85"/>
  <c r="AB92" i="85" s="1"/>
  <c r="X93" i="85"/>
  <c r="AB93" i="85" s="1"/>
  <c r="X94" i="85"/>
  <c r="AB94" i="85" s="1"/>
  <c r="X95" i="85"/>
  <c r="AB95" i="85" s="1"/>
  <c r="X97" i="85"/>
  <c r="AB97" i="85" s="1"/>
  <c r="X76" i="85"/>
  <c r="AB76" i="85" s="1"/>
  <c r="X77" i="85"/>
  <c r="AB77" i="85" s="1"/>
  <c r="X78" i="85"/>
  <c r="AB78" i="85" s="1"/>
  <c r="X79" i="85"/>
  <c r="AB79" i="85" s="1"/>
  <c r="X80" i="85"/>
  <c r="AB80" i="85" s="1"/>
  <c r="X82" i="85"/>
  <c r="AB82" i="85" s="1"/>
  <c r="X62" i="85"/>
  <c r="AB62" i="85" s="1"/>
  <c r="X63" i="85"/>
  <c r="X64" i="85"/>
  <c r="AB64" i="85" s="1"/>
  <c r="X65" i="85"/>
  <c r="AB65" i="85" s="1"/>
  <c r="X66" i="85"/>
  <c r="AB66" i="85" s="1"/>
  <c r="X67" i="85"/>
  <c r="AB67" i="85" s="1"/>
  <c r="X68" i="85"/>
  <c r="AB68" i="85" s="1"/>
  <c r="X69" i="85"/>
  <c r="AB69" i="85" s="1"/>
  <c r="X71" i="85"/>
  <c r="AB71" i="85" s="1"/>
  <c r="X54" i="85"/>
  <c r="AB54" i="85" s="1"/>
  <c r="X55" i="85"/>
  <c r="X56" i="85"/>
  <c r="AB56" i="85" s="1"/>
  <c r="X57" i="85"/>
  <c r="AB57" i="85" s="1"/>
  <c r="X58" i="85"/>
  <c r="AB58" i="85" s="1"/>
  <c r="X59" i="85"/>
  <c r="AB59" i="85"/>
  <c r="U103" i="85"/>
  <c r="AA103" i="85" s="1"/>
  <c r="U104" i="85"/>
  <c r="U105" i="85"/>
  <c r="AA105" i="85" s="1"/>
  <c r="U106" i="85"/>
  <c r="AA106" i="85" s="1"/>
  <c r="U107" i="85"/>
  <c r="AA107" i="85" s="1"/>
  <c r="U92" i="85"/>
  <c r="U93" i="85"/>
  <c r="AA93" i="85" s="1"/>
  <c r="U94" i="85"/>
  <c r="AA94" i="85" s="1"/>
  <c r="U95" i="85"/>
  <c r="AA95" i="85" s="1"/>
  <c r="U97" i="85"/>
  <c r="AA97" i="85" s="1"/>
  <c r="U76" i="85"/>
  <c r="AA76" i="85" s="1"/>
  <c r="U77" i="85"/>
  <c r="AA77" i="85" s="1"/>
  <c r="U78" i="85"/>
  <c r="AA78" i="85" s="1"/>
  <c r="U79" i="85"/>
  <c r="AA79" i="85" s="1"/>
  <c r="U80" i="85"/>
  <c r="AA80" i="85" s="1"/>
  <c r="U82" i="85"/>
  <c r="AA82" i="85" s="1"/>
  <c r="U62" i="85"/>
  <c r="U63" i="85"/>
  <c r="AA63" i="85" s="1"/>
  <c r="U64" i="85"/>
  <c r="AA64" i="85" s="1"/>
  <c r="U65" i="85"/>
  <c r="AA65" i="85"/>
  <c r="U66" i="85"/>
  <c r="AA66" i="85" s="1"/>
  <c r="U67" i="85"/>
  <c r="AA67" i="85" s="1"/>
  <c r="U68" i="85"/>
  <c r="AA68" i="85" s="1"/>
  <c r="U69" i="85"/>
  <c r="AA69" i="85" s="1"/>
  <c r="U71" i="85"/>
  <c r="AA71" i="85" s="1"/>
  <c r="U54" i="85"/>
  <c r="AA54" i="85" s="1"/>
  <c r="U55" i="85"/>
  <c r="AA55" i="85" s="1"/>
  <c r="U56" i="85"/>
  <c r="U57" i="85"/>
  <c r="AA57" i="85" s="1"/>
  <c r="U58" i="85"/>
  <c r="AA58" i="85" s="1"/>
  <c r="U59" i="85"/>
  <c r="AA59" i="85" s="1"/>
  <c r="R103" i="85"/>
  <c r="R104" i="85"/>
  <c r="Z104" i="85" s="1"/>
  <c r="R105" i="85"/>
  <c r="Z105" i="85" s="1"/>
  <c r="R106" i="85"/>
  <c r="Z106" i="85" s="1"/>
  <c r="R107" i="85"/>
  <c r="Z107" i="85" s="1"/>
  <c r="R92" i="85"/>
  <c r="Z92" i="85" s="1"/>
  <c r="R93" i="85"/>
  <c r="Z93" i="85" s="1"/>
  <c r="R94" i="85"/>
  <c r="Z94" i="85" s="1"/>
  <c r="R95" i="85"/>
  <c r="Z95" i="85" s="1"/>
  <c r="R97" i="85"/>
  <c r="Z97" i="85" s="1"/>
  <c r="R76" i="85"/>
  <c r="Z76" i="85" s="1"/>
  <c r="R77" i="85"/>
  <c r="R78" i="85"/>
  <c r="Z78" i="85" s="1"/>
  <c r="R79" i="85"/>
  <c r="Z79" i="85" s="1"/>
  <c r="R80" i="85"/>
  <c r="Z80" i="85" s="1"/>
  <c r="R82" i="85"/>
  <c r="Z82" i="85" s="1"/>
  <c r="R62" i="85"/>
  <c r="R63" i="85"/>
  <c r="Z63" i="85" s="1"/>
  <c r="R64" i="85"/>
  <c r="Z64" i="85" s="1"/>
  <c r="R65" i="85"/>
  <c r="Z65" i="85" s="1"/>
  <c r="R66" i="85"/>
  <c r="Z66" i="85" s="1"/>
  <c r="R67" i="85"/>
  <c r="Z67" i="85" s="1"/>
  <c r="R68" i="85"/>
  <c r="Z68" i="85" s="1"/>
  <c r="R69" i="85"/>
  <c r="Z69" i="85" s="1"/>
  <c r="R71" i="85"/>
  <c r="Z71" i="85" s="1"/>
  <c r="R54" i="85"/>
  <c r="Z54" i="85"/>
  <c r="R55" i="85"/>
  <c r="R56" i="85"/>
  <c r="Z56" i="85" s="1"/>
  <c r="R57" i="85"/>
  <c r="Z57" i="85"/>
  <c r="R58" i="85"/>
  <c r="Z58" i="85" s="1"/>
  <c r="R59" i="85"/>
  <c r="Z59" i="85" s="1"/>
  <c r="N103" i="85"/>
  <c r="N104" i="85"/>
  <c r="N105" i="85"/>
  <c r="N106" i="85"/>
  <c r="N107" i="85"/>
  <c r="N92" i="85"/>
  <c r="N93" i="85"/>
  <c r="N94" i="85"/>
  <c r="N95" i="85"/>
  <c r="N97" i="85"/>
  <c r="N76" i="85"/>
  <c r="N77" i="85"/>
  <c r="N78" i="85"/>
  <c r="N79" i="85"/>
  <c r="N80" i="85"/>
  <c r="N82" i="85"/>
  <c r="N62" i="85"/>
  <c r="N63" i="85"/>
  <c r="N64" i="85"/>
  <c r="N65" i="85"/>
  <c r="N66" i="85"/>
  <c r="N67" i="85"/>
  <c r="N68" i="85"/>
  <c r="N69" i="85"/>
  <c r="N71" i="85"/>
  <c r="N54" i="85"/>
  <c r="N55" i="85"/>
  <c r="N56" i="85"/>
  <c r="N57" i="85"/>
  <c r="N58" i="85"/>
  <c r="N59" i="85"/>
  <c r="K103" i="85"/>
  <c r="K104" i="85"/>
  <c r="K105" i="85"/>
  <c r="K106" i="85"/>
  <c r="K107" i="85"/>
  <c r="K92" i="85"/>
  <c r="K93" i="85"/>
  <c r="K94" i="85"/>
  <c r="K95" i="85"/>
  <c r="K97" i="85"/>
  <c r="K76" i="85"/>
  <c r="K77" i="85"/>
  <c r="K78" i="85"/>
  <c r="K79" i="85"/>
  <c r="K80" i="85"/>
  <c r="K82" i="85"/>
  <c r="K62" i="85"/>
  <c r="K63" i="85"/>
  <c r="K64" i="85"/>
  <c r="K65" i="85"/>
  <c r="K66" i="85"/>
  <c r="K67" i="85"/>
  <c r="K68" i="85"/>
  <c r="K69" i="85"/>
  <c r="K71" i="85"/>
  <c r="K54" i="85"/>
  <c r="K55" i="85"/>
  <c r="K56" i="85"/>
  <c r="K57" i="85"/>
  <c r="K58" i="85"/>
  <c r="K59" i="85"/>
  <c r="H103" i="85"/>
  <c r="H104" i="85"/>
  <c r="H105" i="85"/>
  <c r="H106" i="85"/>
  <c r="H107" i="85"/>
  <c r="H92" i="85"/>
  <c r="H93" i="85"/>
  <c r="H94" i="85"/>
  <c r="H95" i="85"/>
  <c r="H97" i="85"/>
  <c r="H76" i="85"/>
  <c r="H77" i="85"/>
  <c r="H78" i="85"/>
  <c r="H79" i="85"/>
  <c r="H80" i="85"/>
  <c r="H82" i="85"/>
  <c r="H62" i="85"/>
  <c r="H63" i="85"/>
  <c r="H64" i="85"/>
  <c r="H65" i="85"/>
  <c r="H66" i="85"/>
  <c r="H67" i="85"/>
  <c r="H68" i="85"/>
  <c r="H69" i="85"/>
  <c r="H71" i="85"/>
  <c r="H54" i="85"/>
  <c r="H55" i="85"/>
  <c r="H56" i="85"/>
  <c r="H57" i="85"/>
  <c r="H58" i="85"/>
  <c r="H59" i="85"/>
  <c r="AP113" i="85"/>
  <c r="AO113" i="85"/>
  <c r="AN113" i="85"/>
  <c r="AB113" i="85"/>
  <c r="AA113" i="85"/>
  <c r="Z113" i="85"/>
  <c r="AP112" i="85"/>
  <c r="AO112" i="85"/>
  <c r="AN112" i="85"/>
  <c r="AB112" i="85"/>
  <c r="AA112" i="85"/>
  <c r="Z112" i="85"/>
  <c r="AK108" i="85"/>
  <c r="AJ108" i="85"/>
  <c r="AH108" i="85"/>
  <c r="AG108" i="85"/>
  <c r="AE108" i="85"/>
  <c r="AD108" i="85"/>
  <c r="W108" i="85"/>
  <c r="V108" i="85"/>
  <c r="T108" i="85"/>
  <c r="S108" i="85"/>
  <c r="Q108" i="85"/>
  <c r="P108" i="85"/>
  <c r="M108" i="85"/>
  <c r="L108" i="85"/>
  <c r="J108" i="85"/>
  <c r="I108" i="85"/>
  <c r="G108" i="85"/>
  <c r="F108" i="85"/>
  <c r="AK60" i="85"/>
  <c r="AK72" i="85"/>
  <c r="AK84" i="85"/>
  <c r="AK99" i="85"/>
  <c r="AJ60" i="85"/>
  <c r="AJ72" i="85"/>
  <c r="AJ84" i="85"/>
  <c r="AJ99" i="85"/>
  <c r="AH60" i="85"/>
  <c r="AH72" i="85"/>
  <c r="AH84" i="85"/>
  <c r="AH99" i="85"/>
  <c r="AG60" i="85"/>
  <c r="AG72" i="85"/>
  <c r="AG84" i="85"/>
  <c r="AG99" i="85"/>
  <c r="AE60" i="85"/>
  <c r="AE72" i="85"/>
  <c r="AE84" i="85"/>
  <c r="AE99" i="85"/>
  <c r="AD60" i="85"/>
  <c r="AD72" i="85"/>
  <c r="AD84" i="85"/>
  <c r="AD99" i="85"/>
  <c r="W60" i="85"/>
  <c r="W72" i="85"/>
  <c r="W84" i="85"/>
  <c r="W99" i="85"/>
  <c r="V60" i="85"/>
  <c r="V72" i="85"/>
  <c r="V84" i="85"/>
  <c r="V99" i="85"/>
  <c r="T60" i="85"/>
  <c r="T72" i="85"/>
  <c r="T84" i="85"/>
  <c r="T99" i="85"/>
  <c r="S60" i="85"/>
  <c r="S72" i="85"/>
  <c r="S84" i="85"/>
  <c r="S99" i="85"/>
  <c r="S101" i="85"/>
  <c r="Q60" i="85"/>
  <c r="Q72" i="85"/>
  <c r="Q84" i="85"/>
  <c r="Q99" i="85"/>
  <c r="P60" i="85"/>
  <c r="P72" i="85"/>
  <c r="P84" i="85"/>
  <c r="P99" i="85"/>
  <c r="M60" i="85"/>
  <c r="M72" i="85"/>
  <c r="M84" i="85"/>
  <c r="M99" i="85"/>
  <c r="L60" i="85"/>
  <c r="L72" i="85"/>
  <c r="L84" i="85"/>
  <c r="L99" i="85"/>
  <c r="J60" i="85"/>
  <c r="J72" i="85"/>
  <c r="J86" i="85" s="1"/>
  <c r="J84" i="85"/>
  <c r="J99" i="85"/>
  <c r="I60" i="85"/>
  <c r="I72" i="85"/>
  <c r="I84" i="85"/>
  <c r="I99" i="85"/>
  <c r="G60" i="85"/>
  <c r="G72" i="85"/>
  <c r="G84" i="85"/>
  <c r="G99" i="85"/>
  <c r="F60" i="85"/>
  <c r="F72" i="85"/>
  <c r="F86" i="85" s="1"/>
  <c r="F84" i="85"/>
  <c r="F99" i="85"/>
  <c r="AL53" i="85"/>
  <c r="AI53" i="85"/>
  <c r="AF53" i="85"/>
  <c r="X53" i="85"/>
  <c r="U53" i="85"/>
  <c r="R53" i="85"/>
  <c r="N53" i="85"/>
  <c r="K53" i="85"/>
  <c r="H53" i="85"/>
  <c r="AL51" i="85"/>
  <c r="AP51" i="85" s="1"/>
  <c r="AI51" i="85"/>
  <c r="AO51" i="85" s="1"/>
  <c r="AF51" i="85"/>
  <c r="AN51" i="85" s="1"/>
  <c r="X51" i="85"/>
  <c r="AB51" i="85" s="1"/>
  <c r="U51" i="85"/>
  <c r="AA51" i="85" s="1"/>
  <c r="R51" i="85"/>
  <c r="Z51" i="85" s="1"/>
  <c r="N51" i="85"/>
  <c r="K51" i="85"/>
  <c r="H51" i="85"/>
  <c r="AL48" i="85"/>
  <c r="AP48" i="85"/>
  <c r="AL22" i="85"/>
  <c r="AP22" i="85" s="1"/>
  <c r="AL23" i="85"/>
  <c r="AP23" i="85" s="1"/>
  <c r="AL24" i="85"/>
  <c r="AL25" i="85"/>
  <c r="AP25" i="85"/>
  <c r="AL26" i="85"/>
  <c r="AP26" i="85" s="1"/>
  <c r="AL27" i="85"/>
  <c r="AP27" i="85" s="1"/>
  <c r="AL29" i="85"/>
  <c r="AL30" i="85"/>
  <c r="AP30" i="85" s="1"/>
  <c r="AL31" i="85"/>
  <c r="AP31" i="85" s="1"/>
  <c r="AL32" i="85"/>
  <c r="AP32" i="85" s="1"/>
  <c r="AL33" i="85"/>
  <c r="AP33" i="85" s="1"/>
  <c r="AL36" i="85"/>
  <c r="AP36" i="85" s="1"/>
  <c r="AL37" i="85"/>
  <c r="AP37" i="85"/>
  <c r="AL41" i="85"/>
  <c r="AP41" i="85"/>
  <c r="AL42" i="85"/>
  <c r="AP42" i="85" s="1"/>
  <c r="AK45" i="85"/>
  <c r="AL45" i="85" s="1"/>
  <c r="AP45" i="85" s="1"/>
  <c r="AL43" i="85"/>
  <c r="AP43" i="85" s="1"/>
  <c r="AL44" i="85"/>
  <c r="AP44" i="85" s="1"/>
  <c r="AI48" i="85"/>
  <c r="AI22" i="85"/>
  <c r="AO22" i="85" s="1"/>
  <c r="AI23" i="85"/>
  <c r="AI24" i="85"/>
  <c r="AO24" i="85" s="1"/>
  <c r="AI25" i="85"/>
  <c r="AO25" i="85"/>
  <c r="AI26" i="85"/>
  <c r="AO26" i="85" s="1"/>
  <c r="AI27" i="85"/>
  <c r="AO27" i="85" s="1"/>
  <c r="AI29" i="85"/>
  <c r="AO29" i="85" s="1"/>
  <c r="AI30" i="85"/>
  <c r="AO30" i="85" s="1"/>
  <c r="AI31" i="85"/>
  <c r="AO31" i="85" s="1"/>
  <c r="AI32" i="85"/>
  <c r="AO32" i="85" s="1"/>
  <c r="AI33" i="85"/>
  <c r="AO33" i="85" s="1"/>
  <c r="AI36" i="85"/>
  <c r="AO36" i="85" s="1"/>
  <c r="AI37" i="85"/>
  <c r="AO37" i="85" s="1"/>
  <c r="AI41" i="85"/>
  <c r="AO41" i="85" s="1"/>
  <c r="AI42" i="85"/>
  <c r="AO42" i="85" s="1"/>
  <c r="AH45" i="85"/>
  <c r="AI45" i="85" s="1"/>
  <c r="AO45" i="85" s="1"/>
  <c r="AI43" i="85"/>
  <c r="AO43" i="85" s="1"/>
  <c r="AI44" i="85"/>
  <c r="AO44" i="85" s="1"/>
  <c r="AF48" i="85"/>
  <c r="AN48" i="85" s="1"/>
  <c r="AF22" i="85"/>
  <c r="AN22" i="85"/>
  <c r="AF23" i="85"/>
  <c r="AF24" i="85"/>
  <c r="AN24" i="85" s="1"/>
  <c r="AF25" i="85"/>
  <c r="AN25" i="85" s="1"/>
  <c r="AF26" i="85"/>
  <c r="AN26" i="85" s="1"/>
  <c r="AF27" i="85"/>
  <c r="AN27" i="85" s="1"/>
  <c r="AF29" i="85"/>
  <c r="AN29" i="85" s="1"/>
  <c r="AF30" i="85"/>
  <c r="AN30" i="85" s="1"/>
  <c r="AF31" i="85"/>
  <c r="AN31" i="85" s="1"/>
  <c r="AF32" i="85"/>
  <c r="AN32" i="85" s="1"/>
  <c r="AF33" i="85"/>
  <c r="AN33" i="85" s="1"/>
  <c r="AF36" i="85"/>
  <c r="AN36" i="85"/>
  <c r="AF37" i="85"/>
  <c r="AN37" i="85" s="1"/>
  <c r="AF41" i="85"/>
  <c r="AN41" i="85" s="1"/>
  <c r="AF42" i="85"/>
  <c r="AN42" i="85" s="1"/>
  <c r="AE45" i="85"/>
  <c r="AF45" i="85" s="1"/>
  <c r="AN45" i="85" s="1"/>
  <c r="AF43" i="85"/>
  <c r="AN43" i="85" s="1"/>
  <c r="AF44" i="85"/>
  <c r="AN44" i="85" s="1"/>
  <c r="AK28" i="85"/>
  <c r="AK34" i="85"/>
  <c r="AJ28" i="85"/>
  <c r="AJ34" i="85"/>
  <c r="AJ35" i="85"/>
  <c r="AJ39" i="85" s="1"/>
  <c r="AJ46" i="85" s="1"/>
  <c r="AJ49" i="85" s="1"/>
  <c r="AH28" i="85"/>
  <c r="AH34" i="85"/>
  <c r="AG28" i="85"/>
  <c r="AG34" i="85"/>
  <c r="AG35" i="85" s="1"/>
  <c r="AG39" i="85" s="1"/>
  <c r="AG46" i="85" s="1"/>
  <c r="AG49" i="85" s="1"/>
  <c r="AE28" i="85"/>
  <c r="AE34" i="85"/>
  <c r="AE35" i="85"/>
  <c r="AE39" i="85" s="1"/>
  <c r="AE46" i="85" s="1"/>
  <c r="AE49" i="85" s="1"/>
  <c r="AD28" i="85"/>
  <c r="AD34" i="85"/>
  <c r="X48" i="85"/>
  <c r="AB48" i="85" s="1"/>
  <c r="X22" i="85"/>
  <c r="AB22" i="85" s="1"/>
  <c r="X23" i="85"/>
  <c r="AB23" i="85"/>
  <c r="X24" i="85"/>
  <c r="AB24" i="85" s="1"/>
  <c r="X25" i="85"/>
  <c r="AB25" i="85" s="1"/>
  <c r="X26" i="85"/>
  <c r="AB26" i="85" s="1"/>
  <c r="X27" i="85"/>
  <c r="AB27" i="85" s="1"/>
  <c r="X29" i="85"/>
  <c r="AB29" i="85" s="1"/>
  <c r="X30" i="85"/>
  <c r="AB30" i="85" s="1"/>
  <c r="X31" i="85"/>
  <c r="X32" i="85"/>
  <c r="AB32" i="85" s="1"/>
  <c r="X33" i="85"/>
  <c r="AB33" i="85" s="1"/>
  <c r="X36" i="85"/>
  <c r="AB36" i="85" s="1"/>
  <c r="X37" i="85"/>
  <c r="AB37" i="85" s="1"/>
  <c r="X41" i="85"/>
  <c r="AB41" i="85" s="1"/>
  <c r="X42" i="85"/>
  <c r="AB42" i="85" s="1"/>
  <c r="W45" i="85"/>
  <c r="X45" i="85"/>
  <c r="AB45" i="85" s="1"/>
  <c r="X43" i="85"/>
  <c r="AB43" i="85" s="1"/>
  <c r="X44" i="85"/>
  <c r="AB44" i="85" s="1"/>
  <c r="U48" i="85"/>
  <c r="AA48" i="85" s="1"/>
  <c r="U22" i="85"/>
  <c r="AA22" i="85" s="1"/>
  <c r="U23" i="85"/>
  <c r="AA23" i="85" s="1"/>
  <c r="U24" i="85"/>
  <c r="AA24" i="85" s="1"/>
  <c r="U25" i="85"/>
  <c r="AA25" i="85" s="1"/>
  <c r="U26" i="85"/>
  <c r="AA26" i="85" s="1"/>
  <c r="U27" i="85"/>
  <c r="AA27" i="85" s="1"/>
  <c r="U29" i="85"/>
  <c r="AA29" i="85" s="1"/>
  <c r="U30" i="85"/>
  <c r="AA30" i="85" s="1"/>
  <c r="U31" i="85"/>
  <c r="AA31" i="85" s="1"/>
  <c r="U32" i="85"/>
  <c r="AA32" i="85" s="1"/>
  <c r="U33" i="85"/>
  <c r="AA33" i="85" s="1"/>
  <c r="U36" i="85"/>
  <c r="AA36" i="85" s="1"/>
  <c r="U37" i="85"/>
  <c r="AA37" i="85" s="1"/>
  <c r="U41" i="85"/>
  <c r="AA41" i="85" s="1"/>
  <c r="U42" i="85"/>
  <c r="AA42" i="85" s="1"/>
  <c r="T45" i="85"/>
  <c r="U45" i="85" s="1"/>
  <c r="AA45" i="85" s="1"/>
  <c r="U43" i="85"/>
  <c r="AA43" i="85" s="1"/>
  <c r="U44" i="85"/>
  <c r="AA44" i="85" s="1"/>
  <c r="R48" i="85"/>
  <c r="Z48" i="85" s="1"/>
  <c r="R22" i="85"/>
  <c r="Z22" i="85" s="1"/>
  <c r="R23" i="85"/>
  <c r="Z23" i="85" s="1"/>
  <c r="R24" i="85"/>
  <c r="Z24" i="85" s="1"/>
  <c r="R25" i="85"/>
  <c r="Z25" i="85" s="1"/>
  <c r="R26" i="85"/>
  <c r="Z26" i="85" s="1"/>
  <c r="R27" i="85"/>
  <c r="Z27" i="85" s="1"/>
  <c r="R29" i="85"/>
  <c r="Z29" i="85" s="1"/>
  <c r="R30" i="85"/>
  <c r="Z30" i="85" s="1"/>
  <c r="R31" i="85"/>
  <c r="Z31" i="85" s="1"/>
  <c r="R32" i="85"/>
  <c r="Z32" i="85" s="1"/>
  <c r="R33" i="85"/>
  <c r="Z33" i="85" s="1"/>
  <c r="R36" i="85"/>
  <c r="Z36" i="85"/>
  <c r="R37" i="85"/>
  <c r="Z37" i="85" s="1"/>
  <c r="R41" i="85"/>
  <c r="Z41" i="85" s="1"/>
  <c r="R42" i="85"/>
  <c r="Z42" i="85" s="1"/>
  <c r="Q45" i="85"/>
  <c r="R45" i="85" s="1"/>
  <c r="Z45" i="85" s="1"/>
  <c r="R43" i="85"/>
  <c r="Z43" i="85" s="1"/>
  <c r="R44" i="85"/>
  <c r="Z44" i="85" s="1"/>
  <c r="W28" i="85"/>
  <c r="W34" i="85"/>
  <c r="V28" i="85"/>
  <c r="V35" i="85" s="1"/>
  <c r="V39" i="85" s="1"/>
  <c r="V46" i="85" s="1"/>
  <c r="V49" i="85" s="1"/>
  <c r="V34" i="85"/>
  <c r="T28" i="85"/>
  <c r="T35" i="85" s="1"/>
  <c r="T39" i="85" s="1"/>
  <c r="T34" i="85"/>
  <c r="S28" i="85"/>
  <c r="S34" i="85"/>
  <c r="Q28" i="85"/>
  <c r="Q34" i="85"/>
  <c r="P28" i="85"/>
  <c r="P34" i="85"/>
  <c r="N48" i="85"/>
  <c r="N22" i="85"/>
  <c r="N23" i="85"/>
  <c r="N24" i="85"/>
  <c r="N25" i="85"/>
  <c r="N26" i="85"/>
  <c r="N27" i="85"/>
  <c r="N29" i="85"/>
  <c r="N30" i="85"/>
  <c r="N31" i="85"/>
  <c r="N32" i="85"/>
  <c r="N33" i="85"/>
  <c r="N36" i="85"/>
  <c r="N37" i="85"/>
  <c r="N41" i="85"/>
  <c r="N42" i="85"/>
  <c r="M45" i="85"/>
  <c r="N45" i="85" s="1"/>
  <c r="N43" i="85"/>
  <c r="N44" i="85"/>
  <c r="M28" i="85"/>
  <c r="M35" i="85" s="1"/>
  <c r="M39" i="85" s="1"/>
  <c r="M34" i="85"/>
  <c r="L28" i="85"/>
  <c r="L34" i="85"/>
  <c r="K48" i="85"/>
  <c r="K22" i="85"/>
  <c r="K23" i="85"/>
  <c r="K24" i="85"/>
  <c r="K25" i="85"/>
  <c r="K26" i="85"/>
  <c r="K27" i="85"/>
  <c r="K29" i="85"/>
  <c r="K30" i="85"/>
  <c r="K31" i="85"/>
  <c r="K32" i="85"/>
  <c r="K33" i="85"/>
  <c r="K36" i="85"/>
  <c r="K37" i="85"/>
  <c r="K41" i="85"/>
  <c r="K42" i="85"/>
  <c r="J45" i="85"/>
  <c r="K45" i="85"/>
  <c r="K43" i="85"/>
  <c r="K44" i="85"/>
  <c r="J28" i="85"/>
  <c r="J34" i="85"/>
  <c r="I28" i="85"/>
  <c r="I34" i="85"/>
  <c r="H48" i="85"/>
  <c r="H22" i="85"/>
  <c r="H23" i="85"/>
  <c r="H24" i="85"/>
  <c r="H25" i="85"/>
  <c r="H26" i="85"/>
  <c r="H27" i="85"/>
  <c r="H29" i="85"/>
  <c r="H30" i="85"/>
  <c r="H31" i="85"/>
  <c r="H32" i="85"/>
  <c r="H33" i="85"/>
  <c r="H36" i="85"/>
  <c r="H37" i="85"/>
  <c r="H41" i="85"/>
  <c r="H42" i="85"/>
  <c r="G45" i="85"/>
  <c r="H45" i="85"/>
  <c r="H43" i="85"/>
  <c r="H44" i="85"/>
  <c r="G28" i="85"/>
  <c r="G34" i="85"/>
  <c r="F28" i="85"/>
  <c r="F34" i="85"/>
  <c r="AP21" i="85"/>
  <c r="AO21" i="85"/>
  <c r="AN21" i="85"/>
  <c r="AK21" i="85"/>
  <c r="AJ21" i="85"/>
  <c r="AH21" i="85"/>
  <c r="AG21" i="85"/>
  <c r="AE21" i="85"/>
  <c r="AD21" i="85"/>
  <c r="AB21" i="85"/>
  <c r="AA21" i="85"/>
  <c r="Z21" i="85"/>
  <c r="W21" i="85"/>
  <c r="V21" i="85"/>
  <c r="T21" i="85"/>
  <c r="S21" i="85"/>
  <c r="Q21" i="85"/>
  <c r="P21" i="85"/>
  <c r="M21" i="85"/>
  <c r="L21" i="85"/>
  <c r="J21" i="85"/>
  <c r="I21" i="85"/>
  <c r="G21" i="85"/>
  <c r="F21" i="85"/>
  <c r="AP20" i="85"/>
  <c r="AO20" i="85"/>
  <c r="AN20" i="85"/>
  <c r="AK20" i="85"/>
  <c r="AJ20" i="85"/>
  <c r="AH20" i="85"/>
  <c r="AG20" i="85"/>
  <c r="AE20" i="85"/>
  <c r="AD20" i="85"/>
  <c r="AB20" i="85"/>
  <c r="AA20" i="85"/>
  <c r="Z20" i="85"/>
  <c r="W20" i="85"/>
  <c r="V20" i="85"/>
  <c r="T20" i="85"/>
  <c r="S20" i="85"/>
  <c r="Q20" i="85"/>
  <c r="P20" i="85"/>
  <c r="M20" i="85"/>
  <c r="L20" i="85"/>
  <c r="J20" i="85"/>
  <c r="I20" i="85"/>
  <c r="G20" i="85"/>
  <c r="F20" i="85"/>
  <c r="AP19" i="85"/>
  <c r="AO19" i="85"/>
  <c r="AN19" i="85"/>
  <c r="AK19" i="85"/>
  <c r="AJ19" i="85"/>
  <c r="AH19" i="85"/>
  <c r="AG19" i="85"/>
  <c r="AE19" i="85"/>
  <c r="AD19" i="85"/>
  <c r="AB19" i="85"/>
  <c r="AA19" i="85"/>
  <c r="Z19" i="85"/>
  <c r="W19" i="85"/>
  <c r="V19" i="85"/>
  <c r="T19" i="85"/>
  <c r="S19" i="85"/>
  <c r="Q19" i="85"/>
  <c r="P19" i="85"/>
  <c r="M19" i="85"/>
  <c r="L19" i="85"/>
  <c r="J19" i="85"/>
  <c r="I19" i="85"/>
  <c r="G19" i="85"/>
  <c r="F19" i="85"/>
  <c r="AP18" i="85"/>
  <c r="AO18" i="85"/>
  <c r="AN18" i="85"/>
  <c r="AK18" i="85"/>
  <c r="AJ18" i="85"/>
  <c r="AH18" i="85"/>
  <c r="AG18" i="85"/>
  <c r="AE18" i="85"/>
  <c r="AD18" i="85"/>
  <c r="AB18" i="85"/>
  <c r="AA18" i="85"/>
  <c r="Z18" i="85"/>
  <c r="W18" i="85"/>
  <c r="V18" i="85"/>
  <c r="T18" i="85"/>
  <c r="S18" i="85"/>
  <c r="Q18" i="85"/>
  <c r="P18" i="85"/>
  <c r="M18" i="85"/>
  <c r="L18" i="85"/>
  <c r="J18" i="85"/>
  <c r="I18" i="85"/>
  <c r="G18" i="85"/>
  <c r="F18" i="85"/>
  <c r="AK17" i="85"/>
  <c r="AJ17" i="85"/>
  <c r="AH17" i="85"/>
  <c r="AG17" i="85"/>
  <c r="AE17" i="85"/>
  <c r="AD17" i="85"/>
  <c r="W17" i="85"/>
  <c r="V17" i="85"/>
  <c r="T17" i="85"/>
  <c r="S17" i="85"/>
  <c r="Q17" i="85"/>
  <c r="P17" i="85"/>
  <c r="M17" i="85"/>
  <c r="L17" i="85"/>
  <c r="J17" i="85"/>
  <c r="I17" i="85"/>
  <c r="G17" i="85"/>
  <c r="F17" i="85"/>
  <c r="AN12" i="85"/>
  <c r="Z12" i="85"/>
  <c r="C6" i="85"/>
  <c r="F57" i="27"/>
  <c r="F69" i="27"/>
  <c r="F87" i="27"/>
  <c r="F107" i="27" s="1"/>
  <c r="F105" i="27"/>
  <c r="F125" i="27"/>
  <c r="F130" i="27"/>
  <c r="F132" i="27" s="1"/>
  <c r="G57" i="27"/>
  <c r="G69" i="27"/>
  <c r="G87" i="27"/>
  <c r="G105" i="27"/>
  <c r="G125" i="27"/>
  <c r="G130" i="27"/>
  <c r="H57" i="27"/>
  <c r="H69" i="27"/>
  <c r="H87" i="27"/>
  <c r="H105" i="27"/>
  <c r="H125" i="27"/>
  <c r="H132" i="27" s="1"/>
  <c r="H130" i="27"/>
  <c r="N52" i="27"/>
  <c r="N53" i="27"/>
  <c r="N54" i="27"/>
  <c r="N55" i="27"/>
  <c r="N56" i="27"/>
  <c r="N59" i="27"/>
  <c r="N60" i="27"/>
  <c r="N61" i="27"/>
  <c r="N62" i="27"/>
  <c r="N63" i="27"/>
  <c r="N64" i="27"/>
  <c r="N65" i="27"/>
  <c r="N66" i="27"/>
  <c r="N67" i="27"/>
  <c r="N68" i="27"/>
  <c r="N71" i="27"/>
  <c r="N72" i="27"/>
  <c r="N73" i="27"/>
  <c r="N74" i="27"/>
  <c r="N75" i="27"/>
  <c r="N76" i="27"/>
  <c r="N77" i="27"/>
  <c r="N78" i="27"/>
  <c r="N79" i="27"/>
  <c r="N80" i="27"/>
  <c r="N81" i="27"/>
  <c r="N82" i="27"/>
  <c r="N83" i="27"/>
  <c r="N84" i="27"/>
  <c r="N85" i="27"/>
  <c r="N86" i="27"/>
  <c r="N89" i="27"/>
  <c r="N90" i="27"/>
  <c r="N91" i="27"/>
  <c r="N92" i="27"/>
  <c r="N93" i="27"/>
  <c r="N94" i="27"/>
  <c r="N95" i="27"/>
  <c r="N96" i="27"/>
  <c r="N97" i="27"/>
  <c r="N98" i="27"/>
  <c r="N99" i="27"/>
  <c r="N100" i="27"/>
  <c r="N101" i="27"/>
  <c r="N102" i="27"/>
  <c r="N103" i="27"/>
  <c r="N104" i="27"/>
  <c r="N111" i="27"/>
  <c r="N112" i="27"/>
  <c r="N113" i="27"/>
  <c r="N114" i="27"/>
  <c r="N117" i="27"/>
  <c r="N118" i="27"/>
  <c r="N119" i="27"/>
  <c r="N120" i="27"/>
  <c r="N121" i="27"/>
  <c r="N122" i="27"/>
  <c r="N123" i="27"/>
  <c r="N124" i="27"/>
  <c r="A124" i="27" s="1"/>
  <c r="N127" i="27"/>
  <c r="N128" i="27"/>
  <c r="N129" i="27"/>
  <c r="O52" i="27"/>
  <c r="O53" i="27"/>
  <c r="O54" i="27"/>
  <c r="O55" i="27"/>
  <c r="O56" i="27"/>
  <c r="O59" i="27"/>
  <c r="O60" i="27"/>
  <c r="O61" i="27"/>
  <c r="O62" i="27"/>
  <c r="O63" i="27"/>
  <c r="O64" i="27"/>
  <c r="O65" i="27"/>
  <c r="O66" i="27"/>
  <c r="O67" i="27"/>
  <c r="O68" i="27"/>
  <c r="O71" i="27"/>
  <c r="O72" i="27"/>
  <c r="O73" i="27"/>
  <c r="O74" i="27"/>
  <c r="O75" i="27"/>
  <c r="O76" i="27"/>
  <c r="O77" i="27"/>
  <c r="O78" i="27"/>
  <c r="O79" i="27"/>
  <c r="O80" i="27"/>
  <c r="O81" i="27"/>
  <c r="O82" i="27"/>
  <c r="O83" i="27"/>
  <c r="O84" i="27"/>
  <c r="O85" i="27"/>
  <c r="O86" i="27"/>
  <c r="O89" i="27"/>
  <c r="O90" i="27"/>
  <c r="O91" i="27"/>
  <c r="O92" i="27"/>
  <c r="O93" i="27"/>
  <c r="O94" i="27"/>
  <c r="O95" i="27"/>
  <c r="O96" i="27"/>
  <c r="O97" i="27"/>
  <c r="O98" i="27"/>
  <c r="O99" i="27"/>
  <c r="O100" i="27"/>
  <c r="O101" i="27"/>
  <c r="O102" i="27"/>
  <c r="O103" i="27"/>
  <c r="O104" i="27"/>
  <c r="O111" i="27"/>
  <c r="O112" i="27"/>
  <c r="O113" i="27"/>
  <c r="O114" i="27"/>
  <c r="O115" i="27"/>
  <c r="O116" i="27"/>
  <c r="O117" i="27"/>
  <c r="O118" i="27"/>
  <c r="O119" i="27"/>
  <c r="O120" i="27"/>
  <c r="A120" i="27" s="1"/>
  <c r="O121" i="27"/>
  <c r="O122" i="27"/>
  <c r="O123" i="27"/>
  <c r="O124" i="27"/>
  <c r="O127" i="27"/>
  <c r="O128" i="27"/>
  <c r="O129" i="27"/>
  <c r="P52" i="27"/>
  <c r="P53" i="27"/>
  <c r="P54" i="27"/>
  <c r="P55" i="27"/>
  <c r="P56" i="27"/>
  <c r="P59" i="27"/>
  <c r="P60" i="27"/>
  <c r="P61" i="27"/>
  <c r="P62" i="27"/>
  <c r="P63" i="27"/>
  <c r="P64" i="27"/>
  <c r="P65" i="27"/>
  <c r="P66" i="27"/>
  <c r="P67" i="27"/>
  <c r="P68" i="27"/>
  <c r="A68" i="27" s="1"/>
  <c r="P71" i="27"/>
  <c r="P72" i="27"/>
  <c r="P73" i="27"/>
  <c r="P74" i="27"/>
  <c r="P75" i="27"/>
  <c r="P76" i="27"/>
  <c r="P77" i="27"/>
  <c r="P78" i="27"/>
  <c r="P79" i="27"/>
  <c r="P80" i="27"/>
  <c r="P81" i="27"/>
  <c r="P82" i="27"/>
  <c r="P83" i="27"/>
  <c r="P84" i="27"/>
  <c r="A84" i="27" s="1"/>
  <c r="P85" i="27"/>
  <c r="P86" i="27"/>
  <c r="P89" i="27"/>
  <c r="P90" i="27"/>
  <c r="P91" i="27"/>
  <c r="P92" i="27"/>
  <c r="P93" i="27"/>
  <c r="P94" i="27"/>
  <c r="P95" i="27"/>
  <c r="P96" i="27"/>
  <c r="P97" i="27"/>
  <c r="P98" i="27"/>
  <c r="P99" i="27"/>
  <c r="P100" i="27"/>
  <c r="P101" i="27"/>
  <c r="P102" i="27"/>
  <c r="P103" i="27"/>
  <c r="P104" i="27"/>
  <c r="P111" i="27"/>
  <c r="P112" i="27"/>
  <c r="P113" i="27"/>
  <c r="P114" i="27"/>
  <c r="P115" i="27"/>
  <c r="P116" i="27"/>
  <c r="P117" i="27"/>
  <c r="P118" i="27"/>
  <c r="P119" i="27"/>
  <c r="P120" i="27"/>
  <c r="P121" i="27"/>
  <c r="P122" i="27"/>
  <c r="P123" i="27"/>
  <c r="P124" i="27"/>
  <c r="P127" i="27"/>
  <c r="P128" i="27"/>
  <c r="P129" i="27"/>
  <c r="V52" i="27"/>
  <c r="V53" i="27"/>
  <c r="V54" i="27"/>
  <c r="V55" i="27"/>
  <c r="V56" i="27"/>
  <c r="V59" i="27"/>
  <c r="V60" i="27"/>
  <c r="V61" i="27"/>
  <c r="V62" i="27"/>
  <c r="V63" i="27"/>
  <c r="V64" i="27"/>
  <c r="V65" i="27"/>
  <c r="V66" i="27"/>
  <c r="A66" i="27" s="1"/>
  <c r="V67" i="27"/>
  <c r="V68" i="27"/>
  <c r="V71" i="27"/>
  <c r="V72" i="27"/>
  <c r="V73" i="27"/>
  <c r="V74" i="27"/>
  <c r="V75" i="27"/>
  <c r="V76" i="27"/>
  <c r="V77" i="27"/>
  <c r="V78" i="27"/>
  <c r="V79" i="27"/>
  <c r="V80" i="27"/>
  <c r="V81" i="27"/>
  <c r="V82" i="27"/>
  <c r="V83" i="27"/>
  <c r="V84" i="27"/>
  <c r="V85" i="27"/>
  <c r="V86" i="27"/>
  <c r="V89" i="27"/>
  <c r="V90" i="27"/>
  <c r="V91" i="27"/>
  <c r="V92" i="27"/>
  <c r="V93" i="27"/>
  <c r="V94" i="27"/>
  <c r="V95" i="27"/>
  <c r="V96" i="27"/>
  <c r="V97" i="27"/>
  <c r="V98" i="27"/>
  <c r="V99" i="27"/>
  <c r="V100" i="27"/>
  <c r="V101" i="27"/>
  <c r="V102" i="27"/>
  <c r="V103" i="27"/>
  <c r="V104" i="27"/>
  <c r="V111" i="27"/>
  <c r="V112" i="27"/>
  <c r="V113" i="27"/>
  <c r="V114" i="27"/>
  <c r="V115" i="27"/>
  <c r="V116" i="27"/>
  <c r="V117" i="27"/>
  <c r="V118" i="27"/>
  <c r="V119" i="27"/>
  <c r="V120" i="27"/>
  <c r="V121" i="27"/>
  <c r="V122" i="27"/>
  <c r="V123" i="27"/>
  <c r="V124" i="27"/>
  <c r="V127" i="27"/>
  <c r="V130" i="27" s="1"/>
  <c r="V128" i="27"/>
  <c r="V129" i="27"/>
  <c r="W52" i="27"/>
  <c r="W53" i="27"/>
  <c r="W54" i="27"/>
  <c r="W55" i="27"/>
  <c r="W56" i="27"/>
  <c r="W59" i="27"/>
  <c r="W60" i="27"/>
  <c r="W61" i="27"/>
  <c r="W62" i="27"/>
  <c r="W63" i="27"/>
  <c r="W64" i="27"/>
  <c r="W65" i="27"/>
  <c r="W66" i="27"/>
  <c r="W67" i="27"/>
  <c r="W68" i="27"/>
  <c r="W71" i="27"/>
  <c r="W72" i="27"/>
  <c r="W73" i="27"/>
  <c r="W74" i="27"/>
  <c r="W75" i="27"/>
  <c r="W76" i="27"/>
  <c r="W77" i="27"/>
  <c r="W78" i="27"/>
  <c r="W79" i="27"/>
  <c r="W80" i="27"/>
  <c r="W81" i="27"/>
  <c r="W82" i="27"/>
  <c r="W83" i="27"/>
  <c r="W84" i="27"/>
  <c r="W85" i="27"/>
  <c r="W86" i="27"/>
  <c r="W89" i="27"/>
  <c r="W90" i="27"/>
  <c r="W91" i="27"/>
  <c r="W92" i="27"/>
  <c r="W93" i="27"/>
  <c r="W94" i="27"/>
  <c r="W95" i="27"/>
  <c r="W96" i="27"/>
  <c r="W97" i="27"/>
  <c r="W98" i="27"/>
  <c r="W99" i="27"/>
  <c r="W100" i="27"/>
  <c r="W101" i="27"/>
  <c r="W102" i="27"/>
  <c r="W103" i="27"/>
  <c r="W104" i="27"/>
  <c r="W111" i="27"/>
  <c r="W112" i="27"/>
  <c r="W113" i="27"/>
  <c r="W114" i="27"/>
  <c r="W115" i="27"/>
  <c r="W116" i="27"/>
  <c r="W117" i="27"/>
  <c r="W118" i="27"/>
  <c r="W119" i="27"/>
  <c r="W120" i="27"/>
  <c r="W121" i="27"/>
  <c r="W122" i="27"/>
  <c r="W123" i="27"/>
  <c r="W124" i="27"/>
  <c r="W127" i="27"/>
  <c r="W128" i="27"/>
  <c r="W129" i="27"/>
  <c r="X52" i="27"/>
  <c r="X53" i="27"/>
  <c r="X54" i="27"/>
  <c r="X55" i="27"/>
  <c r="X56" i="27"/>
  <c r="X59" i="27"/>
  <c r="X60" i="27"/>
  <c r="X61" i="27"/>
  <c r="X62" i="27"/>
  <c r="X63" i="27"/>
  <c r="X64" i="27"/>
  <c r="X65" i="27"/>
  <c r="X66" i="27"/>
  <c r="X67" i="27"/>
  <c r="X68" i="27"/>
  <c r="X71" i="27"/>
  <c r="X72" i="27"/>
  <c r="X73" i="27"/>
  <c r="X74" i="27"/>
  <c r="X75" i="27"/>
  <c r="X76" i="27"/>
  <c r="X77" i="27"/>
  <c r="X78" i="27"/>
  <c r="X79" i="27"/>
  <c r="X80" i="27"/>
  <c r="X81" i="27"/>
  <c r="X82" i="27"/>
  <c r="X83" i="27"/>
  <c r="X84" i="27"/>
  <c r="X85" i="27"/>
  <c r="X86" i="27"/>
  <c r="X89" i="27"/>
  <c r="X90" i="27"/>
  <c r="X91" i="27"/>
  <c r="X92" i="27"/>
  <c r="X93" i="27"/>
  <c r="X94" i="27"/>
  <c r="X95" i="27"/>
  <c r="X96" i="27"/>
  <c r="X97" i="27"/>
  <c r="X98" i="27"/>
  <c r="X99" i="27"/>
  <c r="X100" i="27"/>
  <c r="X101" i="27"/>
  <c r="X102" i="27"/>
  <c r="X103" i="27"/>
  <c r="X104" i="27"/>
  <c r="X111" i="27"/>
  <c r="X112" i="27"/>
  <c r="X113" i="27"/>
  <c r="X114" i="27"/>
  <c r="X115" i="27"/>
  <c r="X116" i="27"/>
  <c r="X117" i="27"/>
  <c r="X118" i="27"/>
  <c r="X119" i="27"/>
  <c r="X120" i="27"/>
  <c r="X121" i="27"/>
  <c r="X122" i="27"/>
  <c r="X123" i="27"/>
  <c r="X124" i="27"/>
  <c r="X127" i="27"/>
  <c r="X128" i="27"/>
  <c r="X129" i="27"/>
  <c r="H103" i="48"/>
  <c r="H104" i="48"/>
  <c r="H105" i="48"/>
  <c r="H106" i="48"/>
  <c r="H107" i="48"/>
  <c r="H90" i="48"/>
  <c r="H91" i="48"/>
  <c r="H92" i="48"/>
  <c r="H93" i="48"/>
  <c r="H94" i="48"/>
  <c r="H95" i="48"/>
  <c r="H96" i="48"/>
  <c r="H97" i="48"/>
  <c r="H98" i="48"/>
  <c r="H74" i="48"/>
  <c r="H75" i="48"/>
  <c r="H76" i="48"/>
  <c r="H77" i="48"/>
  <c r="H78" i="48"/>
  <c r="H79" i="48"/>
  <c r="H80" i="48"/>
  <c r="H81" i="48"/>
  <c r="H82" i="48"/>
  <c r="H83" i="48"/>
  <c r="H62" i="48"/>
  <c r="H63" i="48"/>
  <c r="H64" i="48"/>
  <c r="H65" i="48"/>
  <c r="H66" i="48"/>
  <c r="H67" i="48"/>
  <c r="H68" i="48"/>
  <c r="H69" i="48"/>
  <c r="H70" i="48"/>
  <c r="H71" i="48"/>
  <c r="H54" i="48"/>
  <c r="H55" i="48"/>
  <c r="H56" i="48"/>
  <c r="H57" i="48"/>
  <c r="H58" i="48"/>
  <c r="H59" i="48"/>
  <c r="K103" i="48"/>
  <c r="K104" i="48"/>
  <c r="K105" i="48"/>
  <c r="K106" i="48"/>
  <c r="K107" i="48"/>
  <c r="K90" i="48"/>
  <c r="K91" i="48"/>
  <c r="K92" i="48"/>
  <c r="K93" i="48"/>
  <c r="K94" i="48"/>
  <c r="K95" i="48"/>
  <c r="K96" i="48"/>
  <c r="K97" i="48"/>
  <c r="K98" i="48"/>
  <c r="K74" i="48"/>
  <c r="K75" i="48"/>
  <c r="K76" i="48"/>
  <c r="K77" i="48"/>
  <c r="K78" i="48"/>
  <c r="K79" i="48"/>
  <c r="K80" i="48"/>
  <c r="K81" i="48"/>
  <c r="K125" i="48" s="1"/>
  <c r="K82" i="48"/>
  <c r="K83" i="48"/>
  <c r="K62" i="48"/>
  <c r="K63" i="48"/>
  <c r="K64" i="48"/>
  <c r="K65" i="48"/>
  <c r="K66" i="48"/>
  <c r="K67" i="48"/>
  <c r="K68" i="48"/>
  <c r="K69" i="48"/>
  <c r="K70" i="48"/>
  <c r="K71" i="48"/>
  <c r="K54" i="48"/>
  <c r="K55" i="48"/>
  <c r="K56" i="48"/>
  <c r="K57" i="48"/>
  <c r="K58" i="48"/>
  <c r="K59" i="48"/>
  <c r="N103" i="48"/>
  <c r="N104" i="48"/>
  <c r="N105" i="48"/>
  <c r="N106" i="48"/>
  <c r="N107" i="48"/>
  <c r="N90" i="48"/>
  <c r="N91" i="48"/>
  <c r="N92" i="48"/>
  <c r="N93" i="48"/>
  <c r="N94" i="48"/>
  <c r="N95" i="48"/>
  <c r="N96" i="48"/>
  <c r="N97" i="48"/>
  <c r="N98" i="48"/>
  <c r="N74" i="48"/>
  <c r="N75" i="48"/>
  <c r="N76" i="48"/>
  <c r="N77" i="48"/>
  <c r="N78" i="48"/>
  <c r="N79" i="48"/>
  <c r="N80" i="48"/>
  <c r="N81" i="48"/>
  <c r="N82" i="48"/>
  <c r="N83" i="48"/>
  <c r="N62" i="48"/>
  <c r="N63" i="48"/>
  <c r="N64" i="48"/>
  <c r="N65" i="48"/>
  <c r="N66" i="48"/>
  <c r="N67" i="48"/>
  <c r="N68" i="48"/>
  <c r="N69" i="48"/>
  <c r="N70" i="48"/>
  <c r="N71" i="48"/>
  <c r="N54" i="48"/>
  <c r="N55" i="48"/>
  <c r="N56" i="48"/>
  <c r="N57" i="48"/>
  <c r="N58" i="48"/>
  <c r="N59" i="48"/>
  <c r="R103" i="48"/>
  <c r="Z103" i="48"/>
  <c r="R104" i="48"/>
  <c r="Z104" i="48" s="1"/>
  <c r="R105" i="48"/>
  <c r="Z105" i="48" s="1"/>
  <c r="R106" i="48"/>
  <c r="Z106" i="48" s="1"/>
  <c r="R107" i="48"/>
  <c r="Z107" i="48" s="1"/>
  <c r="R90" i="48"/>
  <c r="Z90" i="48"/>
  <c r="R91" i="48"/>
  <c r="Z91" i="48" s="1"/>
  <c r="R92" i="48"/>
  <c r="Z92" i="48"/>
  <c r="R93" i="48"/>
  <c r="Z93" i="48" s="1"/>
  <c r="R94" i="48"/>
  <c r="R99" i="48" s="1"/>
  <c r="Z94" i="48"/>
  <c r="R95" i="48"/>
  <c r="Z95" i="48" s="1"/>
  <c r="R96" i="48"/>
  <c r="Z96" i="48" s="1"/>
  <c r="R97" i="48"/>
  <c r="Z97" i="48" s="1"/>
  <c r="R98" i="48"/>
  <c r="Z98" i="48" s="1"/>
  <c r="R74" i="48"/>
  <c r="Z74" i="48" s="1"/>
  <c r="R75" i="48"/>
  <c r="Z75" i="48" s="1"/>
  <c r="R76" i="48"/>
  <c r="Z76" i="48" s="1"/>
  <c r="R77" i="48"/>
  <c r="Z77" i="48" s="1"/>
  <c r="R78" i="48"/>
  <c r="Z78" i="48"/>
  <c r="R79" i="48"/>
  <c r="Z79" i="48" s="1"/>
  <c r="R80" i="48"/>
  <c r="Z80" i="48" s="1"/>
  <c r="R81" i="48"/>
  <c r="Z81" i="48" s="1"/>
  <c r="R82" i="48"/>
  <c r="Z82" i="48" s="1"/>
  <c r="R83" i="48"/>
  <c r="Z83" i="48" s="1"/>
  <c r="R62" i="48"/>
  <c r="Z62" i="48" s="1"/>
  <c r="R63" i="48"/>
  <c r="Z63" i="48" s="1"/>
  <c r="R64" i="48"/>
  <c r="Z64" i="48"/>
  <c r="R65" i="48"/>
  <c r="Z65" i="48" s="1"/>
  <c r="R66" i="48"/>
  <c r="Z66" i="48" s="1"/>
  <c r="R67" i="48"/>
  <c r="Z67" i="48" s="1"/>
  <c r="R68" i="48"/>
  <c r="Z68" i="48" s="1"/>
  <c r="R69" i="48"/>
  <c r="Z69" i="48" s="1"/>
  <c r="R70" i="48"/>
  <c r="Z70" i="48" s="1"/>
  <c r="R71" i="48"/>
  <c r="Z71" i="48" s="1"/>
  <c r="R54" i="48"/>
  <c r="Z54" i="48" s="1"/>
  <c r="R55" i="48"/>
  <c r="Z55" i="48" s="1"/>
  <c r="R56" i="48"/>
  <c r="Z56" i="48" s="1"/>
  <c r="R57" i="48"/>
  <c r="Z57" i="48"/>
  <c r="R58" i="48"/>
  <c r="Z58" i="48" s="1"/>
  <c r="R59" i="48"/>
  <c r="Z59" i="48" s="1"/>
  <c r="U103" i="48"/>
  <c r="AA103" i="48" s="1"/>
  <c r="U104" i="48"/>
  <c r="AA104" i="48" s="1"/>
  <c r="U105" i="48"/>
  <c r="AA105" i="48" s="1"/>
  <c r="U106" i="48"/>
  <c r="AA106" i="48" s="1"/>
  <c r="U107" i="48"/>
  <c r="AA107" i="48" s="1"/>
  <c r="U90" i="48"/>
  <c r="AA90" i="48" s="1"/>
  <c r="U91" i="48"/>
  <c r="AA91" i="48" s="1"/>
  <c r="U92" i="48"/>
  <c r="AA92" i="48"/>
  <c r="U93" i="48"/>
  <c r="AA93" i="48" s="1"/>
  <c r="U94" i="48"/>
  <c r="AA94" i="48" s="1"/>
  <c r="U95" i="48"/>
  <c r="AA95" i="48" s="1"/>
  <c r="U96" i="48"/>
  <c r="AA96" i="48" s="1"/>
  <c r="U97" i="48"/>
  <c r="AA97" i="48" s="1"/>
  <c r="U98" i="48"/>
  <c r="AA98" i="48" s="1"/>
  <c r="U74" i="48"/>
  <c r="AA74" i="48"/>
  <c r="U75" i="48"/>
  <c r="AA75" i="48" s="1"/>
  <c r="U76" i="48"/>
  <c r="AA76" i="48"/>
  <c r="U77" i="48"/>
  <c r="AA77" i="48" s="1"/>
  <c r="U78" i="48"/>
  <c r="AA78" i="48" s="1"/>
  <c r="U79" i="48"/>
  <c r="AA79" i="48" s="1"/>
  <c r="U80" i="48"/>
  <c r="AA80" i="48" s="1"/>
  <c r="U81" i="48"/>
  <c r="AA81" i="48" s="1"/>
  <c r="U82" i="48"/>
  <c r="AA82" i="48" s="1"/>
  <c r="U83" i="48"/>
  <c r="AA83" i="48" s="1"/>
  <c r="U62" i="48"/>
  <c r="AA62" i="48" s="1"/>
  <c r="U63" i="48"/>
  <c r="AA63" i="48" s="1"/>
  <c r="U64" i="48"/>
  <c r="AA64" i="48" s="1"/>
  <c r="U65" i="48"/>
  <c r="AA65" i="48" s="1"/>
  <c r="U66" i="48"/>
  <c r="AA66" i="48" s="1"/>
  <c r="U67" i="48"/>
  <c r="AA67" i="48" s="1"/>
  <c r="U68" i="48"/>
  <c r="AA68" i="48" s="1"/>
  <c r="U69" i="48"/>
  <c r="AA69" i="48" s="1"/>
  <c r="U70" i="48"/>
  <c r="AA70" i="48"/>
  <c r="U71" i="48"/>
  <c r="AA71" i="48" s="1"/>
  <c r="U54" i="48"/>
  <c r="AA54" i="48" s="1"/>
  <c r="U55" i="48"/>
  <c r="AA55" i="48" s="1"/>
  <c r="U56" i="48"/>
  <c r="AA56" i="48" s="1"/>
  <c r="U57" i="48"/>
  <c r="AA57" i="48" s="1"/>
  <c r="U58" i="48"/>
  <c r="AA58" i="48" s="1"/>
  <c r="U59" i="48"/>
  <c r="AA59" i="48" s="1"/>
  <c r="X103" i="48"/>
  <c r="AB103" i="48" s="1"/>
  <c r="X104" i="48"/>
  <c r="AB104" i="48" s="1"/>
  <c r="X105" i="48"/>
  <c r="AB105" i="48" s="1"/>
  <c r="X106" i="48"/>
  <c r="AB106" i="48" s="1"/>
  <c r="X107" i="48"/>
  <c r="AB107" i="48" s="1"/>
  <c r="X90" i="48"/>
  <c r="AB90" i="48" s="1"/>
  <c r="X91" i="48"/>
  <c r="AB91" i="48" s="1"/>
  <c r="X92" i="48"/>
  <c r="AB92" i="48" s="1"/>
  <c r="X93" i="48"/>
  <c r="AB93" i="48" s="1"/>
  <c r="X94" i="48"/>
  <c r="AB94" i="48" s="1"/>
  <c r="X95" i="48"/>
  <c r="AB95" i="48" s="1"/>
  <c r="X96" i="48"/>
  <c r="AB96" i="48" s="1"/>
  <c r="X97" i="48"/>
  <c r="AB97" i="48" s="1"/>
  <c r="X98" i="48"/>
  <c r="AB98" i="48" s="1"/>
  <c r="X74" i="48"/>
  <c r="AB74" i="48"/>
  <c r="X75" i="48"/>
  <c r="AB75" i="48" s="1"/>
  <c r="X76" i="48"/>
  <c r="AB76" i="48" s="1"/>
  <c r="X77" i="48"/>
  <c r="AB77" i="48" s="1"/>
  <c r="X78" i="48"/>
  <c r="AB78" i="48" s="1"/>
  <c r="X79" i="48"/>
  <c r="AB79" i="48" s="1"/>
  <c r="X80" i="48"/>
  <c r="AB80" i="48" s="1"/>
  <c r="X81" i="48"/>
  <c r="AB81" i="48" s="1"/>
  <c r="X82" i="48"/>
  <c r="AB82" i="48" s="1"/>
  <c r="X83" i="48"/>
  <c r="AB83" i="48" s="1"/>
  <c r="X62" i="48"/>
  <c r="AB62" i="48" s="1"/>
  <c r="X63" i="48"/>
  <c r="AB63" i="48" s="1"/>
  <c r="X64" i="48"/>
  <c r="AB64" i="48" s="1"/>
  <c r="X65" i="48"/>
  <c r="AB65" i="48"/>
  <c r="X66" i="48"/>
  <c r="AB66" i="48" s="1"/>
  <c r="X67" i="48"/>
  <c r="AB67" i="48" s="1"/>
  <c r="X68" i="48"/>
  <c r="AB68" i="48" s="1"/>
  <c r="X69" i="48"/>
  <c r="AB69" i="48" s="1"/>
  <c r="X70" i="48"/>
  <c r="AB70" i="48" s="1"/>
  <c r="X71" i="48"/>
  <c r="AB71" i="48" s="1"/>
  <c r="X54" i="48"/>
  <c r="AB54" i="48" s="1"/>
  <c r="X55" i="48"/>
  <c r="AB55" i="48" s="1"/>
  <c r="X56" i="48"/>
  <c r="AB56" i="48"/>
  <c r="X57" i="48"/>
  <c r="AB57" i="48" s="1"/>
  <c r="X58" i="48"/>
  <c r="AB58" i="48" s="1"/>
  <c r="X59" i="48"/>
  <c r="AB59" i="48" s="1"/>
  <c r="AF103" i="48"/>
  <c r="AN103" i="48" s="1"/>
  <c r="AF104" i="48"/>
  <c r="AN104" i="48" s="1"/>
  <c r="AF105" i="48"/>
  <c r="AN105" i="48" s="1"/>
  <c r="AF106" i="48"/>
  <c r="AN106" i="48" s="1"/>
  <c r="AF107" i="48"/>
  <c r="AN107" i="48" s="1"/>
  <c r="AF90" i="48"/>
  <c r="AN90" i="48" s="1"/>
  <c r="AF91" i="48"/>
  <c r="AN91" i="48" s="1"/>
  <c r="AF92" i="48"/>
  <c r="AN92" i="48"/>
  <c r="AF93" i="48"/>
  <c r="AN93" i="48" s="1"/>
  <c r="AF94" i="48"/>
  <c r="AN94" i="48" s="1"/>
  <c r="AF95" i="48"/>
  <c r="AN95" i="48" s="1"/>
  <c r="AF96" i="48"/>
  <c r="AN96" i="48" s="1"/>
  <c r="AF97" i="48"/>
  <c r="AN97" i="48" s="1"/>
  <c r="AF98" i="48"/>
  <c r="AN98" i="48" s="1"/>
  <c r="AF74" i="48"/>
  <c r="AF75" i="48"/>
  <c r="AN75" i="48" s="1"/>
  <c r="AF76" i="48"/>
  <c r="AN76" i="48" s="1"/>
  <c r="AF77" i="48"/>
  <c r="AN77" i="48" s="1"/>
  <c r="AF78" i="48"/>
  <c r="AN78" i="48" s="1"/>
  <c r="AF79" i="48"/>
  <c r="AN79" i="48" s="1"/>
  <c r="AF80" i="48"/>
  <c r="AN80" i="48" s="1"/>
  <c r="AF81" i="48"/>
  <c r="AN81" i="48" s="1"/>
  <c r="AF82" i="48"/>
  <c r="AN82" i="48" s="1"/>
  <c r="AF83" i="48"/>
  <c r="AN83" i="48" s="1"/>
  <c r="AF62" i="48"/>
  <c r="AN62" i="48" s="1"/>
  <c r="AF63" i="48"/>
  <c r="AN63" i="48" s="1"/>
  <c r="AF64" i="48"/>
  <c r="AN64" i="48" s="1"/>
  <c r="AF65" i="48"/>
  <c r="AN65" i="48" s="1"/>
  <c r="AF66" i="48"/>
  <c r="AN66" i="48" s="1"/>
  <c r="AF67" i="48"/>
  <c r="AN67" i="48" s="1"/>
  <c r="AF68" i="48"/>
  <c r="AN68" i="48" s="1"/>
  <c r="AF69" i="48"/>
  <c r="AN69" i="48" s="1"/>
  <c r="AF70" i="48"/>
  <c r="AN70" i="48" s="1"/>
  <c r="AF71" i="48"/>
  <c r="AN71" i="48" s="1"/>
  <c r="AF54" i="48"/>
  <c r="AN54" i="48"/>
  <c r="AF55" i="48"/>
  <c r="AN55" i="48" s="1"/>
  <c r="AF56" i="48"/>
  <c r="AN56" i="48"/>
  <c r="AF57" i="48"/>
  <c r="AN57" i="48" s="1"/>
  <c r="AF58" i="48"/>
  <c r="AN58" i="48" s="1"/>
  <c r="AF59" i="48"/>
  <c r="AN59" i="48" s="1"/>
  <c r="AI103" i="48"/>
  <c r="AO103" i="48" s="1"/>
  <c r="AI104" i="48"/>
  <c r="AO104" i="48" s="1"/>
  <c r="AI105" i="48"/>
  <c r="AO105" i="48" s="1"/>
  <c r="AI106" i="48"/>
  <c r="AO106" i="48" s="1"/>
  <c r="AI107" i="48"/>
  <c r="AO107" i="48" s="1"/>
  <c r="AI90" i="48"/>
  <c r="AO90" i="48" s="1"/>
  <c r="AI91" i="48"/>
  <c r="AO91" i="48" s="1"/>
  <c r="AI92" i="48"/>
  <c r="AO92" i="48" s="1"/>
  <c r="AI93" i="48"/>
  <c r="AO93" i="48" s="1"/>
  <c r="AI94" i="48"/>
  <c r="AO94" i="48" s="1"/>
  <c r="AI95" i="48"/>
  <c r="AO95" i="48" s="1"/>
  <c r="AI96" i="48"/>
  <c r="AO96" i="48" s="1"/>
  <c r="AI97" i="48"/>
  <c r="AO97" i="48" s="1"/>
  <c r="AI98" i="48"/>
  <c r="AO98" i="48" s="1"/>
  <c r="AI74" i="48"/>
  <c r="AO74" i="48" s="1"/>
  <c r="AI75" i="48"/>
  <c r="AO75" i="48" s="1"/>
  <c r="AI76" i="48"/>
  <c r="AO76" i="48" s="1"/>
  <c r="AI77" i="48"/>
  <c r="AO77" i="48" s="1"/>
  <c r="AI78" i="48"/>
  <c r="AO78" i="48" s="1"/>
  <c r="AI79" i="48"/>
  <c r="AO79" i="48" s="1"/>
  <c r="AI80" i="48"/>
  <c r="AO80" i="48" s="1"/>
  <c r="AI81" i="48"/>
  <c r="AO81" i="48" s="1"/>
  <c r="AI82" i="48"/>
  <c r="AO82" i="48" s="1"/>
  <c r="AI83" i="48"/>
  <c r="AO83" i="48"/>
  <c r="AI62" i="48"/>
  <c r="AO62" i="48" s="1"/>
  <c r="AI63" i="48"/>
  <c r="AO63" i="48" s="1"/>
  <c r="AI64" i="48"/>
  <c r="AO64" i="48" s="1"/>
  <c r="AI65" i="48"/>
  <c r="AO65" i="48" s="1"/>
  <c r="AI66" i="48"/>
  <c r="AO66" i="48" s="1"/>
  <c r="AI67" i="48"/>
  <c r="AO67" i="48" s="1"/>
  <c r="AI68" i="48"/>
  <c r="AO68" i="48" s="1"/>
  <c r="AI69" i="48"/>
  <c r="AO69" i="48" s="1"/>
  <c r="AI70" i="48"/>
  <c r="AO70" i="48" s="1"/>
  <c r="AI71" i="48"/>
  <c r="AO71" i="48" s="1"/>
  <c r="AI54" i="48"/>
  <c r="AO54" i="48" s="1"/>
  <c r="AI55" i="48"/>
  <c r="AO55" i="48" s="1"/>
  <c r="AI56" i="48"/>
  <c r="AO56" i="48" s="1"/>
  <c r="AI57" i="48"/>
  <c r="AO57" i="48" s="1"/>
  <c r="AI58" i="48"/>
  <c r="AO58" i="48" s="1"/>
  <c r="AI59" i="48"/>
  <c r="AO59" i="48" s="1"/>
  <c r="AL103" i="48"/>
  <c r="AP103" i="48" s="1"/>
  <c r="AL104" i="48"/>
  <c r="AP104" i="48" s="1"/>
  <c r="AL105" i="48"/>
  <c r="AP105" i="48" s="1"/>
  <c r="AL106" i="48"/>
  <c r="AP106" i="48" s="1"/>
  <c r="AL107" i="48"/>
  <c r="AP107" i="48" s="1"/>
  <c r="AL90" i="48"/>
  <c r="AP90" i="48" s="1"/>
  <c r="AL91" i="48"/>
  <c r="AP91" i="48" s="1"/>
  <c r="AL92" i="48"/>
  <c r="AP92" i="48"/>
  <c r="AL93" i="48"/>
  <c r="AP93" i="48" s="1"/>
  <c r="AL94" i="48"/>
  <c r="AP94" i="48" s="1"/>
  <c r="AL95" i="48"/>
  <c r="AP95" i="48" s="1"/>
  <c r="AL96" i="48"/>
  <c r="AP96" i="48" s="1"/>
  <c r="AL97" i="48"/>
  <c r="AP97" i="48" s="1"/>
  <c r="AL98" i="48"/>
  <c r="AP98" i="48" s="1"/>
  <c r="AL74" i="48"/>
  <c r="AP74" i="48" s="1"/>
  <c r="AL75" i="48"/>
  <c r="AP75" i="48" s="1"/>
  <c r="AL76" i="48"/>
  <c r="AP76" i="48" s="1"/>
  <c r="AL77" i="48"/>
  <c r="AP77" i="48" s="1"/>
  <c r="AL78" i="48"/>
  <c r="AP78" i="48"/>
  <c r="AL79" i="48"/>
  <c r="AP79" i="48" s="1"/>
  <c r="AL80" i="48"/>
  <c r="AP80" i="48" s="1"/>
  <c r="AL81" i="48"/>
  <c r="AP81" i="48" s="1"/>
  <c r="AL82" i="48"/>
  <c r="AP82" i="48" s="1"/>
  <c r="AL83" i="48"/>
  <c r="AP83" i="48" s="1"/>
  <c r="AL62" i="48"/>
  <c r="AP62" i="48" s="1"/>
  <c r="AL63" i="48"/>
  <c r="AP63" i="48" s="1"/>
  <c r="AL64" i="48"/>
  <c r="AP64" i="48" s="1"/>
  <c r="AL65" i="48"/>
  <c r="AP65" i="48"/>
  <c r="AL66" i="48"/>
  <c r="AP66" i="48" s="1"/>
  <c r="AL67" i="48"/>
  <c r="AP67" i="48" s="1"/>
  <c r="AL68" i="48"/>
  <c r="AP68" i="48" s="1"/>
  <c r="AL69" i="48"/>
  <c r="AP69" i="48"/>
  <c r="AL70" i="48"/>
  <c r="AP70" i="48" s="1"/>
  <c r="AL71" i="48"/>
  <c r="AP71" i="48" s="1"/>
  <c r="AL54" i="48"/>
  <c r="AP54" i="48" s="1"/>
  <c r="AL55" i="48"/>
  <c r="AP55" i="48" s="1"/>
  <c r="AL56" i="48"/>
  <c r="AP56" i="48" s="1"/>
  <c r="AL57" i="48"/>
  <c r="AP57" i="48" s="1"/>
  <c r="AL58" i="48"/>
  <c r="AP58" i="48" s="1"/>
  <c r="AL59" i="48"/>
  <c r="AP59" i="48" s="1"/>
  <c r="A79" i="48"/>
  <c r="Z112" i="48"/>
  <c r="AA112" i="48"/>
  <c r="AB112" i="48"/>
  <c r="H22" i="48"/>
  <c r="K22" i="48"/>
  <c r="N22" i="48"/>
  <c r="R22" i="48"/>
  <c r="Z22" i="48" s="1"/>
  <c r="U22" i="48"/>
  <c r="AA22" i="48"/>
  <c r="X22" i="48"/>
  <c r="AB22" i="48" s="1"/>
  <c r="AF22" i="48"/>
  <c r="AN22" i="48" s="1"/>
  <c r="AI22" i="48"/>
  <c r="AO22" i="48" s="1"/>
  <c r="AL22" i="48"/>
  <c r="H23" i="48"/>
  <c r="K23" i="48"/>
  <c r="N23" i="48"/>
  <c r="R23" i="48"/>
  <c r="Z23" i="48" s="1"/>
  <c r="U23" i="48"/>
  <c r="AA23" i="48" s="1"/>
  <c r="X23" i="48"/>
  <c r="AB23" i="48" s="1"/>
  <c r="AF23" i="48"/>
  <c r="AN23" i="48" s="1"/>
  <c r="AI23" i="48"/>
  <c r="AO23" i="48" s="1"/>
  <c r="AL23" i="48"/>
  <c r="AP23" i="48" s="1"/>
  <c r="H24" i="48"/>
  <c r="K24" i="48"/>
  <c r="N24" i="48"/>
  <c r="R24" i="48"/>
  <c r="Z24" i="48" s="1"/>
  <c r="U24" i="48"/>
  <c r="AA24" i="48" s="1"/>
  <c r="X24" i="48"/>
  <c r="AB24" i="48" s="1"/>
  <c r="AF24" i="48"/>
  <c r="AI24" i="48"/>
  <c r="AO24" i="48" s="1"/>
  <c r="AL24" i="48"/>
  <c r="H25" i="48"/>
  <c r="K25" i="48"/>
  <c r="N25" i="48"/>
  <c r="R25" i="48"/>
  <c r="Z25" i="48" s="1"/>
  <c r="U25" i="48"/>
  <c r="AA25" i="48" s="1"/>
  <c r="X25" i="48"/>
  <c r="AB25" i="48" s="1"/>
  <c r="AF25" i="48"/>
  <c r="AI25" i="48"/>
  <c r="AL25" i="48"/>
  <c r="AP25" i="48" s="1"/>
  <c r="H26" i="48"/>
  <c r="K26" i="48"/>
  <c r="N26" i="48"/>
  <c r="R26" i="48"/>
  <c r="Z26" i="48" s="1"/>
  <c r="U26" i="48"/>
  <c r="AA26" i="48"/>
  <c r="X26" i="48"/>
  <c r="AB26" i="48" s="1"/>
  <c r="AF26" i="48"/>
  <c r="AN26" i="48" s="1"/>
  <c r="AI26" i="48"/>
  <c r="AL26" i="48"/>
  <c r="H27" i="48"/>
  <c r="K27" i="48"/>
  <c r="N27" i="48"/>
  <c r="R27" i="48"/>
  <c r="Z27" i="48" s="1"/>
  <c r="U27" i="48"/>
  <c r="AA27" i="48"/>
  <c r="X27" i="48"/>
  <c r="AB27" i="48" s="1"/>
  <c r="AF27" i="48"/>
  <c r="AN27" i="48" s="1"/>
  <c r="AI27" i="48"/>
  <c r="AL27" i="48"/>
  <c r="AP27" i="48" s="1"/>
  <c r="H29" i="48"/>
  <c r="K29" i="48"/>
  <c r="N29" i="48"/>
  <c r="R29" i="48"/>
  <c r="Z29" i="48" s="1"/>
  <c r="U29" i="48"/>
  <c r="AA29" i="48" s="1"/>
  <c r="X29" i="48"/>
  <c r="AB29" i="48" s="1"/>
  <c r="AF29" i="48"/>
  <c r="AN29" i="48" s="1"/>
  <c r="AI29" i="48"/>
  <c r="AO29" i="48" s="1"/>
  <c r="AL29" i="48"/>
  <c r="AP29" i="48" s="1"/>
  <c r="H30" i="48"/>
  <c r="K30" i="48"/>
  <c r="N30" i="48"/>
  <c r="R30" i="48"/>
  <c r="Z30" i="48"/>
  <c r="U30" i="48"/>
  <c r="AA30" i="48" s="1"/>
  <c r="X30" i="48"/>
  <c r="AB30" i="48" s="1"/>
  <c r="AF30" i="48"/>
  <c r="AN30" i="48" s="1"/>
  <c r="AI30" i="48"/>
  <c r="AL30" i="48"/>
  <c r="AP30" i="48" s="1"/>
  <c r="H31" i="48"/>
  <c r="K31" i="48"/>
  <c r="N31" i="48"/>
  <c r="R31" i="48"/>
  <c r="Z31" i="48" s="1"/>
  <c r="U31" i="48"/>
  <c r="AA31" i="48" s="1"/>
  <c r="X31" i="48"/>
  <c r="AB31" i="48" s="1"/>
  <c r="AF31" i="48"/>
  <c r="AN31" i="48" s="1"/>
  <c r="AI31" i="48"/>
  <c r="AL31" i="48"/>
  <c r="AP31" i="48" s="1"/>
  <c r="H32" i="48"/>
  <c r="K32" i="48"/>
  <c r="N32" i="48"/>
  <c r="R32" i="48"/>
  <c r="Z32" i="48" s="1"/>
  <c r="U32" i="48"/>
  <c r="AA32" i="48" s="1"/>
  <c r="X32" i="48"/>
  <c r="AB32" i="48" s="1"/>
  <c r="AF32" i="48"/>
  <c r="AN32" i="48" s="1"/>
  <c r="AI32" i="48"/>
  <c r="AL32" i="48"/>
  <c r="AP32" i="48" s="1"/>
  <c r="H33" i="48"/>
  <c r="K33" i="48"/>
  <c r="N33" i="48"/>
  <c r="R33" i="48"/>
  <c r="Z33" i="48"/>
  <c r="U33" i="48"/>
  <c r="X33" i="48"/>
  <c r="AB33" i="48"/>
  <c r="AF33" i="48"/>
  <c r="AN33" i="48" s="1"/>
  <c r="AI33" i="48"/>
  <c r="AO33" i="48" s="1"/>
  <c r="AL33" i="48"/>
  <c r="AP33" i="48" s="1"/>
  <c r="H51" i="48"/>
  <c r="K51" i="48"/>
  <c r="N51" i="48"/>
  <c r="R51" i="48"/>
  <c r="Z51" i="48" s="1"/>
  <c r="U51" i="48"/>
  <c r="AA51" i="48" s="1"/>
  <c r="X51" i="48"/>
  <c r="AB51" i="48" s="1"/>
  <c r="AF51" i="48"/>
  <c r="AI51" i="48"/>
  <c r="AO51" i="48" s="1"/>
  <c r="AL51" i="48"/>
  <c r="AP51" i="48" s="1"/>
  <c r="Z120" i="48"/>
  <c r="A120" i="48" s="1"/>
  <c r="AA120" i="48"/>
  <c r="AB120" i="48"/>
  <c r="N134" i="27"/>
  <c r="O134" i="27"/>
  <c r="P134" i="27"/>
  <c r="V134" i="27"/>
  <c r="W134" i="27"/>
  <c r="X134" i="27"/>
  <c r="N22" i="27"/>
  <c r="O22" i="27"/>
  <c r="P22" i="27"/>
  <c r="V22" i="27"/>
  <c r="W22" i="27"/>
  <c r="X22" i="27"/>
  <c r="N23" i="27"/>
  <c r="O23" i="27"/>
  <c r="P23" i="27"/>
  <c r="V23" i="27"/>
  <c r="V24" i="27" s="1"/>
  <c r="W23" i="27"/>
  <c r="W24" i="27" s="1"/>
  <c r="X23" i="27"/>
  <c r="N27" i="27"/>
  <c r="P27" i="27"/>
  <c r="V27" i="27"/>
  <c r="W27" i="27"/>
  <c r="X27" i="27"/>
  <c r="N29" i="27"/>
  <c r="O29" i="27"/>
  <c r="P29" i="27"/>
  <c r="V29" i="27"/>
  <c r="W29" i="27"/>
  <c r="X29" i="27"/>
  <c r="N33" i="27"/>
  <c r="O33" i="27"/>
  <c r="P33" i="27"/>
  <c r="V33" i="27"/>
  <c r="W33" i="27"/>
  <c r="X33" i="27"/>
  <c r="N34" i="27"/>
  <c r="O34" i="27"/>
  <c r="P34" i="27"/>
  <c r="V34" i="27"/>
  <c r="W34" i="27"/>
  <c r="X34" i="27"/>
  <c r="N37" i="27"/>
  <c r="O37" i="27"/>
  <c r="P37" i="27"/>
  <c r="V37" i="27"/>
  <c r="W37" i="27"/>
  <c r="X37" i="27"/>
  <c r="N45" i="27"/>
  <c r="O45" i="27"/>
  <c r="P45" i="27"/>
  <c r="V45" i="27"/>
  <c r="W45" i="27"/>
  <c r="X45" i="27"/>
  <c r="N48" i="27"/>
  <c r="O48" i="27"/>
  <c r="P48" i="27"/>
  <c r="V48" i="27"/>
  <c r="W48" i="27"/>
  <c r="X48" i="27"/>
  <c r="N49" i="27"/>
  <c r="O49" i="27"/>
  <c r="P49" i="27"/>
  <c r="V49" i="27"/>
  <c r="W49" i="27"/>
  <c r="X49" i="27"/>
  <c r="C4" i="85"/>
  <c r="C2" i="85"/>
  <c r="T148" i="84"/>
  <c r="S148" i="84"/>
  <c r="R148" i="84"/>
  <c r="L148" i="84"/>
  <c r="K148" i="84"/>
  <c r="J148" i="84"/>
  <c r="X113" i="84"/>
  <c r="X112" i="84"/>
  <c r="X119" i="84"/>
  <c r="X111" i="84"/>
  <c r="X114" i="84"/>
  <c r="X122" i="84"/>
  <c r="X97" i="84"/>
  <c r="X92" i="84"/>
  <c r="X93" i="84"/>
  <c r="X90" i="84"/>
  <c r="X98" i="84"/>
  <c r="X99" i="84"/>
  <c r="X85" i="84"/>
  <c r="X84" i="84"/>
  <c r="X81" i="84"/>
  <c r="X83" i="84"/>
  <c r="W113" i="84"/>
  <c r="W112" i="84"/>
  <c r="W119" i="84"/>
  <c r="W111" i="84"/>
  <c r="W114" i="84"/>
  <c r="W122" i="84"/>
  <c r="W97" i="84"/>
  <c r="W92" i="84"/>
  <c r="W93" i="84"/>
  <c r="W90" i="84"/>
  <c r="W98" i="84"/>
  <c r="W99" i="84"/>
  <c r="W85" i="84"/>
  <c r="W84" i="84"/>
  <c r="W81" i="84"/>
  <c r="W83" i="84"/>
  <c r="V113" i="84"/>
  <c r="V112" i="84"/>
  <c r="V119" i="84"/>
  <c r="V111" i="84"/>
  <c r="V114" i="84"/>
  <c r="V122" i="84"/>
  <c r="V97" i="84"/>
  <c r="V92" i="84"/>
  <c r="V93" i="84"/>
  <c r="V90" i="84"/>
  <c r="V98" i="84"/>
  <c r="V99" i="84"/>
  <c r="V85" i="84"/>
  <c r="V84" i="84"/>
  <c r="V81" i="84"/>
  <c r="V83" i="84"/>
  <c r="T147" i="84"/>
  <c r="S147" i="84"/>
  <c r="R147" i="84"/>
  <c r="P113" i="84"/>
  <c r="P112" i="84"/>
  <c r="P119" i="84"/>
  <c r="P111" i="84"/>
  <c r="P114" i="84"/>
  <c r="P122" i="84"/>
  <c r="P97" i="84"/>
  <c r="P92" i="84"/>
  <c r="P93" i="84"/>
  <c r="P90" i="84"/>
  <c r="P98" i="84"/>
  <c r="P99" i="84"/>
  <c r="P85" i="84"/>
  <c r="P84" i="84"/>
  <c r="P81" i="84"/>
  <c r="P83" i="84"/>
  <c r="O113" i="84"/>
  <c r="O112" i="84"/>
  <c r="O119" i="84"/>
  <c r="O111" i="84"/>
  <c r="O114" i="84"/>
  <c r="O122" i="84"/>
  <c r="O97" i="84"/>
  <c r="O92" i="84"/>
  <c r="O93" i="84"/>
  <c r="O90" i="84"/>
  <c r="O98" i="84"/>
  <c r="O99" i="84"/>
  <c r="O85" i="84"/>
  <c r="O84" i="84"/>
  <c r="O81" i="84"/>
  <c r="O83" i="84"/>
  <c r="N113" i="84"/>
  <c r="N112" i="84"/>
  <c r="N119" i="84"/>
  <c r="N111" i="84"/>
  <c r="N114" i="84"/>
  <c r="N122" i="84"/>
  <c r="N97" i="84"/>
  <c r="N92" i="84"/>
  <c r="N93" i="84"/>
  <c r="N90" i="84"/>
  <c r="N98" i="84"/>
  <c r="N99" i="84"/>
  <c r="N85" i="84"/>
  <c r="N84" i="84"/>
  <c r="N81" i="84"/>
  <c r="N83" i="84"/>
  <c r="L147" i="84"/>
  <c r="K147" i="84"/>
  <c r="J147" i="84"/>
  <c r="H147" i="84"/>
  <c r="G147" i="84"/>
  <c r="F147" i="84"/>
  <c r="X145" i="84"/>
  <c r="W145" i="84"/>
  <c r="V145" i="84"/>
  <c r="P145" i="84"/>
  <c r="O145" i="84"/>
  <c r="N145" i="84"/>
  <c r="X141" i="84"/>
  <c r="X142" i="84"/>
  <c r="W141" i="84"/>
  <c r="W143" i="84" s="1"/>
  <c r="W142" i="84"/>
  <c r="V141" i="84"/>
  <c r="V142" i="84"/>
  <c r="T143" i="84"/>
  <c r="S143" i="84"/>
  <c r="R143" i="84"/>
  <c r="P141" i="84"/>
  <c r="P142" i="84"/>
  <c r="P143" i="84" s="1"/>
  <c r="O141" i="84"/>
  <c r="O143" i="84" s="1"/>
  <c r="O142" i="84"/>
  <c r="N141" i="84"/>
  <c r="N143" i="84" s="1"/>
  <c r="N142" i="84"/>
  <c r="L143" i="84"/>
  <c r="K143" i="84"/>
  <c r="J143" i="84"/>
  <c r="H143" i="84"/>
  <c r="G143" i="84"/>
  <c r="F143" i="84"/>
  <c r="X17" i="84"/>
  <c r="X140" i="84" s="1"/>
  <c r="W17" i="84"/>
  <c r="W140" i="84" s="1"/>
  <c r="V17" i="84"/>
  <c r="T140" i="84"/>
  <c r="S140" i="84"/>
  <c r="R140" i="84"/>
  <c r="P17" i="84"/>
  <c r="P51" i="84" s="1"/>
  <c r="P140" i="84"/>
  <c r="O17" i="84"/>
  <c r="O140" i="84" s="1"/>
  <c r="N17" i="84"/>
  <c r="N140" i="84" s="1"/>
  <c r="L140" i="84"/>
  <c r="K140" i="84"/>
  <c r="J140" i="84"/>
  <c r="H140" i="84"/>
  <c r="G140" i="84"/>
  <c r="F140" i="84"/>
  <c r="X52" i="84"/>
  <c r="X53" i="84"/>
  <c r="X54" i="84"/>
  <c r="X55" i="84"/>
  <c r="X56" i="84"/>
  <c r="X59" i="84"/>
  <c r="X60" i="84"/>
  <c r="X61" i="84"/>
  <c r="X62" i="84"/>
  <c r="X63" i="84"/>
  <c r="X64" i="84"/>
  <c r="X65" i="84"/>
  <c r="X66" i="84"/>
  <c r="X67" i="84"/>
  <c r="X68" i="84"/>
  <c r="X71" i="84"/>
  <c r="X72" i="84"/>
  <c r="X73" i="84"/>
  <c r="X74" i="84"/>
  <c r="X75" i="84"/>
  <c r="X76" i="84"/>
  <c r="X77" i="84"/>
  <c r="X78" i="84"/>
  <c r="X79" i="84"/>
  <c r="X80" i="84"/>
  <c r="X82" i="84"/>
  <c r="X86" i="84"/>
  <c r="X89" i="84"/>
  <c r="X91" i="84"/>
  <c r="X94" i="84"/>
  <c r="X95" i="84"/>
  <c r="X96" i="84"/>
  <c r="X100" i="84"/>
  <c r="X101" i="84"/>
  <c r="X102" i="84"/>
  <c r="X103" i="84"/>
  <c r="X104" i="84"/>
  <c r="X115" i="84"/>
  <c r="X116" i="84"/>
  <c r="X117" i="84"/>
  <c r="X118" i="84"/>
  <c r="X120" i="84"/>
  <c r="X121" i="84"/>
  <c r="X123" i="84"/>
  <c r="X124" i="84"/>
  <c r="X127" i="84"/>
  <c r="X128" i="84"/>
  <c r="X129" i="84"/>
  <c r="W52" i="84"/>
  <c r="W53" i="84"/>
  <c r="W54" i="84"/>
  <c r="W55" i="84"/>
  <c r="W56" i="84"/>
  <c r="W59" i="84"/>
  <c r="W60" i="84"/>
  <c r="W61" i="84"/>
  <c r="W62" i="84"/>
  <c r="W63" i="84"/>
  <c r="W64" i="84"/>
  <c r="W65" i="84"/>
  <c r="W66" i="84"/>
  <c r="W67" i="84"/>
  <c r="W68" i="84"/>
  <c r="W71" i="84"/>
  <c r="W72" i="84"/>
  <c r="W73" i="84"/>
  <c r="W74" i="84"/>
  <c r="W75" i="84"/>
  <c r="W76" i="84"/>
  <c r="W77" i="84"/>
  <c r="W78" i="84"/>
  <c r="W79" i="84"/>
  <c r="W80" i="84"/>
  <c r="W82" i="84"/>
  <c r="W86" i="84"/>
  <c r="W89" i="84"/>
  <c r="W91" i="84"/>
  <c r="W94" i="84"/>
  <c r="W95" i="84"/>
  <c r="W96" i="84"/>
  <c r="W100" i="84"/>
  <c r="W101" i="84"/>
  <c r="W102" i="84"/>
  <c r="W103" i="84"/>
  <c r="W104" i="84"/>
  <c r="W115" i="84"/>
  <c r="W116" i="84"/>
  <c r="W117" i="84"/>
  <c r="W118" i="84"/>
  <c r="W120" i="84"/>
  <c r="W121" i="84"/>
  <c r="W123" i="84"/>
  <c r="W124" i="84"/>
  <c r="W127" i="84"/>
  <c r="W128" i="84"/>
  <c r="W129" i="84"/>
  <c r="V52" i="84"/>
  <c r="V53" i="84"/>
  <c r="V54" i="84"/>
  <c r="V55" i="84"/>
  <c r="V56" i="84"/>
  <c r="V59" i="84"/>
  <c r="V60" i="84"/>
  <c r="V61" i="84"/>
  <c r="V62" i="84"/>
  <c r="V63" i="84"/>
  <c r="V64" i="84"/>
  <c r="V65" i="84"/>
  <c r="V66" i="84"/>
  <c r="V67" i="84"/>
  <c r="V68" i="84"/>
  <c r="V71" i="84"/>
  <c r="V72" i="84"/>
  <c r="V73" i="84"/>
  <c r="V74" i="84"/>
  <c r="V75" i="84"/>
  <c r="V76" i="84"/>
  <c r="V77" i="84"/>
  <c r="V78" i="84"/>
  <c r="V79" i="84"/>
  <c r="V80" i="84"/>
  <c r="V82" i="84"/>
  <c r="V86" i="84"/>
  <c r="V89" i="84"/>
  <c r="V91" i="84"/>
  <c r="V94" i="84"/>
  <c r="V95" i="84"/>
  <c r="V96" i="84"/>
  <c r="V100" i="84"/>
  <c r="V101" i="84"/>
  <c r="V102" i="84"/>
  <c r="V103" i="84"/>
  <c r="V104" i="84"/>
  <c r="V115" i="84"/>
  <c r="V116" i="84"/>
  <c r="V117" i="84"/>
  <c r="V118" i="84"/>
  <c r="V120" i="84"/>
  <c r="V121" i="84"/>
  <c r="V123" i="84"/>
  <c r="V124" i="84"/>
  <c r="V127" i="84"/>
  <c r="V128" i="84"/>
  <c r="V129" i="84"/>
  <c r="T57" i="84"/>
  <c r="T109" i="84" s="1"/>
  <c r="T69" i="84"/>
  <c r="T138" i="84" s="1"/>
  <c r="T87" i="84"/>
  <c r="T105" i="84"/>
  <c r="T125" i="84"/>
  <c r="T130" i="84"/>
  <c r="S57" i="84"/>
  <c r="S69" i="84"/>
  <c r="S87" i="84"/>
  <c r="S105" i="84"/>
  <c r="S125" i="84"/>
  <c r="S130" i="84"/>
  <c r="R57" i="84"/>
  <c r="R69" i="84"/>
  <c r="R87" i="84"/>
  <c r="R105" i="84"/>
  <c r="R125" i="84"/>
  <c r="R130" i="84"/>
  <c r="P52" i="84"/>
  <c r="P53" i="84"/>
  <c r="P54" i="84"/>
  <c r="P55" i="84"/>
  <c r="P56" i="84"/>
  <c r="P59" i="84"/>
  <c r="P60" i="84"/>
  <c r="P61" i="84"/>
  <c r="P62" i="84"/>
  <c r="P63" i="84"/>
  <c r="P64" i="84"/>
  <c r="P65" i="84"/>
  <c r="P66" i="84"/>
  <c r="P67" i="84"/>
  <c r="P68" i="84"/>
  <c r="P71" i="84"/>
  <c r="P72" i="84"/>
  <c r="P73" i="84"/>
  <c r="P74" i="84"/>
  <c r="P75" i="84"/>
  <c r="P76" i="84"/>
  <c r="P77" i="84"/>
  <c r="P78" i="84"/>
  <c r="P79" i="84"/>
  <c r="P80" i="84"/>
  <c r="P82" i="84"/>
  <c r="P86" i="84"/>
  <c r="P89" i="84"/>
  <c r="P91" i="84"/>
  <c r="P94" i="84"/>
  <c r="P95" i="84"/>
  <c r="P96" i="84"/>
  <c r="P100" i="84"/>
  <c r="P101" i="84"/>
  <c r="P102" i="84"/>
  <c r="P103" i="84"/>
  <c r="P104" i="84"/>
  <c r="P115" i="84"/>
  <c r="P116" i="84"/>
  <c r="P117" i="84"/>
  <c r="P118" i="84"/>
  <c r="P120" i="84"/>
  <c r="P121" i="84"/>
  <c r="P123" i="84"/>
  <c r="P124" i="84"/>
  <c r="P127" i="84"/>
  <c r="P128" i="84"/>
  <c r="P129" i="84"/>
  <c r="O52" i="84"/>
  <c r="O53" i="84"/>
  <c r="O54" i="84"/>
  <c r="O55" i="84"/>
  <c r="O56" i="84"/>
  <c r="O59" i="84"/>
  <c r="O60" i="84"/>
  <c r="O61" i="84"/>
  <c r="O62" i="84"/>
  <c r="O63" i="84"/>
  <c r="O64" i="84"/>
  <c r="O65" i="84"/>
  <c r="O66" i="84"/>
  <c r="O67" i="84"/>
  <c r="O68" i="84"/>
  <c r="O71" i="84"/>
  <c r="O72" i="84"/>
  <c r="O73" i="84"/>
  <c r="O74" i="84"/>
  <c r="O75" i="84"/>
  <c r="O76" i="84"/>
  <c r="O77" i="84"/>
  <c r="O78" i="84"/>
  <c r="O79" i="84"/>
  <c r="O80" i="84"/>
  <c r="O82" i="84"/>
  <c r="O86" i="84"/>
  <c r="O89" i="84"/>
  <c r="O91" i="84"/>
  <c r="O94" i="84"/>
  <c r="O95" i="84"/>
  <c r="O96" i="84"/>
  <c r="O100" i="84"/>
  <c r="O101" i="84"/>
  <c r="O102" i="84"/>
  <c r="O103" i="84"/>
  <c r="O104" i="84"/>
  <c r="O115" i="84"/>
  <c r="O116" i="84"/>
  <c r="O117" i="84"/>
  <c r="O118" i="84"/>
  <c r="O120" i="84"/>
  <c r="O121" i="84"/>
  <c r="O123" i="84"/>
  <c r="O124" i="84"/>
  <c r="O127" i="84"/>
  <c r="O128" i="84"/>
  <c r="O129" i="84"/>
  <c r="N52" i="84"/>
  <c r="N53" i="84"/>
  <c r="N54" i="84"/>
  <c r="N55" i="84"/>
  <c r="N56" i="84"/>
  <c r="A56" i="84" s="1"/>
  <c r="N59" i="84"/>
  <c r="N60" i="84"/>
  <c r="N61" i="84"/>
  <c r="N62" i="84"/>
  <c r="N63" i="84"/>
  <c r="N64" i="84"/>
  <c r="N65" i="84"/>
  <c r="N66" i="84"/>
  <c r="N67" i="84"/>
  <c r="A67" i="84" s="1"/>
  <c r="N68" i="84"/>
  <c r="N71" i="84"/>
  <c r="N72" i="84"/>
  <c r="N73" i="84"/>
  <c r="N74" i="84"/>
  <c r="N75" i="84"/>
  <c r="N76" i="84"/>
  <c r="N77" i="84"/>
  <c r="N78" i="84"/>
  <c r="N79" i="84"/>
  <c r="N80" i="84"/>
  <c r="N82" i="84"/>
  <c r="N86" i="84"/>
  <c r="N89" i="84"/>
  <c r="N91" i="84"/>
  <c r="A91" i="84" s="1"/>
  <c r="N94" i="84"/>
  <c r="N95" i="84"/>
  <c r="N96" i="84"/>
  <c r="N100" i="84"/>
  <c r="N101" i="84"/>
  <c r="N102" i="84"/>
  <c r="N103" i="84"/>
  <c r="N104" i="84"/>
  <c r="N117" i="84"/>
  <c r="N118" i="84"/>
  <c r="N120" i="84"/>
  <c r="N121" i="84"/>
  <c r="N123" i="84"/>
  <c r="N124" i="84"/>
  <c r="N127" i="84"/>
  <c r="N128" i="84"/>
  <c r="N129" i="84"/>
  <c r="L57" i="84"/>
  <c r="L69" i="84"/>
  <c r="L87" i="84"/>
  <c r="L105" i="84"/>
  <c r="L125" i="84"/>
  <c r="L130" i="84"/>
  <c r="K57" i="84"/>
  <c r="K69" i="84"/>
  <c r="K87" i="84"/>
  <c r="K105" i="84"/>
  <c r="K107" i="84" s="1"/>
  <c r="K125" i="84"/>
  <c r="K130" i="84"/>
  <c r="J57" i="84"/>
  <c r="J69" i="84"/>
  <c r="J87" i="84"/>
  <c r="J107" i="84" s="1"/>
  <c r="J105" i="84"/>
  <c r="J125" i="84"/>
  <c r="J130" i="84"/>
  <c r="J132" i="84" s="1"/>
  <c r="H57" i="84"/>
  <c r="H69" i="84"/>
  <c r="H87" i="84"/>
  <c r="H105" i="84"/>
  <c r="H125" i="84"/>
  <c r="H130" i="84"/>
  <c r="H132" i="84" s="1"/>
  <c r="G57" i="84"/>
  <c r="G69" i="84"/>
  <c r="G87" i="84"/>
  <c r="G105" i="84"/>
  <c r="G125" i="84"/>
  <c r="G130" i="84"/>
  <c r="F57" i="84"/>
  <c r="F69" i="84"/>
  <c r="F87" i="84"/>
  <c r="F105" i="84"/>
  <c r="F107" i="84" s="1"/>
  <c r="F125" i="84"/>
  <c r="F130" i="84"/>
  <c r="X135" i="84"/>
  <c r="W135" i="84"/>
  <c r="V135" i="84"/>
  <c r="P135" i="84"/>
  <c r="O135" i="84"/>
  <c r="N135" i="84"/>
  <c r="X134" i="84"/>
  <c r="W134" i="84"/>
  <c r="V134" i="84"/>
  <c r="P134" i="84"/>
  <c r="O134" i="84"/>
  <c r="N134" i="84"/>
  <c r="T51" i="84"/>
  <c r="S51" i="84"/>
  <c r="R51" i="84"/>
  <c r="L51" i="84"/>
  <c r="K51" i="84"/>
  <c r="J51" i="84"/>
  <c r="H51" i="84"/>
  <c r="G51" i="84"/>
  <c r="F51" i="84"/>
  <c r="X49" i="84"/>
  <c r="W49" i="84"/>
  <c r="V49" i="84"/>
  <c r="P49" i="84"/>
  <c r="O49" i="84"/>
  <c r="N49" i="84"/>
  <c r="X48" i="84"/>
  <c r="W48" i="84"/>
  <c r="V48" i="84"/>
  <c r="P48" i="84"/>
  <c r="O48" i="84"/>
  <c r="N48" i="84"/>
  <c r="X22" i="84"/>
  <c r="X23" i="84"/>
  <c r="X25" i="84"/>
  <c r="X26" i="84"/>
  <c r="X27" i="84"/>
  <c r="X28" i="84"/>
  <c r="X29" i="84"/>
  <c r="X32" i="84"/>
  <c r="X33" i="84"/>
  <c r="X34" i="84"/>
  <c r="X35" i="84"/>
  <c r="X36" i="84"/>
  <c r="X37" i="84"/>
  <c r="X38" i="84"/>
  <c r="X41" i="84"/>
  <c r="X42" i="84"/>
  <c r="X44" i="84"/>
  <c r="X45" i="84"/>
  <c r="W22" i="84"/>
  <c r="W23" i="84"/>
  <c r="W25" i="84"/>
  <c r="W26" i="84"/>
  <c r="W27" i="84"/>
  <c r="W28" i="84"/>
  <c r="W29" i="84"/>
  <c r="W32" i="84"/>
  <c r="W33" i="84"/>
  <c r="W34" i="84"/>
  <c r="W35" i="84"/>
  <c r="W36" i="84"/>
  <c r="W37" i="84"/>
  <c r="W38" i="84"/>
  <c r="W41" i="84"/>
  <c r="W42" i="84"/>
  <c r="W44" i="84"/>
  <c r="W45" i="84"/>
  <c r="V22" i="84"/>
  <c r="V23" i="84"/>
  <c r="V25" i="84"/>
  <c r="V26" i="84"/>
  <c r="V27" i="84"/>
  <c r="V28" i="84"/>
  <c r="V29" i="84"/>
  <c r="V32" i="84"/>
  <c r="V33" i="84"/>
  <c r="V34" i="84"/>
  <c r="V35" i="84"/>
  <c r="V36" i="84"/>
  <c r="V37" i="84"/>
  <c r="V38" i="84"/>
  <c r="V41" i="84"/>
  <c r="V42" i="84"/>
  <c r="V44" i="84"/>
  <c r="V45" i="84"/>
  <c r="T24" i="84"/>
  <c r="T30" i="84" s="1"/>
  <c r="T39" i="84" s="1"/>
  <c r="T43" i="84" s="1"/>
  <c r="T46" i="84" s="1"/>
  <c r="S24" i="84"/>
  <c r="S30" i="84" s="1"/>
  <c r="S39" i="84" s="1"/>
  <c r="S43" i="84" s="1"/>
  <c r="S46" i="84" s="1"/>
  <c r="R24" i="84"/>
  <c r="R30" i="84" s="1"/>
  <c r="R39" i="84" s="1"/>
  <c r="R43" i="84" s="1"/>
  <c r="R46" i="84" s="1"/>
  <c r="P22" i="84"/>
  <c r="P23" i="84"/>
  <c r="P25" i="84"/>
  <c r="P26" i="84"/>
  <c r="P27" i="84"/>
  <c r="P28" i="84"/>
  <c r="P29" i="84"/>
  <c r="P32" i="84"/>
  <c r="P33" i="84"/>
  <c r="P34" i="84"/>
  <c r="P35" i="84"/>
  <c r="P36" i="84"/>
  <c r="P37" i="84"/>
  <c r="P38" i="84"/>
  <c r="P41" i="84"/>
  <c r="P42" i="84"/>
  <c r="P44" i="84"/>
  <c r="P45" i="84"/>
  <c r="O22" i="84"/>
  <c r="O23" i="84"/>
  <c r="O25" i="84"/>
  <c r="O26" i="84"/>
  <c r="O27" i="84"/>
  <c r="O28" i="84"/>
  <c r="O29" i="84"/>
  <c r="O32" i="84"/>
  <c r="O33" i="84"/>
  <c r="O34" i="84"/>
  <c r="O35" i="84"/>
  <c r="O36" i="84"/>
  <c r="O37" i="84"/>
  <c r="O38" i="84"/>
  <c r="O41" i="84"/>
  <c r="O42" i="84"/>
  <c r="O44" i="84"/>
  <c r="O45" i="84"/>
  <c r="N22" i="84"/>
  <c r="N23" i="84"/>
  <c r="N25" i="84"/>
  <c r="N26" i="84"/>
  <c r="N27" i="84"/>
  <c r="N28" i="84"/>
  <c r="N29" i="84"/>
  <c r="N32" i="84"/>
  <c r="N33" i="84"/>
  <c r="N34" i="84"/>
  <c r="N35" i="84"/>
  <c r="N36" i="84"/>
  <c r="N37" i="84"/>
  <c r="N38" i="84"/>
  <c r="N41" i="84"/>
  <c r="N42" i="84"/>
  <c r="N44" i="84"/>
  <c r="N45" i="84"/>
  <c r="L24" i="84"/>
  <c r="L30" i="84" s="1"/>
  <c r="L39" i="84" s="1"/>
  <c r="L43" i="84" s="1"/>
  <c r="L46" i="84" s="1"/>
  <c r="K24" i="84"/>
  <c r="K30" i="84" s="1"/>
  <c r="K39" i="84" s="1"/>
  <c r="K43" i="84" s="1"/>
  <c r="K46" i="84" s="1"/>
  <c r="J24" i="84"/>
  <c r="J30" i="84" s="1"/>
  <c r="J39" i="84" s="1"/>
  <c r="J43" i="84" s="1"/>
  <c r="J46" i="84" s="1"/>
  <c r="H24" i="84"/>
  <c r="H30" i="84" s="1"/>
  <c r="H39" i="84" s="1"/>
  <c r="H43" i="84" s="1"/>
  <c r="H46" i="84" s="1"/>
  <c r="G24" i="84"/>
  <c r="G30" i="84" s="1"/>
  <c r="G39" i="84" s="1"/>
  <c r="G43" i="84" s="1"/>
  <c r="G46" i="84" s="1"/>
  <c r="F24" i="84"/>
  <c r="F30" i="84" s="1"/>
  <c r="F39" i="84" s="1"/>
  <c r="F43" i="84" s="1"/>
  <c r="F46" i="84" s="1"/>
  <c r="X21" i="84"/>
  <c r="W21" i="84"/>
  <c r="V21" i="84"/>
  <c r="P21" i="84"/>
  <c r="O21" i="84"/>
  <c r="N21" i="84"/>
  <c r="X20" i="84"/>
  <c r="W20" i="84"/>
  <c r="V20" i="84"/>
  <c r="P20" i="84"/>
  <c r="O20" i="84"/>
  <c r="N20" i="84"/>
  <c r="X19" i="84"/>
  <c r="W19" i="84"/>
  <c r="V19" i="84"/>
  <c r="P19" i="84"/>
  <c r="O19" i="84"/>
  <c r="N19" i="84"/>
  <c r="X18" i="84"/>
  <c r="W18" i="84"/>
  <c r="V18" i="84"/>
  <c r="P18" i="84"/>
  <c r="O18" i="84"/>
  <c r="N18" i="84"/>
  <c r="V12" i="84"/>
  <c r="N12" i="84"/>
  <c r="C6" i="84"/>
  <c r="C4" i="84"/>
  <c r="C2" i="84"/>
  <c r="N135" i="27"/>
  <c r="O135" i="27"/>
  <c r="P135" i="27"/>
  <c r="V135" i="27"/>
  <c r="W135" i="27"/>
  <c r="X135" i="27"/>
  <c r="X35" i="27"/>
  <c r="W35" i="27"/>
  <c r="V35" i="27"/>
  <c r="X36" i="27"/>
  <c r="W36" i="27"/>
  <c r="V36" i="27"/>
  <c r="X24" i="27"/>
  <c r="X25" i="27"/>
  <c r="X26" i="27"/>
  <c r="X28" i="27"/>
  <c r="X32" i="27"/>
  <c r="X38" i="27"/>
  <c r="W25" i="27"/>
  <c r="W26" i="27"/>
  <c r="W28" i="27"/>
  <c r="W32" i="27"/>
  <c r="W38" i="27"/>
  <c r="V25" i="27"/>
  <c r="V26" i="27"/>
  <c r="V28" i="27"/>
  <c r="V32" i="27"/>
  <c r="V38" i="27"/>
  <c r="P35" i="27"/>
  <c r="O35" i="27"/>
  <c r="N35" i="27"/>
  <c r="P36" i="27"/>
  <c r="O36" i="27"/>
  <c r="N36" i="27"/>
  <c r="P25" i="27"/>
  <c r="P26" i="27"/>
  <c r="P28" i="27"/>
  <c r="P32" i="27"/>
  <c r="P38" i="27"/>
  <c r="O25" i="27"/>
  <c r="O26" i="27"/>
  <c r="O28" i="27"/>
  <c r="O32" i="27"/>
  <c r="O38" i="27"/>
  <c r="N25" i="27"/>
  <c r="N26" i="27"/>
  <c r="N28" i="27"/>
  <c r="N32" i="27"/>
  <c r="N38" i="27"/>
  <c r="H24" i="27"/>
  <c r="H30" i="27" s="1"/>
  <c r="H39" i="27" s="1"/>
  <c r="H43" i="27" s="1"/>
  <c r="H46" i="27" s="1"/>
  <c r="G24" i="27"/>
  <c r="G30" i="27" s="1"/>
  <c r="G39" i="27" s="1"/>
  <c r="G43" i="27" s="1"/>
  <c r="G46" i="27" s="1"/>
  <c r="F24" i="27"/>
  <c r="F30" i="27" s="1"/>
  <c r="F39" i="27" s="1"/>
  <c r="F43" i="27" s="1"/>
  <c r="F46" i="27" s="1"/>
  <c r="X51" i="27"/>
  <c r="W17" i="27"/>
  <c r="W51" i="27" s="1"/>
  <c r="V17" i="27"/>
  <c r="V51" i="27" s="1"/>
  <c r="O17" i="27"/>
  <c r="O51" i="27" s="1"/>
  <c r="N17" i="27"/>
  <c r="N51" i="27" s="1"/>
  <c r="H51" i="27"/>
  <c r="G51" i="27"/>
  <c r="F51" i="27"/>
  <c r="X142" i="27"/>
  <c r="X141" i="27"/>
  <c r="X145" i="27"/>
  <c r="W142" i="27"/>
  <c r="W141" i="27"/>
  <c r="W145" i="27"/>
  <c r="V142" i="27"/>
  <c r="V143" i="27" s="1"/>
  <c r="V141" i="27"/>
  <c r="V145" i="27"/>
  <c r="P142" i="27"/>
  <c r="P141" i="27"/>
  <c r="P143" i="27" s="1"/>
  <c r="P145" i="27"/>
  <c r="O142" i="27"/>
  <c r="O141" i="27"/>
  <c r="O145" i="27"/>
  <c r="N142" i="27"/>
  <c r="N141" i="27"/>
  <c r="N145" i="27"/>
  <c r="H143" i="27"/>
  <c r="G143" i="27"/>
  <c r="F143" i="27"/>
  <c r="X148" i="27"/>
  <c r="W148" i="27"/>
  <c r="V148" i="27"/>
  <c r="P148" i="27"/>
  <c r="O148" i="27"/>
  <c r="N148" i="27"/>
  <c r="F148" i="27"/>
  <c r="G148" i="27"/>
  <c r="H148" i="27"/>
  <c r="H126" i="48"/>
  <c r="K126" i="48"/>
  <c r="AO126" i="48" s="1"/>
  <c r="N126" i="48"/>
  <c r="AP126" i="48" s="1"/>
  <c r="AD97" i="3"/>
  <c r="AE97" i="3" s="1"/>
  <c r="AD72" i="3"/>
  <c r="AE72" i="3" s="1"/>
  <c r="AD71" i="3"/>
  <c r="AE71" i="3" s="1"/>
  <c r="AD68" i="3"/>
  <c r="AE68" i="3" s="1"/>
  <c r="AD42" i="3"/>
  <c r="AE42" i="3" s="1"/>
  <c r="AD41" i="3"/>
  <c r="AE41" i="3" s="1"/>
  <c r="AD34" i="3"/>
  <c r="AE34" i="3" s="1"/>
  <c r="AN17" i="48"/>
  <c r="AN53" i="48" s="1"/>
  <c r="B8" i="83"/>
  <c r="I13" i="83" s="1"/>
  <c r="B8" i="60"/>
  <c r="I14" i="83" s="1"/>
  <c r="B8" i="26"/>
  <c r="I15" i="83" s="1"/>
  <c r="B8" i="35"/>
  <c r="I16" i="83" s="1"/>
  <c r="B8" i="36"/>
  <c r="I23" i="83" s="1"/>
  <c r="B8" i="46"/>
  <c r="I24" i="83" s="1"/>
  <c r="B8" i="80"/>
  <c r="I29" i="83"/>
  <c r="B8" i="66"/>
  <c r="I30" i="83" s="1"/>
  <c r="B8" i="70"/>
  <c r="I31" i="83" s="1"/>
  <c r="B8" i="71"/>
  <c r="I32" i="83" s="1"/>
  <c r="B8" i="72"/>
  <c r="I33" i="83" s="1"/>
  <c r="B8" i="65"/>
  <c r="I34" i="83" s="1"/>
  <c r="B8" i="82"/>
  <c r="I35" i="83" s="1"/>
  <c r="B8" i="47"/>
  <c r="I37" i="83" s="1"/>
  <c r="A8" i="83"/>
  <c r="H13" i="83" s="1"/>
  <c r="A8" i="60"/>
  <c r="H14" i="83" s="1"/>
  <c r="A8" i="26"/>
  <c r="H15" i="83" s="1"/>
  <c r="A8" i="35"/>
  <c r="H16" i="83" s="1"/>
  <c r="A8" i="36"/>
  <c r="H23" i="83" s="1"/>
  <c r="A8" i="46"/>
  <c r="H24" i="83" s="1"/>
  <c r="A8" i="80"/>
  <c r="H29" i="83" s="1"/>
  <c r="A8" i="66"/>
  <c r="H30" i="83" s="1"/>
  <c r="A8" i="70"/>
  <c r="H31" i="83" s="1"/>
  <c r="A8" i="71"/>
  <c r="H32" i="83" s="1"/>
  <c r="A8" i="72"/>
  <c r="H33" i="83" s="1"/>
  <c r="A8" i="65"/>
  <c r="H34" i="83" s="1"/>
  <c r="A8" i="82"/>
  <c r="H35" i="83" s="1"/>
  <c r="A8" i="47"/>
  <c r="H37" i="83" s="1"/>
  <c r="C6" i="82"/>
  <c r="C6" i="65"/>
  <c r="C6" i="72"/>
  <c r="C6" i="71"/>
  <c r="C6" i="70"/>
  <c r="C6" i="66"/>
  <c r="C6" i="80"/>
  <c r="C6" i="3"/>
  <c r="C6" i="46"/>
  <c r="C6" i="36"/>
  <c r="C6" i="48"/>
  <c r="C6" i="27"/>
  <c r="C6" i="35"/>
  <c r="C6" i="26"/>
  <c r="C6" i="60"/>
  <c r="C4" i="83"/>
  <c r="C3" i="83"/>
  <c r="C2" i="83"/>
  <c r="C9" i="46"/>
  <c r="I28" i="26"/>
  <c r="AN113" i="48"/>
  <c r="G45" i="35"/>
  <c r="G46" i="35"/>
  <c r="G47" i="35"/>
  <c r="G48" i="35"/>
  <c r="G49" i="35"/>
  <c r="G50" i="35"/>
  <c r="G51" i="35"/>
  <c r="G52" i="35"/>
  <c r="G53" i="35"/>
  <c r="G54" i="35"/>
  <c r="G55" i="35"/>
  <c r="G44" i="35"/>
  <c r="J44" i="35" s="1"/>
  <c r="C3" i="47"/>
  <c r="C2" i="35"/>
  <c r="C3" i="57"/>
  <c r="C3" i="60"/>
  <c r="C3" i="35"/>
  <c r="C3" i="26"/>
  <c r="K28" i="26"/>
  <c r="J28" i="26"/>
  <c r="J24" i="27"/>
  <c r="J30" i="27" s="1"/>
  <c r="J39" i="27" s="1"/>
  <c r="J43" i="27" s="1"/>
  <c r="J46" i="27" s="1"/>
  <c r="K24" i="27"/>
  <c r="K30" i="27" s="1"/>
  <c r="K39" i="27" s="1"/>
  <c r="K43" i="27" s="1"/>
  <c r="K46" i="27" s="1"/>
  <c r="L24" i="27"/>
  <c r="L30" i="27" s="1"/>
  <c r="L39" i="27" s="1"/>
  <c r="L43" i="27" s="1"/>
  <c r="L46" i="27" s="1"/>
  <c r="J51" i="27"/>
  <c r="K51" i="27"/>
  <c r="L51" i="27"/>
  <c r="J57" i="27"/>
  <c r="K57" i="27"/>
  <c r="L57" i="27"/>
  <c r="J69" i="27"/>
  <c r="K69" i="27"/>
  <c r="L69" i="27"/>
  <c r="J87" i="27"/>
  <c r="K87" i="27"/>
  <c r="L87" i="27"/>
  <c r="J105" i="27"/>
  <c r="K105" i="27"/>
  <c r="L105" i="27"/>
  <c r="J125" i="27"/>
  <c r="K125" i="27"/>
  <c r="L125" i="27"/>
  <c r="J130" i="27"/>
  <c r="K130" i="27"/>
  <c r="L130" i="27"/>
  <c r="J140" i="27"/>
  <c r="K140" i="27"/>
  <c r="L140" i="27"/>
  <c r="J143" i="27"/>
  <c r="K143" i="27"/>
  <c r="L143" i="27"/>
  <c r="J147" i="27"/>
  <c r="K147" i="27"/>
  <c r="L147" i="27"/>
  <c r="J148" i="27"/>
  <c r="K148" i="27"/>
  <c r="L148" i="27"/>
  <c r="C3" i="3"/>
  <c r="C3" i="82"/>
  <c r="C3" i="65"/>
  <c r="C3" i="72"/>
  <c r="C3" i="71"/>
  <c r="C3" i="70"/>
  <c r="C3" i="66"/>
  <c r="C3" i="80"/>
  <c r="C3" i="46"/>
  <c r="C3" i="36"/>
  <c r="D90" i="3"/>
  <c r="E90" i="3" s="1"/>
  <c r="D87" i="3"/>
  <c r="E87" i="3" s="1"/>
  <c r="D74" i="3"/>
  <c r="E74" i="3" s="1"/>
  <c r="D72" i="3"/>
  <c r="E72" i="3" s="1"/>
  <c r="D46" i="3"/>
  <c r="E46" i="3" s="1"/>
  <c r="D45" i="3"/>
  <c r="E45" i="3" s="1"/>
  <c r="D42" i="3"/>
  <c r="E42" i="3" s="1"/>
  <c r="AP22" i="48"/>
  <c r="AP24" i="48"/>
  <c r="AP26" i="48"/>
  <c r="AO25" i="48"/>
  <c r="AO26" i="48"/>
  <c r="AO27" i="48"/>
  <c r="AN24" i="48"/>
  <c r="Z126" i="48"/>
  <c r="AA126" i="48"/>
  <c r="AB126" i="48"/>
  <c r="AN126" i="48"/>
  <c r="H121" i="48"/>
  <c r="K121" i="48"/>
  <c r="N121" i="48"/>
  <c r="Z119" i="48"/>
  <c r="AA119" i="48"/>
  <c r="AA121" i="48" s="1"/>
  <c r="AB119" i="48"/>
  <c r="AB121" i="48" s="1"/>
  <c r="AN119" i="48"/>
  <c r="AN120" i="48"/>
  <c r="AO119" i="48"/>
  <c r="AO120" i="48"/>
  <c r="AO121" i="48" s="1"/>
  <c r="AP119" i="48"/>
  <c r="AP120" i="48"/>
  <c r="AN51" i="48"/>
  <c r="AO30" i="48"/>
  <c r="AO31" i="48"/>
  <c r="AO32" i="48"/>
  <c r="H41" i="48"/>
  <c r="K41" i="48"/>
  <c r="N41" i="48"/>
  <c r="R41" i="48"/>
  <c r="Z41" i="48" s="1"/>
  <c r="U41" i="48"/>
  <c r="AA41" i="48" s="1"/>
  <c r="X41" i="48"/>
  <c r="AB41" i="48"/>
  <c r="AF41" i="48"/>
  <c r="AN41" i="48" s="1"/>
  <c r="AI41" i="48"/>
  <c r="AO41" i="48" s="1"/>
  <c r="AL41" i="48"/>
  <c r="AP41" i="48" s="1"/>
  <c r="AN112" i="48"/>
  <c r="AO112" i="48"/>
  <c r="AP112" i="48"/>
  <c r="Z113" i="48"/>
  <c r="AA113" i="48"/>
  <c r="AB113" i="48"/>
  <c r="AO113" i="48"/>
  <c r="AP113" i="48"/>
  <c r="F147" i="27"/>
  <c r="G147" i="27"/>
  <c r="H147" i="27"/>
  <c r="X147" i="27"/>
  <c r="AO17" i="48"/>
  <c r="AO53" i="48" s="1"/>
  <c r="AP17" i="48"/>
  <c r="AP53" i="48" s="1"/>
  <c r="AA17" i="48"/>
  <c r="AA118" i="48" s="1"/>
  <c r="AB17" i="48"/>
  <c r="AB53" i="48" s="1"/>
  <c r="Z17" i="48"/>
  <c r="F19" i="82"/>
  <c r="F18" i="82"/>
  <c r="F17" i="82"/>
  <c r="F16" i="82"/>
  <c r="F15" i="82"/>
  <c r="F14" i="82"/>
  <c r="F11" i="82"/>
  <c r="F10" i="82"/>
  <c r="C4" i="82"/>
  <c r="C2" i="82"/>
  <c r="G17" i="48"/>
  <c r="C4" i="80"/>
  <c r="C2" i="80"/>
  <c r="C4" i="72"/>
  <c r="C2" i="72"/>
  <c r="C4" i="71"/>
  <c r="C2" i="71"/>
  <c r="C4" i="70"/>
  <c r="C2" i="70"/>
  <c r="J13" i="36"/>
  <c r="J12" i="36"/>
  <c r="I17" i="36"/>
  <c r="I18" i="36"/>
  <c r="I19" i="36"/>
  <c r="I20" i="36"/>
  <c r="I21" i="36"/>
  <c r="I22" i="36"/>
  <c r="I23" i="36"/>
  <c r="I24" i="36"/>
  <c r="I25" i="36"/>
  <c r="I26" i="36"/>
  <c r="I27" i="36"/>
  <c r="I16" i="36"/>
  <c r="C4" i="66"/>
  <c r="C2" i="66"/>
  <c r="C4" i="65"/>
  <c r="C2" i="65"/>
  <c r="L30" i="35"/>
  <c r="I11" i="3"/>
  <c r="F11" i="80" s="1"/>
  <c r="I60" i="48"/>
  <c r="J60" i="48"/>
  <c r="I72" i="48"/>
  <c r="I86" i="48" s="1"/>
  <c r="J72" i="48"/>
  <c r="I84" i="48"/>
  <c r="J84" i="48"/>
  <c r="N12" i="27"/>
  <c r="V12" i="27"/>
  <c r="X140" i="27"/>
  <c r="N18" i="27"/>
  <c r="O18" i="27"/>
  <c r="P18" i="27"/>
  <c r="V18" i="27"/>
  <c r="W18" i="27"/>
  <c r="X18" i="27"/>
  <c r="N19" i="27"/>
  <c r="O19" i="27"/>
  <c r="P19" i="27"/>
  <c r="V19" i="27"/>
  <c r="W19" i="27"/>
  <c r="X19" i="27"/>
  <c r="N20" i="27"/>
  <c r="O20" i="27"/>
  <c r="P20" i="27"/>
  <c r="V20" i="27"/>
  <c r="W20" i="27"/>
  <c r="X20" i="27"/>
  <c r="N21" i="27"/>
  <c r="O21" i="27"/>
  <c r="P21" i="27"/>
  <c r="V21" i="27"/>
  <c r="W21" i="27"/>
  <c r="X21" i="27"/>
  <c r="R24" i="27"/>
  <c r="R30" i="27"/>
  <c r="R39" i="27" s="1"/>
  <c r="R43" i="27" s="1"/>
  <c r="R46" i="27" s="1"/>
  <c r="S24" i="27"/>
  <c r="S30" i="27" s="1"/>
  <c r="S39" i="27" s="1"/>
  <c r="S43" i="27" s="1"/>
  <c r="S46" i="27" s="1"/>
  <c r="T24" i="27"/>
  <c r="T30" i="27" s="1"/>
  <c r="T39" i="27" s="1"/>
  <c r="T43" i="27" s="1"/>
  <c r="T46" i="27" s="1"/>
  <c r="N41" i="27"/>
  <c r="O41" i="27"/>
  <c r="P41" i="27"/>
  <c r="V41" i="27"/>
  <c r="W41" i="27"/>
  <c r="X41" i="27"/>
  <c r="N42" i="27"/>
  <c r="O42" i="27"/>
  <c r="P42" i="27"/>
  <c r="V42" i="27"/>
  <c r="W42" i="27"/>
  <c r="X42" i="27"/>
  <c r="N44" i="27"/>
  <c r="O44" i="27"/>
  <c r="P44" i="27"/>
  <c r="V44" i="27"/>
  <c r="W44" i="27"/>
  <c r="X44" i="27"/>
  <c r="R51" i="27"/>
  <c r="S51" i="27"/>
  <c r="T51" i="27"/>
  <c r="R57" i="27"/>
  <c r="S57" i="27"/>
  <c r="T57" i="27"/>
  <c r="R69" i="27"/>
  <c r="S69" i="27"/>
  <c r="T69" i="27"/>
  <c r="R87" i="27"/>
  <c r="S87" i="27"/>
  <c r="S107" i="27" s="1"/>
  <c r="T87" i="27"/>
  <c r="T107" i="27" s="1"/>
  <c r="R105" i="27"/>
  <c r="S105" i="27"/>
  <c r="T105" i="27"/>
  <c r="R125" i="27"/>
  <c r="S125" i="27"/>
  <c r="T125" i="27"/>
  <c r="R130" i="27"/>
  <c r="R132" i="27" s="1"/>
  <c r="S130" i="27"/>
  <c r="T130" i="27"/>
  <c r="F140" i="27"/>
  <c r="G140" i="27"/>
  <c r="H140" i="27"/>
  <c r="O140" i="27"/>
  <c r="R140" i="27"/>
  <c r="S140" i="27"/>
  <c r="T140" i="27"/>
  <c r="R143" i="27"/>
  <c r="S143" i="27"/>
  <c r="T143" i="27"/>
  <c r="R147" i="27"/>
  <c r="S147" i="27"/>
  <c r="T147" i="27"/>
  <c r="R148" i="27"/>
  <c r="S148" i="27"/>
  <c r="T148" i="27"/>
  <c r="G107" i="27"/>
  <c r="G132" i="27"/>
  <c r="F109" i="27"/>
  <c r="W140" i="27"/>
  <c r="F99" i="48"/>
  <c r="G99" i="48"/>
  <c r="K48" i="48"/>
  <c r="C4" i="60"/>
  <c r="C2" i="60"/>
  <c r="AK108" i="48"/>
  <c r="AJ108" i="48"/>
  <c r="AH108" i="48"/>
  <c r="AG108" i="48"/>
  <c r="AE108" i="48"/>
  <c r="AD108" i="48"/>
  <c r="AK99" i="48"/>
  <c r="AJ99" i="48"/>
  <c r="AH99" i="48"/>
  <c r="AG99" i="48"/>
  <c r="AE99" i="48"/>
  <c r="AD99" i="48"/>
  <c r="AK84" i="48"/>
  <c r="AJ84" i="48"/>
  <c r="AH84" i="48"/>
  <c r="AG84" i="48"/>
  <c r="AE84" i="48"/>
  <c r="AD84" i="48"/>
  <c r="AD86" i="48" s="1"/>
  <c r="AK72" i="48"/>
  <c r="AJ72" i="48"/>
  <c r="AH72" i="48"/>
  <c r="AH86" i="48" s="1"/>
  <c r="AG72" i="48"/>
  <c r="AE72" i="48"/>
  <c r="AD72" i="48"/>
  <c r="AK60" i="48"/>
  <c r="AJ60" i="48"/>
  <c r="AH60" i="48"/>
  <c r="AG60" i="48"/>
  <c r="AE60" i="48"/>
  <c r="AE88" i="48" s="1"/>
  <c r="AD60" i="48"/>
  <c r="AD101" i="48" s="1"/>
  <c r="AK34" i="48"/>
  <c r="AJ34" i="48"/>
  <c r="AJ35" i="48" s="1"/>
  <c r="AJ39" i="48" s="1"/>
  <c r="AJ46" i="48" s="1"/>
  <c r="AJ49" i="48" s="1"/>
  <c r="AH34" i="48"/>
  <c r="AG34" i="48"/>
  <c r="AE34" i="48"/>
  <c r="AD34" i="48"/>
  <c r="AK28" i="48"/>
  <c r="AJ28" i="48"/>
  <c r="AH28" i="48"/>
  <c r="AG28" i="48"/>
  <c r="AE28" i="48"/>
  <c r="AD28" i="48"/>
  <c r="W108" i="48"/>
  <c r="V108" i="48"/>
  <c r="T108" i="48"/>
  <c r="S108" i="48"/>
  <c r="Q108" i="48"/>
  <c r="P108" i="48"/>
  <c r="W99" i="48"/>
  <c r="V99" i="48"/>
  <c r="T99" i="48"/>
  <c r="S99" i="48"/>
  <c r="Q99" i="48"/>
  <c r="P99" i="48"/>
  <c r="W84" i="48"/>
  <c r="V84" i="48"/>
  <c r="V86" i="48" s="1"/>
  <c r="T84" i="48"/>
  <c r="S84" i="48"/>
  <c r="Q84" i="48"/>
  <c r="P84" i="48"/>
  <c r="W72" i="48"/>
  <c r="V72" i="48"/>
  <c r="T72" i="48"/>
  <c r="S72" i="48"/>
  <c r="S86" i="48" s="1"/>
  <c r="Q72" i="48"/>
  <c r="P72" i="48"/>
  <c r="P101" i="48" s="1"/>
  <c r="W60" i="48"/>
  <c r="V60" i="48"/>
  <c r="T60" i="48"/>
  <c r="S60" i="48"/>
  <c r="Q60" i="48"/>
  <c r="P60" i="48"/>
  <c r="W34" i="48"/>
  <c r="V34" i="48"/>
  <c r="T34" i="48"/>
  <c r="S34" i="48"/>
  <c r="Q34" i="48"/>
  <c r="P34" i="48"/>
  <c r="W28" i="48"/>
  <c r="V28" i="48"/>
  <c r="V35" i="48" s="1"/>
  <c r="V39" i="48" s="1"/>
  <c r="V46" i="48" s="1"/>
  <c r="V49" i="48" s="1"/>
  <c r="T28" i="48"/>
  <c r="S28" i="48"/>
  <c r="Q28" i="48"/>
  <c r="P28" i="48"/>
  <c r="M108" i="48"/>
  <c r="L108" i="48"/>
  <c r="J108" i="48"/>
  <c r="I108" i="48"/>
  <c r="G108" i="48"/>
  <c r="F108" i="48"/>
  <c r="M99" i="48"/>
  <c r="L99" i="48"/>
  <c r="J99" i="48"/>
  <c r="I99" i="48"/>
  <c r="M84" i="48"/>
  <c r="L84" i="48"/>
  <c r="G84" i="48"/>
  <c r="F84" i="48"/>
  <c r="M72" i="48"/>
  <c r="L72" i="48"/>
  <c r="G72" i="48"/>
  <c r="F72" i="48"/>
  <c r="M60" i="48"/>
  <c r="M101" i="48" s="1"/>
  <c r="L60" i="48"/>
  <c r="L101" i="48" s="1"/>
  <c r="G60" i="48"/>
  <c r="F60" i="48"/>
  <c r="M34" i="48"/>
  <c r="L34" i="48"/>
  <c r="J34" i="48"/>
  <c r="I34" i="48"/>
  <c r="G34" i="48"/>
  <c r="F34" i="48"/>
  <c r="M28" i="48"/>
  <c r="L28" i="48"/>
  <c r="J28" i="48"/>
  <c r="I28" i="48"/>
  <c r="I35" i="48" s="1"/>
  <c r="I39" i="48" s="1"/>
  <c r="I46" i="48" s="1"/>
  <c r="I49" i="48" s="1"/>
  <c r="G28" i="48"/>
  <c r="G35" i="48" s="1"/>
  <c r="G39" i="48" s="1"/>
  <c r="F28" i="48"/>
  <c r="I18" i="48"/>
  <c r="J18" i="48"/>
  <c r="N30" i="35"/>
  <c r="N24" i="35"/>
  <c r="C4" i="47"/>
  <c r="C2" i="47"/>
  <c r="C4" i="3"/>
  <c r="C2" i="3"/>
  <c r="C4" i="46"/>
  <c r="C2" i="46"/>
  <c r="C4" i="36"/>
  <c r="C2" i="36"/>
  <c r="C4" i="27"/>
  <c r="C2" i="27"/>
  <c r="C4" i="35"/>
  <c r="C4" i="26"/>
  <c r="C2" i="26"/>
  <c r="L31" i="35"/>
  <c r="M31" i="35"/>
  <c r="N31" i="35"/>
  <c r="AN12" i="48"/>
  <c r="Z12" i="48"/>
  <c r="M45" i="48"/>
  <c r="J45" i="48"/>
  <c r="K45" i="48" s="1"/>
  <c r="C4" i="57"/>
  <c r="C2" i="57"/>
  <c r="AL43" i="48"/>
  <c r="AP43" i="48" s="1"/>
  <c r="AL44" i="48"/>
  <c r="AP44" i="48" s="1"/>
  <c r="AI43" i="48"/>
  <c r="AO43" i="48" s="1"/>
  <c r="AI44" i="48"/>
  <c r="AO44" i="48" s="1"/>
  <c r="AF43" i="48"/>
  <c r="AN43" i="48" s="1"/>
  <c r="AF44" i="48"/>
  <c r="AN44" i="48" s="1"/>
  <c r="X43" i="48"/>
  <c r="AB43" i="48" s="1"/>
  <c r="X44" i="48"/>
  <c r="AB44" i="48" s="1"/>
  <c r="U43" i="48"/>
  <c r="AA43" i="48" s="1"/>
  <c r="U44" i="48"/>
  <c r="AA44" i="48" s="1"/>
  <c r="R43" i="48"/>
  <c r="Z43" i="48" s="1"/>
  <c r="R44" i="48"/>
  <c r="Z44" i="48" s="1"/>
  <c r="N43" i="48"/>
  <c r="N44" i="48"/>
  <c r="K43" i="48"/>
  <c r="K44" i="48"/>
  <c r="H43" i="48"/>
  <c r="H44" i="48"/>
  <c r="AB123" i="48"/>
  <c r="AA123" i="48"/>
  <c r="Z123" i="48"/>
  <c r="AB21" i="48"/>
  <c r="AA21" i="48"/>
  <c r="Z21" i="48"/>
  <c r="AB20" i="48"/>
  <c r="AA20" i="48"/>
  <c r="Z20" i="48"/>
  <c r="AB19" i="48"/>
  <c r="AA19" i="48"/>
  <c r="Z19" i="48"/>
  <c r="AB18" i="48"/>
  <c r="AA18" i="48"/>
  <c r="Z18" i="48"/>
  <c r="X126" i="48"/>
  <c r="U126" i="48"/>
  <c r="R126" i="48"/>
  <c r="X121" i="48"/>
  <c r="U121" i="48"/>
  <c r="R121" i="48"/>
  <c r="X118" i="48"/>
  <c r="U118" i="48"/>
  <c r="R118" i="48"/>
  <c r="X53" i="48"/>
  <c r="U53" i="48"/>
  <c r="R53" i="48"/>
  <c r="X48" i="48"/>
  <c r="AB48" i="48" s="1"/>
  <c r="U48" i="48"/>
  <c r="AA48" i="48" s="1"/>
  <c r="R48" i="48"/>
  <c r="W45" i="48"/>
  <c r="X45" i="48" s="1"/>
  <c r="AB45" i="48" s="1"/>
  <c r="T45" i="48"/>
  <c r="U45" i="48" s="1"/>
  <c r="AA45" i="48" s="1"/>
  <c r="Q45" i="48"/>
  <c r="R45" i="48" s="1"/>
  <c r="Z45" i="48" s="1"/>
  <c r="X42" i="48"/>
  <c r="AB42" i="48" s="1"/>
  <c r="U42" i="48"/>
  <c r="AA42" i="48" s="1"/>
  <c r="R42" i="48"/>
  <c r="Z42" i="48" s="1"/>
  <c r="X37" i="48"/>
  <c r="AB37" i="48" s="1"/>
  <c r="U37" i="48"/>
  <c r="AA37" i="48" s="1"/>
  <c r="R37" i="48"/>
  <c r="Z37" i="48" s="1"/>
  <c r="X36" i="48"/>
  <c r="AB36" i="48" s="1"/>
  <c r="U36" i="48"/>
  <c r="AA36" i="48" s="1"/>
  <c r="R36" i="48"/>
  <c r="Z36" i="48" s="1"/>
  <c r="W21" i="48"/>
  <c r="V21" i="48"/>
  <c r="T21" i="48"/>
  <c r="S21" i="48"/>
  <c r="Q21" i="48"/>
  <c r="P21" i="48"/>
  <c r="W20" i="48"/>
  <c r="V20" i="48"/>
  <c r="T20" i="48"/>
  <c r="S20" i="48"/>
  <c r="Q20" i="48"/>
  <c r="P20" i="48"/>
  <c r="W19" i="48"/>
  <c r="V19" i="48"/>
  <c r="T19" i="48"/>
  <c r="S19" i="48"/>
  <c r="Q19" i="48"/>
  <c r="P19" i="48"/>
  <c r="W18" i="48"/>
  <c r="V18" i="48"/>
  <c r="T18" i="48"/>
  <c r="S18" i="48"/>
  <c r="Q18" i="48"/>
  <c r="P18" i="48"/>
  <c r="W17" i="48"/>
  <c r="V17" i="48"/>
  <c r="T17" i="48"/>
  <c r="S17" i="48"/>
  <c r="Q17" i="48"/>
  <c r="P17" i="48"/>
  <c r="N25" i="35"/>
  <c r="M25" i="35"/>
  <c r="L25" i="35"/>
  <c r="U84" i="48"/>
  <c r="R125" i="48"/>
  <c r="AL121" i="48"/>
  <c r="AL118" i="48"/>
  <c r="AI121" i="48"/>
  <c r="AI118" i="48"/>
  <c r="AF121" i="48"/>
  <c r="AF118" i="48"/>
  <c r="Z118" i="48"/>
  <c r="N118" i="48"/>
  <c r="K118" i="48"/>
  <c r="AL126" i="48"/>
  <c r="AI126" i="48"/>
  <c r="AF126" i="48"/>
  <c r="AL53" i="48"/>
  <c r="AL48" i="48"/>
  <c r="AP48" i="48" s="1"/>
  <c r="AL42" i="48"/>
  <c r="AP42" i="48" s="1"/>
  <c r="AL37" i="48"/>
  <c r="AP37" i="48" s="1"/>
  <c r="AL36" i="48"/>
  <c r="AP36" i="48"/>
  <c r="AI53" i="48"/>
  <c r="AI48" i="48"/>
  <c r="AO48" i="48" s="1"/>
  <c r="AI42" i="48"/>
  <c r="AO42" i="48" s="1"/>
  <c r="AI37" i="48"/>
  <c r="AO37" i="48" s="1"/>
  <c r="AI36" i="48"/>
  <c r="AO36" i="48" s="1"/>
  <c r="AK45" i="48"/>
  <c r="AK21" i="48"/>
  <c r="AJ21" i="48"/>
  <c r="AK20" i="48"/>
  <c r="AJ20" i="48"/>
  <c r="AK19" i="48"/>
  <c r="AJ19" i="48"/>
  <c r="AK18" i="48"/>
  <c r="AJ18" i="48"/>
  <c r="AK17" i="48"/>
  <c r="AJ17" i="48"/>
  <c r="AH45" i="48"/>
  <c r="AI45" i="48" s="1"/>
  <c r="AO45" i="48" s="1"/>
  <c r="AH21" i="48"/>
  <c r="AG21" i="48"/>
  <c r="AH20" i="48"/>
  <c r="AG20" i="48"/>
  <c r="AH19" i="48"/>
  <c r="AG19" i="48"/>
  <c r="AH18" i="48"/>
  <c r="AG18" i="48"/>
  <c r="AH17" i="48"/>
  <c r="AG17" i="48"/>
  <c r="AN123" i="48"/>
  <c r="AF53" i="48"/>
  <c r="AF48" i="48"/>
  <c r="AN48" i="48"/>
  <c r="AF42" i="48"/>
  <c r="AN42" i="48" s="1"/>
  <c r="AF37" i="48"/>
  <c r="AN37" i="48" s="1"/>
  <c r="AF36" i="48"/>
  <c r="AN36" i="48"/>
  <c r="AE45" i="48"/>
  <c r="AF45" i="48" s="1"/>
  <c r="AN45" i="48" s="1"/>
  <c r="AE21" i="48"/>
  <c r="AD21" i="48"/>
  <c r="AE20" i="48"/>
  <c r="AD20" i="48"/>
  <c r="AE19" i="48"/>
  <c r="AD19" i="48"/>
  <c r="AE18" i="48"/>
  <c r="AD18" i="48"/>
  <c r="AE17" i="48"/>
  <c r="AD17" i="48"/>
  <c r="Z53" i="48"/>
  <c r="N53" i="48"/>
  <c r="N48" i="48"/>
  <c r="N45" i="48"/>
  <c r="N42" i="48"/>
  <c r="N37" i="48"/>
  <c r="N36" i="48"/>
  <c r="K53" i="48"/>
  <c r="K42" i="48"/>
  <c r="K37" i="48"/>
  <c r="K36" i="48"/>
  <c r="H48" i="48"/>
  <c r="H42" i="48"/>
  <c r="H37" i="48"/>
  <c r="H36" i="48"/>
  <c r="G45" i="48"/>
  <c r="H45" i="48" s="1"/>
  <c r="M21" i="48"/>
  <c r="L21" i="48"/>
  <c r="M20" i="48"/>
  <c r="L20" i="48"/>
  <c r="M19" i="48"/>
  <c r="L19" i="48"/>
  <c r="M18" i="48"/>
  <c r="L18" i="48"/>
  <c r="J21" i="48"/>
  <c r="I21" i="48"/>
  <c r="J20" i="48"/>
  <c r="I20" i="48"/>
  <c r="J19" i="48"/>
  <c r="I19" i="48"/>
  <c r="F19" i="48"/>
  <c r="G19" i="48"/>
  <c r="F20" i="48"/>
  <c r="G20" i="48"/>
  <c r="F21" i="48"/>
  <c r="G21" i="48"/>
  <c r="F18" i="48"/>
  <c r="G18" i="48"/>
  <c r="M17" i="48"/>
  <c r="L17" i="48"/>
  <c r="J17" i="48"/>
  <c r="I17" i="48"/>
  <c r="F17" i="48"/>
  <c r="AP123" i="48"/>
  <c r="AO123" i="48"/>
  <c r="AP21" i="48"/>
  <c r="AO21" i="48"/>
  <c r="AN21" i="48"/>
  <c r="AP20" i="48"/>
  <c r="AO20" i="48"/>
  <c r="AN20" i="48"/>
  <c r="AP19" i="48"/>
  <c r="AO19" i="48"/>
  <c r="AN19" i="48"/>
  <c r="AP18" i="48"/>
  <c r="AO18" i="48"/>
  <c r="AN18" i="48"/>
  <c r="G46" i="48"/>
  <c r="G49" i="48" s="1"/>
  <c r="AL45" i="48"/>
  <c r="AP45" i="48"/>
  <c r="AI125" i="48"/>
  <c r="L27" i="35"/>
  <c r="M27" i="35"/>
  <c r="N27" i="35"/>
  <c r="M26" i="35"/>
  <c r="N26" i="35"/>
  <c r="L26" i="35"/>
  <c r="N29" i="35"/>
  <c r="M29" i="35"/>
  <c r="L29" i="35"/>
  <c r="N28" i="35"/>
  <c r="M28" i="35"/>
  <c r="L28" i="35"/>
  <c r="M24" i="35"/>
  <c r="L24" i="35"/>
  <c r="AO118" i="48"/>
  <c r="H118" i="48"/>
  <c r="H53" i="48"/>
  <c r="I13" i="3"/>
  <c r="F13" i="80" s="1"/>
  <c r="I12" i="3"/>
  <c r="F12" i="80" s="1"/>
  <c r="AL28" i="48" l="1"/>
  <c r="J107" i="27"/>
  <c r="AH86" i="85"/>
  <c r="A76" i="27"/>
  <c r="A118" i="84"/>
  <c r="N125" i="48"/>
  <c r="O147" i="27"/>
  <c r="A84" i="84"/>
  <c r="N34" i="48"/>
  <c r="U28" i="48"/>
  <c r="A60" i="27"/>
  <c r="L86" i="85"/>
  <c r="A65" i="85"/>
  <c r="AA121" i="85"/>
  <c r="Z99" i="85"/>
  <c r="S109" i="84"/>
  <c r="W147" i="27"/>
  <c r="A101" i="27"/>
  <c r="L88" i="85"/>
  <c r="V88" i="85"/>
  <c r="V140" i="27"/>
  <c r="T35" i="48"/>
  <c r="T39" i="48" s="1"/>
  <c r="T46" i="48" s="1"/>
  <c r="T49" i="48" s="1"/>
  <c r="AH35" i="48"/>
  <c r="AH39" i="48" s="1"/>
  <c r="AH46" i="48" s="1"/>
  <c r="AH49" i="48" s="1"/>
  <c r="J138" i="27"/>
  <c r="A29" i="27"/>
  <c r="AN53" i="85"/>
  <c r="A83" i="48"/>
  <c r="A102" i="84"/>
  <c r="T132" i="84"/>
  <c r="A97" i="27"/>
  <c r="N147" i="27"/>
  <c r="AP53" i="85"/>
  <c r="L132" i="84"/>
  <c r="S107" i="84"/>
  <c r="J35" i="48"/>
  <c r="J39" i="48" s="1"/>
  <c r="J46" i="48" s="1"/>
  <c r="J49" i="48" s="1"/>
  <c r="W86" i="48"/>
  <c r="AK35" i="48"/>
  <c r="AK39" i="48" s="1"/>
  <c r="A71" i="84"/>
  <c r="A118" i="27"/>
  <c r="S35" i="85"/>
  <c r="S39" i="85" s="1"/>
  <c r="S46" i="85" s="1"/>
  <c r="S49" i="85" s="1"/>
  <c r="AN34" i="85"/>
  <c r="AF99" i="48"/>
  <c r="AH35" i="85"/>
  <c r="AH39" i="85" s="1"/>
  <c r="AH46" i="85" s="1"/>
  <c r="AH49" i="85" s="1"/>
  <c r="Z121" i="85"/>
  <c r="AP121" i="48"/>
  <c r="X60" i="48"/>
  <c r="X34" i="48"/>
  <c r="P35" i="48"/>
  <c r="P39" i="48" s="1"/>
  <c r="P46" i="48" s="1"/>
  <c r="P49" i="48" s="1"/>
  <c r="X24" i="84"/>
  <c r="N130" i="84"/>
  <c r="R107" i="84"/>
  <c r="H99" i="48"/>
  <c r="O130" i="27"/>
  <c r="A83" i="27"/>
  <c r="V86" i="85"/>
  <c r="S86" i="85"/>
  <c r="AG86" i="85"/>
  <c r="A103" i="27"/>
  <c r="T132" i="27"/>
  <c r="AN118" i="48"/>
  <c r="X99" i="48"/>
  <c r="M35" i="48"/>
  <c r="M39" i="48" s="1"/>
  <c r="AE35" i="48"/>
  <c r="AE39" i="48" s="1"/>
  <c r="AE86" i="48"/>
  <c r="A123" i="84"/>
  <c r="K28" i="48"/>
  <c r="A59" i="48"/>
  <c r="AH88" i="85"/>
  <c r="AL99" i="48"/>
  <c r="U125" i="48"/>
  <c r="F35" i="48"/>
  <c r="F39" i="48" s="1"/>
  <c r="F46" i="48" s="1"/>
  <c r="F49" i="48" s="1"/>
  <c r="AG86" i="48"/>
  <c r="K107" i="27"/>
  <c r="H107" i="84"/>
  <c r="N24" i="27"/>
  <c r="K34" i="48"/>
  <c r="AF28" i="48"/>
  <c r="H28" i="48"/>
  <c r="A78" i="48"/>
  <c r="A89" i="27"/>
  <c r="A95" i="27"/>
  <c r="A85" i="27"/>
  <c r="N140" i="27"/>
  <c r="A89" i="84"/>
  <c r="H60" i="48"/>
  <c r="AP118" i="48"/>
  <c r="AL60" i="48"/>
  <c r="R108" i="48"/>
  <c r="R110" i="48" s="1"/>
  <c r="M46" i="48"/>
  <c r="M49" i="48" s="1"/>
  <c r="Q101" i="48"/>
  <c r="A33" i="84"/>
  <c r="A48" i="84"/>
  <c r="X51" i="84"/>
  <c r="F132" i="84"/>
  <c r="G107" i="84"/>
  <c r="H109" i="84"/>
  <c r="A124" i="84"/>
  <c r="X130" i="84"/>
  <c r="V143" i="84"/>
  <c r="A90" i="84"/>
  <c r="A114" i="84"/>
  <c r="A48" i="27"/>
  <c r="N72" i="48"/>
  <c r="V147" i="27"/>
  <c r="P147" i="27"/>
  <c r="P69" i="27"/>
  <c r="A55" i="27"/>
  <c r="A99" i="27"/>
  <c r="A81" i="27"/>
  <c r="A73" i="27"/>
  <c r="AA53" i="85"/>
  <c r="N84" i="85"/>
  <c r="A68" i="85"/>
  <c r="AN121" i="85"/>
  <c r="A77" i="27"/>
  <c r="X108" i="48"/>
  <c r="X110" i="48" s="1"/>
  <c r="W51" i="84"/>
  <c r="A65" i="84"/>
  <c r="A102" i="27"/>
  <c r="U99" i="48"/>
  <c r="R60" i="48"/>
  <c r="AF108" i="48"/>
  <c r="AF110" i="48" s="1"/>
  <c r="F88" i="48"/>
  <c r="F86" i="48"/>
  <c r="S35" i="48"/>
  <c r="S39" i="48" s="1"/>
  <c r="S46" i="48" s="1"/>
  <c r="S49" i="48" s="1"/>
  <c r="P86" i="48"/>
  <c r="S88" i="48"/>
  <c r="AD35" i="48"/>
  <c r="AD39" i="48" s="1"/>
  <c r="AD46" i="48" s="1"/>
  <c r="AD49" i="48" s="1"/>
  <c r="AG35" i="48"/>
  <c r="AG39" i="48" s="1"/>
  <c r="AG46" i="48" s="1"/>
  <c r="AG49" i="48" s="1"/>
  <c r="AD88" i="48"/>
  <c r="A101" i="84"/>
  <c r="A66" i="84"/>
  <c r="AA28" i="48"/>
  <c r="AB28" i="48"/>
  <c r="AO28" i="48"/>
  <c r="AP99" i="48"/>
  <c r="AB125" i="48"/>
  <c r="N108" i="48"/>
  <c r="A64" i="27"/>
  <c r="AL108" i="85"/>
  <c r="K35" i="48"/>
  <c r="K39" i="48" s="1"/>
  <c r="Z125" i="48"/>
  <c r="AI72" i="48"/>
  <c r="G132" i="84"/>
  <c r="AA125" i="48"/>
  <c r="A94" i="27"/>
  <c r="AL84" i="48"/>
  <c r="AI60" i="48"/>
  <c r="X84" i="48"/>
  <c r="AI34" i="48"/>
  <c r="N143" i="27"/>
  <c r="X143" i="27"/>
  <c r="O51" i="84"/>
  <c r="A98" i="84"/>
  <c r="R34" i="48"/>
  <c r="Z121" i="48"/>
  <c r="AP28" i="48"/>
  <c r="A34" i="84"/>
  <c r="R132" i="84"/>
  <c r="A97" i="84"/>
  <c r="A112" i="48"/>
  <c r="A62" i="27"/>
  <c r="A112" i="27"/>
  <c r="A98" i="27"/>
  <c r="A90" i="27"/>
  <c r="G35" i="85"/>
  <c r="G39" i="85" s="1"/>
  <c r="G46" i="85" s="1"/>
  <c r="G49" i="85" s="1"/>
  <c r="J35" i="85"/>
  <c r="J39" i="85" s="1"/>
  <c r="J46" i="85" s="1"/>
  <c r="J49" i="85" s="1"/>
  <c r="AK35" i="85"/>
  <c r="AK39" i="85" s="1"/>
  <c r="AK46" i="85" s="1"/>
  <c r="AK49" i="85" s="1"/>
  <c r="S88" i="85"/>
  <c r="R99" i="85"/>
  <c r="H125" i="85"/>
  <c r="AH101" i="85"/>
  <c r="A82" i="85"/>
  <c r="X69" i="84"/>
  <c r="A69" i="48"/>
  <c r="M46" i="85"/>
  <c r="M49" i="85" s="1"/>
  <c r="AF60" i="48"/>
  <c r="X125" i="48"/>
  <c r="I101" i="48"/>
  <c r="O143" i="27"/>
  <c r="X143" i="84"/>
  <c r="X130" i="27"/>
  <c r="H107" i="27"/>
  <c r="G109" i="27"/>
  <c r="AD35" i="85"/>
  <c r="AD39" i="85" s="1"/>
  <c r="AD46" i="85" s="1"/>
  <c r="AD49" i="85" s="1"/>
  <c r="AE88" i="85"/>
  <c r="G101" i="85"/>
  <c r="W86" i="85"/>
  <c r="K46" i="48"/>
  <c r="K49" i="48" s="1"/>
  <c r="F101" i="48"/>
  <c r="P140" i="27"/>
  <c r="J109" i="27"/>
  <c r="W69" i="27"/>
  <c r="A93" i="27"/>
  <c r="A75" i="27"/>
  <c r="A65" i="27"/>
  <c r="A64" i="85"/>
  <c r="AB55" i="85"/>
  <c r="X60" i="85"/>
  <c r="K99" i="48"/>
  <c r="AO92" i="85"/>
  <c r="AO99" i="85" s="1"/>
  <c r="AI99" i="85"/>
  <c r="AF34" i="48"/>
  <c r="AF35" i="48" s="1"/>
  <c r="AF39" i="48" s="1"/>
  <c r="AF46" i="48" s="1"/>
  <c r="AF49" i="48" s="1"/>
  <c r="L35" i="48"/>
  <c r="L39" i="48" s="1"/>
  <c r="L46" i="48" s="1"/>
  <c r="L49" i="48" s="1"/>
  <c r="V101" i="48"/>
  <c r="P88" i="48"/>
  <c r="AI84" i="48"/>
  <c r="AF72" i="48"/>
  <c r="U108" i="48"/>
  <c r="U110" i="48" s="1"/>
  <c r="Q35" i="48"/>
  <c r="Q39" i="48" s="1"/>
  <c r="Q46" i="48" s="1"/>
  <c r="Q49" i="48" s="1"/>
  <c r="W88" i="48"/>
  <c r="AE46" i="48"/>
  <c r="AE49" i="48" s="1"/>
  <c r="AN25" i="48"/>
  <c r="AN28" i="48" s="1"/>
  <c r="A55" i="84"/>
  <c r="A68" i="84"/>
  <c r="X105" i="84"/>
  <c r="X87" i="84"/>
  <c r="B105" i="48"/>
  <c r="A55" i="48"/>
  <c r="K84" i="48"/>
  <c r="AD88" i="85"/>
  <c r="AD101" i="85"/>
  <c r="A95" i="85"/>
  <c r="N108" i="85"/>
  <c r="U108" i="85"/>
  <c r="AA104" i="85"/>
  <c r="B104" i="85" s="1"/>
  <c r="O87" i="27"/>
  <c r="AN58" i="85"/>
  <c r="AF60" i="85"/>
  <c r="AL125" i="48"/>
  <c r="X28" i="48"/>
  <c r="R72" i="48"/>
  <c r="AL108" i="48"/>
  <c r="V88" i="48"/>
  <c r="G101" i="48"/>
  <c r="W35" i="48"/>
  <c r="W39" i="48" s="1"/>
  <c r="W46" i="48" s="1"/>
  <c r="W49" i="48" s="1"/>
  <c r="Q86" i="48"/>
  <c r="T86" i="48"/>
  <c r="L132" i="27"/>
  <c r="L107" i="27"/>
  <c r="A104" i="84"/>
  <c r="P147" i="84"/>
  <c r="B103" i="48"/>
  <c r="X57" i="27"/>
  <c r="A122" i="27"/>
  <c r="O125" i="27"/>
  <c r="O132" i="27" s="1"/>
  <c r="A114" i="27"/>
  <c r="N57" i="27"/>
  <c r="G86" i="85"/>
  <c r="G88" i="85"/>
  <c r="Q86" i="85"/>
  <c r="Q88" i="85"/>
  <c r="A98" i="85"/>
  <c r="AI34" i="85"/>
  <c r="AP125" i="48"/>
  <c r="AF84" i="48"/>
  <c r="AF125" i="48"/>
  <c r="AK46" i="48"/>
  <c r="AK49" i="48" s="1"/>
  <c r="X72" i="48"/>
  <c r="U60" i="48"/>
  <c r="U116" i="48" s="1"/>
  <c r="I88" i="48"/>
  <c r="K132" i="27"/>
  <c r="G109" i="84"/>
  <c r="N57" i="84"/>
  <c r="AN108" i="48"/>
  <c r="A96" i="48"/>
  <c r="Z99" i="48"/>
  <c r="A121" i="27"/>
  <c r="A63" i="27"/>
  <c r="A53" i="27"/>
  <c r="U28" i="85"/>
  <c r="A96" i="85"/>
  <c r="H99" i="85"/>
  <c r="AO118" i="85"/>
  <c r="AO53" i="85"/>
  <c r="AO23" i="85"/>
  <c r="AO28" i="85" s="1"/>
  <c r="AI28" i="85"/>
  <c r="A71" i="85"/>
  <c r="AI99" i="48"/>
  <c r="R84" i="48"/>
  <c r="R101" i="48" s="1"/>
  <c r="U72" i="48"/>
  <c r="U86" i="48" s="1"/>
  <c r="H109" i="27"/>
  <c r="R107" i="27"/>
  <c r="AN121" i="48"/>
  <c r="J132" i="27"/>
  <c r="A37" i="27"/>
  <c r="A25" i="48"/>
  <c r="AA72" i="48"/>
  <c r="A92" i="48"/>
  <c r="X87" i="27"/>
  <c r="A80" i="27"/>
  <c r="A72" i="27"/>
  <c r="AB53" i="85"/>
  <c r="R72" i="85"/>
  <c r="AB118" i="48"/>
  <c r="AE101" i="48"/>
  <c r="H125" i="48"/>
  <c r="S132" i="27"/>
  <c r="L109" i="27"/>
  <c r="A45" i="84"/>
  <c r="V140" i="84"/>
  <c r="V51" i="84"/>
  <c r="AO125" i="48"/>
  <c r="A58" i="48"/>
  <c r="X125" i="27"/>
  <c r="W24" i="84"/>
  <c r="W30" i="84" s="1"/>
  <c r="W39" i="84" s="1"/>
  <c r="W43" i="84" s="1"/>
  <c r="W46" i="84" s="1"/>
  <c r="A100" i="84"/>
  <c r="O57" i="84"/>
  <c r="S132" i="84"/>
  <c r="T107" i="84"/>
  <c r="A34" i="27"/>
  <c r="AN34" i="48"/>
  <c r="N28" i="48"/>
  <c r="AB60" i="48"/>
  <c r="Z60" i="48"/>
  <c r="N34" i="85"/>
  <c r="W88" i="85"/>
  <c r="N60" i="85"/>
  <c r="U60" i="85"/>
  <c r="AB60" i="85"/>
  <c r="A23" i="84"/>
  <c r="A134" i="84"/>
  <c r="A117" i="84"/>
  <c r="O87" i="84"/>
  <c r="A61" i="84"/>
  <c r="A79" i="84"/>
  <c r="Z34" i="48"/>
  <c r="AB34" i="48"/>
  <c r="B106" i="48"/>
  <c r="K108" i="48"/>
  <c r="A86" i="27"/>
  <c r="A78" i="27"/>
  <c r="A61" i="27"/>
  <c r="P35" i="85"/>
  <c r="P39" i="85" s="1"/>
  <c r="P46" i="85" s="1"/>
  <c r="P49" i="85" s="1"/>
  <c r="P86" i="85"/>
  <c r="AK86" i="85"/>
  <c r="A93" i="85"/>
  <c r="A66" i="85"/>
  <c r="AN108" i="85"/>
  <c r="A142" i="27"/>
  <c r="X30" i="27"/>
  <c r="X39" i="27" s="1"/>
  <c r="X43" i="27" s="1"/>
  <c r="X46" i="27" s="1"/>
  <c r="A37" i="84"/>
  <c r="A27" i="84"/>
  <c r="V57" i="84"/>
  <c r="AP72" i="48"/>
  <c r="A67" i="27"/>
  <c r="A27" i="85"/>
  <c r="T46" i="85"/>
  <c r="T49" i="85" s="1"/>
  <c r="L101" i="85"/>
  <c r="A94" i="85"/>
  <c r="U125" i="85"/>
  <c r="J109" i="84"/>
  <c r="A76" i="84"/>
  <c r="A94" i="84"/>
  <c r="P130" i="84"/>
  <c r="A62" i="84"/>
  <c r="A80" i="84"/>
  <c r="W57" i="84"/>
  <c r="A120" i="84"/>
  <c r="A104" i="27"/>
  <c r="A96" i="27"/>
  <c r="A79" i="27"/>
  <c r="A71" i="27"/>
  <c r="A119" i="27"/>
  <c r="A26" i="85"/>
  <c r="W35" i="85"/>
  <c r="W39" i="85" s="1"/>
  <c r="W46" i="85" s="1"/>
  <c r="W49" i="85" s="1"/>
  <c r="V101" i="85"/>
  <c r="AF108" i="85"/>
  <c r="A29" i="84"/>
  <c r="A75" i="84"/>
  <c r="V130" i="84"/>
  <c r="P24" i="27"/>
  <c r="A134" i="27"/>
  <c r="A97" i="48"/>
  <c r="X105" i="27"/>
  <c r="A117" i="27"/>
  <c r="A25" i="85"/>
  <c r="W101" i="85"/>
  <c r="AD86" i="85"/>
  <c r="K72" i="85"/>
  <c r="AP121" i="85"/>
  <c r="W143" i="27"/>
  <c r="P24" i="84"/>
  <c r="P30" i="84" s="1"/>
  <c r="P39" i="84" s="1"/>
  <c r="P43" i="84" s="1"/>
  <c r="P46" i="84" s="1"/>
  <c r="K132" i="84"/>
  <c r="A86" i="84"/>
  <c r="A74" i="84"/>
  <c r="A64" i="84"/>
  <c r="A121" i="84"/>
  <c r="A77" i="84"/>
  <c r="X57" i="84"/>
  <c r="A83" i="84"/>
  <c r="A93" i="84"/>
  <c r="A99" i="84"/>
  <c r="A49" i="27"/>
  <c r="A33" i="27"/>
  <c r="A23" i="27"/>
  <c r="A22" i="48"/>
  <c r="N60" i="48"/>
  <c r="A67" i="48"/>
  <c r="A100" i="27"/>
  <c r="Q35" i="85"/>
  <c r="Q39" i="85" s="1"/>
  <c r="Q46" i="85" s="1"/>
  <c r="Q49" i="85" s="1"/>
  <c r="AA28" i="85"/>
  <c r="Q101" i="85"/>
  <c r="T86" i="85"/>
  <c r="A112" i="85"/>
  <c r="N99" i="85"/>
  <c r="U84" i="85"/>
  <c r="AI72" i="85"/>
  <c r="D44" i="3"/>
  <c r="E44" i="3" s="1"/>
  <c r="D73" i="3"/>
  <c r="E73" i="3" s="1"/>
  <c r="AD35" i="3"/>
  <c r="AE35" i="3" s="1"/>
  <c r="AD69" i="3"/>
  <c r="AE69" i="3" s="1"/>
  <c r="AD98" i="3"/>
  <c r="AE98" i="3" s="1"/>
  <c r="AD68" i="86"/>
  <c r="AE68" i="86" s="1"/>
  <c r="AD44" i="3"/>
  <c r="AE44" i="3" s="1"/>
  <c r="AD73" i="3"/>
  <c r="AE73" i="3" s="1"/>
  <c r="AD69" i="86"/>
  <c r="AE69" i="86" s="1"/>
  <c r="D26" i="3"/>
  <c r="D56" i="3"/>
  <c r="E56" i="3" s="1"/>
  <c r="D34" i="3"/>
  <c r="E34" i="3" s="1"/>
  <c r="D68" i="3"/>
  <c r="E68" i="3" s="1"/>
  <c r="D97" i="3"/>
  <c r="E97" i="3" s="1"/>
  <c r="AD45" i="3"/>
  <c r="AE45" i="3" s="1"/>
  <c r="AD74" i="3"/>
  <c r="AE74" i="3" s="1"/>
  <c r="D35" i="3"/>
  <c r="E35" i="3" s="1"/>
  <c r="D69" i="3"/>
  <c r="E69" i="3" s="1"/>
  <c r="D98" i="3"/>
  <c r="E98" i="3" s="1"/>
  <c r="AD46" i="3"/>
  <c r="AE46" i="3" s="1"/>
  <c r="AD87" i="3"/>
  <c r="AE87" i="3" s="1"/>
  <c r="D41" i="3"/>
  <c r="E41" i="3" s="1"/>
  <c r="D71" i="3"/>
  <c r="E71" i="3" s="1"/>
  <c r="I27" i="26"/>
  <c r="AD26" i="3"/>
  <c r="AD56" i="3"/>
  <c r="AE56" i="3" s="1"/>
  <c r="AD90" i="3"/>
  <c r="AE90" i="3" s="1"/>
  <c r="AD74" i="86"/>
  <c r="AE74" i="86" s="1"/>
  <c r="A29" i="48"/>
  <c r="AB84" i="48"/>
  <c r="A75" i="48"/>
  <c r="L138" i="27"/>
  <c r="W30" i="27"/>
  <c r="W39" i="27" s="1"/>
  <c r="W43" i="27" s="1"/>
  <c r="W46" i="27" s="1"/>
  <c r="K138" i="84"/>
  <c r="K109" i="84"/>
  <c r="N69" i="84"/>
  <c r="A59" i="84"/>
  <c r="O130" i="84"/>
  <c r="AN62" i="85"/>
  <c r="AN72" i="85" s="1"/>
  <c r="AF72" i="85"/>
  <c r="AL34" i="48"/>
  <c r="AL35" i="48" s="1"/>
  <c r="AL39" i="48" s="1"/>
  <c r="AL46" i="48" s="1"/>
  <c r="AL49" i="48" s="1"/>
  <c r="K138" i="27"/>
  <c r="V30" i="27"/>
  <c r="V39" i="27" s="1"/>
  <c r="V43" i="27" s="1"/>
  <c r="V46" i="27" s="1"/>
  <c r="W87" i="84"/>
  <c r="A72" i="84"/>
  <c r="T101" i="48"/>
  <c r="T88" i="48"/>
  <c r="T109" i="27"/>
  <c r="T138" i="27"/>
  <c r="N30" i="27"/>
  <c r="N39" i="27" s="1"/>
  <c r="N43" i="27" s="1"/>
  <c r="N46" i="27" s="1"/>
  <c r="V87" i="84"/>
  <c r="P30" i="27"/>
  <c r="P39" i="27" s="1"/>
  <c r="P43" i="27" s="1"/>
  <c r="P46" i="27" s="1"/>
  <c r="N84" i="48"/>
  <c r="A80" i="48"/>
  <c r="A56" i="27"/>
  <c r="AA33" i="48"/>
  <c r="A33" i="48" s="1"/>
  <c r="U34" i="48"/>
  <c r="Z48" i="48"/>
  <c r="AO34" i="48"/>
  <c r="AO35" i="48" s="1"/>
  <c r="AO39" i="48" s="1"/>
  <c r="AO46" i="48" s="1"/>
  <c r="AO49" i="48" s="1"/>
  <c r="G86" i="48"/>
  <c r="G88" i="48"/>
  <c r="W101" i="48"/>
  <c r="L86" i="48"/>
  <c r="L88" i="48"/>
  <c r="AG101" i="48"/>
  <c r="AG88" i="48"/>
  <c r="AJ86" i="48"/>
  <c r="AJ101" i="48"/>
  <c r="AJ88" i="48"/>
  <c r="S138" i="27"/>
  <c r="S109" i="27"/>
  <c r="AP34" i="48"/>
  <c r="AP35" i="48" s="1"/>
  <c r="AP39" i="48" s="1"/>
  <c r="AP46" i="48" s="1"/>
  <c r="AP49" i="48" s="1"/>
  <c r="A22" i="27"/>
  <c r="O24" i="27"/>
  <c r="O30" i="27" s="1"/>
  <c r="O39" i="27" s="1"/>
  <c r="O43" i="27" s="1"/>
  <c r="O46" i="27" s="1"/>
  <c r="M86" i="48"/>
  <c r="M88" i="48"/>
  <c r="AH88" i="48"/>
  <c r="AH101" i="48"/>
  <c r="AK86" i="48"/>
  <c r="R109" i="27"/>
  <c r="R138" i="27"/>
  <c r="R138" i="84"/>
  <c r="R109" i="84"/>
  <c r="A92" i="84"/>
  <c r="O105" i="84"/>
  <c r="O107" i="84" s="1"/>
  <c r="P125" i="84"/>
  <c r="A113" i="84"/>
  <c r="V147" i="84"/>
  <c r="V125" i="84"/>
  <c r="V132" i="84" s="1"/>
  <c r="Z28" i="48"/>
  <c r="A24" i="48"/>
  <c r="R88" i="48"/>
  <c r="J101" i="48"/>
  <c r="J88" i="48"/>
  <c r="J86" i="48"/>
  <c r="AA53" i="48"/>
  <c r="AK101" i="48"/>
  <c r="AK88" i="48"/>
  <c r="H34" i="48"/>
  <c r="H35" i="48" s="1"/>
  <c r="H39" i="48" s="1"/>
  <c r="H46" i="48" s="1"/>
  <c r="H49" i="48" s="1"/>
  <c r="K109" i="27"/>
  <c r="N24" i="84"/>
  <c r="N30" i="84" s="1"/>
  <c r="N39" i="84" s="1"/>
  <c r="N43" i="84" s="1"/>
  <c r="N46" i="84" s="1"/>
  <c r="A22" i="84"/>
  <c r="A73" i="84"/>
  <c r="A63" i="84"/>
  <c r="P57" i="84"/>
  <c r="A53" i="84"/>
  <c r="N87" i="84"/>
  <c r="A81" i="84"/>
  <c r="AP84" i="48"/>
  <c r="A82" i="84"/>
  <c r="P105" i="84"/>
  <c r="A32" i="48"/>
  <c r="A23" i="48"/>
  <c r="AO99" i="48"/>
  <c r="A82" i="48"/>
  <c r="AB99" i="48"/>
  <c r="A66" i="48"/>
  <c r="A98" i="48"/>
  <c r="N99" i="48"/>
  <c r="N110" i="48" s="1"/>
  <c r="A90" i="48"/>
  <c r="A70" i="48"/>
  <c r="H72" i="48"/>
  <c r="A62" i="48"/>
  <c r="AP29" i="85"/>
  <c r="AP34" i="85" s="1"/>
  <c r="AL34" i="85"/>
  <c r="R60" i="85"/>
  <c r="Z55" i="85"/>
  <c r="Z60" i="85" s="1"/>
  <c r="U72" i="85"/>
  <c r="AA62" i="85"/>
  <c r="AA72" i="85" s="1"/>
  <c r="X99" i="85"/>
  <c r="AB91" i="85"/>
  <c r="AB99" i="85" s="1"/>
  <c r="X125" i="85"/>
  <c r="A31" i="48"/>
  <c r="A27" i="48"/>
  <c r="N130" i="27"/>
  <c r="AI108" i="48"/>
  <c r="AI116" i="48" s="1"/>
  <c r="N51" i="84"/>
  <c r="J138" i="84"/>
  <c r="A103" i="84"/>
  <c r="N105" i="84"/>
  <c r="A78" i="84"/>
  <c r="O69" i="84"/>
  <c r="V69" i="84"/>
  <c r="A122" i="84"/>
  <c r="X147" i="84"/>
  <c r="A30" i="48"/>
  <c r="A26" i="48"/>
  <c r="AP108" i="48"/>
  <c r="AN99" i="48"/>
  <c r="A76" i="48"/>
  <c r="A81" i="48"/>
  <c r="A91" i="48"/>
  <c r="AI35" i="85"/>
  <c r="AI39" i="85" s="1"/>
  <c r="AI46" i="85" s="1"/>
  <c r="M101" i="85"/>
  <c r="M88" i="85"/>
  <c r="M86" i="85"/>
  <c r="AP95" i="85"/>
  <c r="AL99" i="85"/>
  <c r="P87" i="84"/>
  <c r="P107" i="84" s="1"/>
  <c r="V105" i="84"/>
  <c r="A60" i="84"/>
  <c r="W69" i="84"/>
  <c r="W105" i="84"/>
  <c r="A112" i="84"/>
  <c r="W147" i="84"/>
  <c r="W125" i="84"/>
  <c r="B104" i="48"/>
  <c r="AO84" i="48"/>
  <c r="A64" i="48"/>
  <c r="A56" i="48"/>
  <c r="Z84" i="48"/>
  <c r="A94" i="48"/>
  <c r="K60" i="48"/>
  <c r="A54" i="48"/>
  <c r="V105" i="27"/>
  <c r="A92" i="27"/>
  <c r="V57" i="27"/>
  <c r="A54" i="27"/>
  <c r="O105" i="27"/>
  <c r="O107" i="27" s="1"/>
  <c r="A82" i="27"/>
  <c r="A74" i="27"/>
  <c r="N87" i="27"/>
  <c r="K60" i="85"/>
  <c r="A55" i="85"/>
  <c r="Z77" i="85"/>
  <c r="A77" i="85" s="1"/>
  <c r="R84" i="85"/>
  <c r="R86" i="85" s="1"/>
  <c r="H84" i="85"/>
  <c r="R28" i="48"/>
  <c r="S101" i="48"/>
  <c r="Q88" i="48"/>
  <c r="O24" i="84"/>
  <c r="O30" i="84" s="1"/>
  <c r="O39" i="84" s="1"/>
  <c r="O43" i="84" s="1"/>
  <c r="O46" i="84" s="1"/>
  <c r="X30" i="84"/>
  <c r="X39" i="84" s="1"/>
  <c r="X43" i="84" s="1"/>
  <c r="X46" i="84" s="1"/>
  <c r="L109" i="84"/>
  <c r="A95" i="84"/>
  <c r="W130" i="84"/>
  <c r="N125" i="84"/>
  <c r="N132" i="84" s="1"/>
  <c r="A111" i="84"/>
  <c r="O125" i="84"/>
  <c r="O147" i="84"/>
  <c r="A85" i="84"/>
  <c r="A45" i="27"/>
  <c r="AO60" i="48"/>
  <c r="AO72" i="48"/>
  <c r="A57" i="48"/>
  <c r="AB108" i="48"/>
  <c r="Z72" i="48"/>
  <c r="W125" i="27"/>
  <c r="W57" i="27"/>
  <c r="V125" i="27"/>
  <c r="V132" i="27" s="1"/>
  <c r="A123" i="27"/>
  <c r="A113" i="27"/>
  <c r="N105" i="27"/>
  <c r="A91" i="27"/>
  <c r="AB31" i="85"/>
  <c r="AB34" i="85" s="1"/>
  <c r="X34" i="85"/>
  <c r="Z53" i="85"/>
  <c r="Z118" i="85"/>
  <c r="AI125" i="85"/>
  <c r="AI84" i="85"/>
  <c r="AO75" i="85"/>
  <c r="AO125" i="85" s="1"/>
  <c r="AL125" i="85"/>
  <c r="AP83" i="85"/>
  <c r="AP125" i="85" s="1"/>
  <c r="AL72" i="48"/>
  <c r="AI28" i="48"/>
  <c r="V24" i="84"/>
  <c r="V30" i="84" s="1"/>
  <c r="V39" i="84" s="1"/>
  <c r="V43" i="84" s="1"/>
  <c r="V46" i="84" s="1"/>
  <c r="L107" i="84"/>
  <c r="A54" i="84"/>
  <c r="P69" i="84"/>
  <c r="N147" i="84"/>
  <c r="A119" i="84"/>
  <c r="A27" i="27"/>
  <c r="A68" i="48"/>
  <c r="AP60" i="48"/>
  <c r="AN74" i="48"/>
  <c r="A74" i="48"/>
  <c r="AB72" i="48"/>
  <c r="AA99" i="48"/>
  <c r="W130" i="27"/>
  <c r="P57" i="27"/>
  <c r="A49" i="84"/>
  <c r="F109" i="84"/>
  <c r="G138" i="84"/>
  <c r="L138" i="84"/>
  <c r="A96" i="84"/>
  <c r="S138" i="84"/>
  <c r="X125" i="84"/>
  <c r="A93" i="48"/>
  <c r="A65" i="48"/>
  <c r="AO108" i="48"/>
  <c r="AA60" i="48"/>
  <c r="B107" i="48"/>
  <c r="A71" i="48"/>
  <c r="A63" i="48"/>
  <c r="A77" i="48"/>
  <c r="A95" i="48"/>
  <c r="X69" i="27"/>
  <c r="A59" i="27"/>
  <c r="P125" i="27"/>
  <c r="A111" i="27"/>
  <c r="N28" i="85"/>
  <c r="N35" i="85" s="1"/>
  <c r="N39" i="85" s="1"/>
  <c r="N46" i="85" s="1"/>
  <c r="N49" i="85" s="1"/>
  <c r="I88" i="85"/>
  <c r="I86" i="85"/>
  <c r="I101" i="85"/>
  <c r="A76" i="85"/>
  <c r="AA84" i="85"/>
  <c r="U99" i="85"/>
  <c r="AA92" i="85"/>
  <c r="AA99" i="85" s="1"/>
  <c r="AL84" i="85"/>
  <c r="AP77" i="85"/>
  <c r="AP84" i="85" s="1"/>
  <c r="AN72" i="48"/>
  <c r="AA84" i="48"/>
  <c r="AA108" i="48"/>
  <c r="W105" i="27"/>
  <c r="W87" i="27"/>
  <c r="A22" i="85"/>
  <c r="A24" i="85"/>
  <c r="U34" i="85"/>
  <c r="AF28" i="85"/>
  <c r="T101" i="85"/>
  <c r="T88" i="85"/>
  <c r="Z103" i="85"/>
  <c r="Z108" i="85" s="1"/>
  <c r="R108" i="85"/>
  <c r="R116" i="85" s="1"/>
  <c r="K125" i="85"/>
  <c r="A83" i="85"/>
  <c r="F138" i="84"/>
  <c r="A116" i="84"/>
  <c r="Z108" i="48"/>
  <c r="H108" i="48"/>
  <c r="V87" i="27"/>
  <c r="P87" i="27"/>
  <c r="O69" i="27"/>
  <c r="AI49" i="85"/>
  <c r="AO48" i="85"/>
  <c r="AK88" i="85"/>
  <c r="AK101" i="85"/>
  <c r="X108" i="85"/>
  <c r="AB106" i="85"/>
  <c r="B106" i="85" s="1"/>
  <c r="A115" i="84"/>
  <c r="H84" i="48"/>
  <c r="P105" i="27"/>
  <c r="G138" i="27"/>
  <c r="K28" i="85"/>
  <c r="AP24" i="85"/>
  <c r="AP28" i="85" s="1"/>
  <c r="AP35" i="85" s="1"/>
  <c r="AP39" i="85" s="1"/>
  <c r="AP46" i="85" s="1"/>
  <c r="AP49" i="85" s="1"/>
  <c r="AL28" i="85"/>
  <c r="AL35" i="85" s="1"/>
  <c r="AL39" i="85" s="1"/>
  <c r="AL46" i="85" s="1"/>
  <c r="AL49" i="85" s="1"/>
  <c r="R110" i="85"/>
  <c r="AN60" i="85"/>
  <c r="AP107" i="85"/>
  <c r="AP108" i="85" s="1"/>
  <c r="B107" i="85"/>
  <c r="AN60" i="48"/>
  <c r="V69" i="27"/>
  <c r="Z28" i="85"/>
  <c r="AB28" i="85"/>
  <c r="AO34" i="85"/>
  <c r="AO35" i="85" s="1"/>
  <c r="AO39" i="85" s="1"/>
  <c r="AO46" i="85" s="1"/>
  <c r="A67" i="85"/>
  <c r="A79" i="85"/>
  <c r="A54" i="85"/>
  <c r="X72" i="85"/>
  <c r="AB63" i="85"/>
  <c r="A63" i="85" s="1"/>
  <c r="AI60" i="85"/>
  <c r="AO54" i="85"/>
  <c r="AO60" i="85" s="1"/>
  <c r="H138" i="84"/>
  <c r="K72" i="48"/>
  <c r="K86" i="48" s="1"/>
  <c r="P130" i="27"/>
  <c r="O57" i="27"/>
  <c r="N69" i="27"/>
  <c r="H28" i="85"/>
  <c r="A33" i="85"/>
  <c r="L35" i="85"/>
  <c r="L39" i="85" s="1"/>
  <c r="L46" i="85" s="1"/>
  <c r="L49" i="85" s="1"/>
  <c r="R28" i="85"/>
  <c r="AA34" i="85"/>
  <c r="X28" i="85"/>
  <c r="AN23" i="85"/>
  <c r="AN28" i="85" s="1"/>
  <c r="AN35" i="85" s="1"/>
  <c r="AN39" i="85" s="1"/>
  <c r="AN46" i="85" s="1"/>
  <c r="AN49" i="85" s="1"/>
  <c r="AL72" i="85"/>
  <c r="AP65" i="85"/>
  <c r="AP72" i="85" s="1"/>
  <c r="AA125" i="85"/>
  <c r="A74" i="85"/>
  <c r="F138" i="27"/>
  <c r="AF34" i="85"/>
  <c r="P101" i="85"/>
  <c r="P88" i="85"/>
  <c r="A59" i="85"/>
  <c r="H108" i="85"/>
  <c r="AI108" i="85"/>
  <c r="AO106" i="85"/>
  <c r="AO108" i="85" s="1"/>
  <c r="K99" i="85"/>
  <c r="A90" i="85"/>
  <c r="N125" i="85"/>
  <c r="A70" i="85"/>
  <c r="AB84" i="85"/>
  <c r="AF99" i="85"/>
  <c r="AF110" i="85" s="1"/>
  <c r="AN90" i="85"/>
  <c r="AN99" i="85" s="1"/>
  <c r="AP99" i="85"/>
  <c r="A116" i="27"/>
  <c r="N125" i="27"/>
  <c r="A30" i="85"/>
  <c r="J88" i="85"/>
  <c r="J101" i="85"/>
  <c r="AJ88" i="85"/>
  <c r="AJ86" i="85"/>
  <c r="AJ101" i="85"/>
  <c r="A57" i="85"/>
  <c r="K84" i="85"/>
  <c r="K86" i="85" s="1"/>
  <c r="A78" i="85"/>
  <c r="AO63" i="85"/>
  <c r="AO72" i="85" s="1"/>
  <c r="AL60" i="85"/>
  <c r="Z81" i="85"/>
  <c r="A81" i="85" s="1"/>
  <c r="R125" i="85"/>
  <c r="A115" i="27"/>
  <c r="H138" i="27"/>
  <c r="A29" i="85"/>
  <c r="I35" i="85"/>
  <c r="I39" i="85" s="1"/>
  <c r="I46" i="85" s="1"/>
  <c r="I49" i="85" s="1"/>
  <c r="AG101" i="85"/>
  <c r="AG88" i="85"/>
  <c r="A80" i="85"/>
  <c r="AP60" i="85"/>
  <c r="K34" i="85"/>
  <c r="F101" i="85"/>
  <c r="F88" i="85"/>
  <c r="H72" i="85"/>
  <c r="B105" i="85"/>
  <c r="AF125" i="85"/>
  <c r="AF84" i="85"/>
  <c r="AN74" i="85"/>
  <c r="AE101" i="85"/>
  <c r="AE86" i="85"/>
  <c r="H60" i="85"/>
  <c r="A69" i="85"/>
  <c r="A97" i="85"/>
  <c r="N72" i="85"/>
  <c r="N86" i="85" s="1"/>
  <c r="A58" i="85"/>
  <c r="AA56" i="85"/>
  <c r="A56" i="85" s="1"/>
  <c r="X84" i="85"/>
  <c r="AB75" i="85"/>
  <c r="K108" i="85"/>
  <c r="Z62" i="85"/>
  <c r="Z72" i="85" s="1"/>
  <c r="C11" i="46"/>
  <c r="C17" i="82" s="1"/>
  <c r="E9" i="84"/>
  <c r="C31" i="46"/>
  <c r="C18" i="82" s="1"/>
  <c r="AD56" i="86"/>
  <c r="AE56" i="86" s="1"/>
  <c r="D68" i="86"/>
  <c r="E68" i="86" s="1"/>
  <c r="AD73" i="86"/>
  <c r="AE73" i="86" s="1"/>
  <c r="AD26" i="86"/>
  <c r="AD72" i="86"/>
  <c r="AE72" i="86" s="1"/>
  <c r="Z34" i="85"/>
  <c r="A32" i="85"/>
  <c r="R34" i="85"/>
  <c r="R35" i="85" s="1"/>
  <c r="R39" i="85" s="1"/>
  <c r="R46" i="85" s="1"/>
  <c r="R49" i="85" s="1"/>
  <c r="H34" i="85"/>
  <c r="H35" i="85" s="1"/>
  <c r="H39" i="85" s="1"/>
  <c r="H46" i="85" s="1"/>
  <c r="H49" i="85" s="1"/>
  <c r="F35" i="85"/>
  <c r="F39" i="85" s="1"/>
  <c r="F46" i="85" s="1"/>
  <c r="F49" i="85" s="1"/>
  <c r="C51" i="46"/>
  <c r="W10" i="86" s="1"/>
  <c r="D69" i="86"/>
  <c r="E69" i="86" s="1"/>
  <c r="D72" i="86"/>
  <c r="E72" i="86" s="1"/>
  <c r="D74" i="86"/>
  <c r="E74" i="86" s="1"/>
  <c r="C11" i="36"/>
  <c r="C14" i="82" s="1"/>
  <c r="D56" i="86"/>
  <c r="E56" i="86" s="1"/>
  <c r="D73" i="86"/>
  <c r="E73" i="86" s="1"/>
  <c r="AD90" i="86"/>
  <c r="AE90" i="86" s="1"/>
  <c r="W14" i="3"/>
  <c r="T14" i="70" s="1"/>
  <c r="D26" i="86"/>
  <c r="AD87" i="86"/>
  <c r="AE87" i="86" s="1"/>
  <c r="A23" i="85"/>
  <c r="W14" i="86"/>
  <c r="T14" i="65" s="1"/>
  <c r="D71" i="86"/>
  <c r="E71" i="86" s="1"/>
  <c r="AD97" i="86"/>
  <c r="AE97" i="86" s="1"/>
  <c r="P14" i="86"/>
  <c r="M14" i="72" s="1"/>
  <c r="AD71" i="86"/>
  <c r="AE71" i="86" s="1"/>
  <c r="D87" i="86"/>
  <c r="E87" i="86" s="1"/>
  <c r="D98" i="86"/>
  <c r="E98" i="86" s="1"/>
  <c r="C31" i="36"/>
  <c r="E9" i="48"/>
  <c r="D90" i="86"/>
  <c r="E90" i="86" s="1"/>
  <c r="D97" i="86"/>
  <c r="E97" i="86" s="1"/>
  <c r="AD98" i="86"/>
  <c r="AE98" i="86" s="1"/>
  <c r="C51" i="36"/>
  <c r="W10" i="3" s="1"/>
  <c r="P14" i="3"/>
  <c r="M14" i="66" s="1"/>
  <c r="I14" i="3"/>
  <c r="F14" i="80" s="1"/>
  <c r="A51" i="85"/>
  <c r="A51" i="48"/>
  <c r="E9" i="27"/>
  <c r="AO110" i="48" l="1"/>
  <c r="X116" i="48"/>
  <c r="U110" i="85"/>
  <c r="AL110" i="85"/>
  <c r="AL110" i="48"/>
  <c r="AF101" i="48"/>
  <c r="X35" i="48"/>
  <c r="X39" i="48" s="1"/>
  <c r="X46" i="48" s="1"/>
  <c r="X49" i="48" s="1"/>
  <c r="AF88" i="48"/>
  <c r="AB108" i="85"/>
  <c r="AO84" i="85"/>
  <c r="AO101" i="85" s="1"/>
  <c r="W107" i="27"/>
  <c r="AI86" i="48"/>
  <c r="AI116" i="85"/>
  <c r="U35" i="48"/>
  <c r="U39" i="48" s="1"/>
  <c r="U46" i="48" s="1"/>
  <c r="U49" i="48" s="1"/>
  <c r="N35" i="48"/>
  <c r="N39" i="48" s="1"/>
  <c r="N46" i="48" s="1"/>
  <c r="N49" i="48" s="1"/>
  <c r="Z35" i="48"/>
  <c r="Z39" i="48" s="1"/>
  <c r="Z46" i="48" s="1"/>
  <c r="AI86" i="85"/>
  <c r="X132" i="27"/>
  <c r="H110" i="85"/>
  <c r="X107" i="84"/>
  <c r="AA110" i="85"/>
  <c r="A91" i="85"/>
  <c r="AA108" i="85"/>
  <c r="N110" i="85"/>
  <c r="X132" i="84"/>
  <c r="W138" i="84"/>
  <c r="U101" i="85"/>
  <c r="Z35" i="85"/>
  <c r="Z39" i="85" s="1"/>
  <c r="Z46" i="85" s="1"/>
  <c r="Z49" i="85" s="1"/>
  <c r="K35" i="85"/>
  <c r="K39" i="85" s="1"/>
  <c r="K46" i="85" s="1"/>
  <c r="K49" i="85" s="1"/>
  <c r="AA35" i="85"/>
  <c r="AA39" i="85" s="1"/>
  <c r="AA46" i="85" s="1"/>
  <c r="AA49" i="85" s="1"/>
  <c r="A92" i="85"/>
  <c r="U35" i="85"/>
  <c r="U39" i="85" s="1"/>
  <c r="U46" i="85" s="1"/>
  <c r="U49" i="85" s="1"/>
  <c r="P132" i="84"/>
  <c r="AN35" i="48"/>
  <c r="AN39" i="48" s="1"/>
  <c r="AN46" i="48" s="1"/>
  <c r="AN49" i="48" s="1"/>
  <c r="H86" i="85"/>
  <c r="AI35" i="48"/>
  <c r="AI39" i="48" s="1"/>
  <c r="AI46" i="48" s="1"/>
  <c r="AI49" i="48" s="1"/>
  <c r="AB35" i="48"/>
  <c r="AB39" i="48" s="1"/>
  <c r="AB46" i="48" s="1"/>
  <c r="AB49" i="48" s="1"/>
  <c r="AB125" i="85"/>
  <c r="AL116" i="48"/>
  <c r="X109" i="84"/>
  <c r="AN110" i="85"/>
  <c r="R35" i="48"/>
  <c r="R39" i="48" s="1"/>
  <c r="R46" i="48" s="1"/>
  <c r="R49" i="48" s="1"/>
  <c r="X138" i="27"/>
  <c r="N88" i="85"/>
  <c r="AA110" i="48"/>
  <c r="O132" i="84"/>
  <c r="O138" i="84"/>
  <c r="R86" i="48"/>
  <c r="N116" i="48"/>
  <c r="AF101" i="85"/>
  <c r="Z125" i="85"/>
  <c r="AB116" i="48"/>
  <c r="AN110" i="48"/>
  <c r="N138" i="84"/>
  <c r="AI88" i="48"/>
  <c r="AI101" i="48"/>
  <c r="X86" i="48"/>
  <c r="X101" i="48"/>
  <c r="Z84" i="85"/>
  <c r="Z101" i="85" s="1"/>
  <c r="X86" i="85"/>
  <c r="V107" i="27"/>
  <c r="AP86" i="48"/>
  <c r="A8" i="27"/>
  <c r="H18" i="83" s="1"/>
  <c r="R116" i="48"/>
  <c r="X35" i="85"/>
  <c r="X39" i="85" s="1"/>
  <c r="X46" i="85" s="1"/>
  <c r="X49" i="85" s="1"/>
  <c r="X109" i="27"/>
  <c r="X88" i="48"/>
  <c r="AF116" i="48"/>
  <c r="AL116" i="85"/>
  <c r="V138" i="84"/>
  <c r="AA86" i="48"/>
  <c r="W109" i="84"/>
  <c r="A8" i="84"/>
  <c r="H20" i="83" s="1"/>
  <c r="X107" i="27"/>
  <c r="U101" i="48"/>
  <c r="U88" i="48"/>
  <c r="AF86" i="48"/>
  <c r="K110" i="48"/>
  <c r="AP86" i="85"/>
  <c r="V138" i="27"/>
  <c r="V109" i="27"/>
  <c r="AO110" i="85"/>
  <c r="A62" i="85"/>
  <c r="N101" i="85"/>
  <c r="AO49" i="85"/>
  <c r="P138" i="27"/>
  <c r="P109" i="27"/>
  <c r="Z110" i="85"/>
  <c r="R88" i="85"/>
  <c r="R101" i="85"/>
  <c r="N101" i="48"/>
  <c r="N86" i="48"/>
  <c r="N88" i="48"/>
  <c r="H116" i="48"/>
  <c r="H110" i="48"/>
  <c r="AP88" i="48"/>
  <c r="AP101" i="48"/>
  <c r="AP101" i="85"/>
  <c r="AP88" i="85"/>
  <c r="A31" i="85"/>
  <c r="AN125" i="85"/>
  <c r="AN84" i="85"/>
  <c r="AN101" i="85" s="1"/>
  <c r="H116" i="85"/>
  <c r="AA60" i="85"/>
  <c r="AA116" i="85" s="1"/>
  <c r="AL101" i="48"/>
  <c r="AL86" i="48"/>
  <c r="AL88" i="48"/>
  <c r="AO86" i="48"/>
  <c r="A75" i="85"/>
  <c r="N109" i="27"/>
  <c r="N107" i="27"/>
  <c r="W132" i="84"/>
  <c r="X88" i="85"/>
  <c r="W107" i="84"/>
  <c r="AF86" i="85"/>
  <c r="A8" i="48"/>
  <c r="H19" i="83" s="1"/>
  <c r="H101" i="85"/>
  <c r="H88" i="85"/>
  <c r="AP116" i="85"/>
  <c r="Z86" i="48"/>
  <c r="Z101" i="48"/>
  <c r="U86" i="85"/>
  <c r="U88" i="85"/>
  <c r="K88" i="85"/>
  <c r="K101" i="85"/>
  <c r="K116" i="85"/>
  <c r="AI110" i="85"/>
  <c r="N132" i="27"/>
  <c r="N138" i="27"/>
  <c r="AF35" i="85"/>
  <c r="AF39" i="85" s="1"/>
  <c r="AF46" i="85" s="1"/>
  <c r="AF49" i="85" s="1"/>
  <c r="K116" i="48"/>
  <c r="AO101" i="48"/>
  <c r="AO88" i="48"/>
  <c r="K101" i="48"/>
  <c r="K88" i="48"/>
  <c r="X101" i="85"/>
  <c r="X138" i="84"/>
  <c r="Z49" i="48"/>
  <c r="V107" i="84"/>
  <c r="AI110" i="48"/>
  <c r="AB35" i="85"/>
  <c r="AB39" i="85" s="1"/>
  <c r="AB46" i="85" s="1"/>
  <c r="AB49" i="85" s="1"/>
  <c r="B103" i="85"/>
  <c r="AL86" i="85"/>
  <c r="AA116" i="48"/>
  <c r="P132" i="27"/>
  <c r="AA88" i="48"/>
  <c r="AA101" i="48"/>
  <c r="AB101" i="48"/>
  <c r="AB88" i="48"/>
  <c r="AB86" i="48"/>
  <c r="AF88" i="85"/>
  <c r="AB110" i="85"/>
  <c r="V109" i="84"/>
  <c r="AA34" i="48"/>
  <c r="AA35" i="48" s="1"/>
  <c r="AA39" i="48" s="1"/>
  <c r="AA46" i="48" s="1"/>
  <c r="AA49" i="48" s="1"/>
  <c r="AL88" i="85"/>
  <c r="AL101" i="85"/>
  <c r="Z116" i="48"/>
  <c r="Z110" i="48"/>
  <c r="P138" i="84"/>
  <c r="P109" i="84"/>
  <c r="AP110" i="85"/>
  <c r="K110" i="85"/>
  <c r="AB72" i="85"/>
  <c r="AB116" i="85" s="1"/>
  <c r="AI101" i="85"/>
  <c r="AI88" i="85"/>
  <c r="X116" i="85"/>
  <c r="P107" i="27"/>
  <c r="AO116" i="48"/>
  <c r="W138" i="27"/>
  <c r="W109" i="27"/>
  <c r="X110" i="85"/>
  <c r="AB110" i="48"/>
  <c r="O109" i="84"/>
  <c r="H86" i="48"/>
  <c r="H101" i="48"/>
  <c r="H88" i="48"/>
  <c r="U116" i="85"/>
  <c r="AF116" i="85"/>
  <c r="O138" i="27"/>
  <c r="O109" i="27"/>
  <c r="N116" i="85"/>
  <c r="AN84" i="48"/>
  <c r="AN101" i="48" s="1"/>
  <c r="AN125" i="48"/>
  <c r="N109" i="84"/>
  <c r="W132" i="27"/>
  <c r="AP116" i="48"/>
  <c r="AP110" i="48"/>
  <c r="AA86" i="85"/>
  <c r="N107" i="84"/>
  <c r="Z88" i="48"/>
  <c r="F10" i="71"/>
  <c r="I10" i="86"/>
  <c r="C19" i="82"/>
  <c r="P10" i="86"/>
  <c r="M10" i="72"/>
  <c r="T10" i="65"/>
  <c r="F10" i="80"/>
  <c r="I10" i="3"/>
  <c r="T10" i="70"/>
  <c r="C16" i="82"/>
  <c r="C15" i="82"/>
  <c r="M10" i="66"/>
  <c r="P10" i="3"/>
  <c r="AO116" i="85" l="1"/>
  <c r="AN86" i="48"/>
  <c r="AO86" i="85"/>
  <c r="AO88" i="85"/>
  <c r="Z116" i="85"/>
  <c r="Z86" i="85"/>
  <c r="Z88" i="85"/>
  <c r="AN88" i="85"/>
  <c r="AN116" i="48"/>
  <c r="B116" i="48" s="1"/>
  <c r="B8" i="48" s="1"/>
  <c r="I19" i="83" s="1"/>
  <c r="AN116" i="85"/>
  <c r="B116" i="85" s="1"/>
  <c r="B8" i="85" s="1"/>
  <c r="I21" i="83" s="1"/>
  <c r="AN88" i="48"/>
  <c r="AN86" i="85"/>
  <c r="A8" i="85"/>
  <c r="H21" i="83" s="1"/>
  <c r="H41" i="83" s="1"/>
  <c r="B138" i="27"/>
  <c r="B8" i="27" s="1"/>
  <c r="I18" i="83" s="1"/>
  <c r="B138" i="84"/>
  <c r="B8" i="84" s="1"/>
  <c r="I20" i="83" s="1"/>
  <c r="AB86" i="85"/>
  <c r="AB101" i="85"/>
  <c r="AB88" i="85"/>
  <c r="AA88" i="85"/>
  <c r="AA101" i="85"/>
  <c r="I41" i="83" l="1"/>
  <c r="F54" i="57" s="1"/>
  <c r="C5" i="72" s="1"/>
  <c r="C5" i="48" l="1"/>
  <c r="C5" i="80"/>
  <c r="C5" i="46"/>
  <c r="C5" i="84"/>
  <c r="AN67" i="86" s="1"/>
  <c r="C5" i="83"/>
  <c r="C5" i="70"/>
  <c r="C5" i="85"/>
  <c r="C5" i="26"/>
  <c r="C5" i="86"/>
  <c r="C5" i="66"/>
  <c r="C5" i="60"/>
  <c r="C5" i="27"/>
  <c r="AT63" i="3" s="1"/>
  <c r="C5" i="36"/>
  <c r="C5" i="35"/>
  <c r="C5" i="57"/>
  <c r="C5" i="65"/>
  <c r="C5" i="47"/>
  <c r="C5" i="82"/>
  <c r="C5" i="71"/>
  <c r="C5" i="3"/>
  <c r="T63" i="3"/>
  <c r="AN24" i="86" l="1"/>
  <c r="AG86" i="86"/>
  <c r="AU86" i="86"/>
  <c r="AT97" i="86"/>
  <c r="AF79" i="86"/>
  <c r="AH18" i="86"/>
  <c r="AU78" i="86"/>
  <c r="AF81" i="86"/>
  <c r="AO74" i="86"/>
  <c r="AM55" i="86"/>
  <c r="AM63" i="86"/>
  <c r="AF84" i="86"/>
  <c r="AG81" i="86"/>
  <c r="AV99" i="86"/>
  <c r="AV86" i="86"/>
  <c r="AV71" i="86"/>
  <c r="AO97" i="86"/>
  <c r="AU20" i="86"/>
  <c r="AM86" i="86"/>
  <c r="AG96" i="86"/>
  <c r="AT64" i="86"/>
  <c r="AN86" i="86"/>
  <c r="AT90" i="86"/>
  <c r="AN71" i="86"/>
  <c r="AF64" i="86"/>
  <c r="AT68" i="86"/>
  <c r="AU69" i="86"/>
  <c r="AG26" i="86"/>
  <c r="AV56" i="86"/>
  <c r="AH26" i="86"/>
  <c r="AO56" i="86"/>
  <c r="AV77" i="86"/>
  <c r="AU96" i="86"/>
  <c r="AF90" i="86"/>
  <c r="AV72" i="86"/>
  <c r="AF26" i="86"/>
  <c r="AT73" i="86"/>
  <c r="AF71" i="86"/>
  <c r="AG22" i="86"/>
  <c r="AO91" i="86"/>
  <c r="AN18" i="86"/>
  <c r="AO68" i="86"/>
  <c r="AO72" i="86"/>
  <c r="AT89" i="86"/>
  <c r="AU18" i="86"/>
  <c r="AU95" i="86"/>
  <c r="AH56" i="86"/>
  <c r="AH64" i="86"/>
  <c r="AF30" i="86"/>
  <c r="AM31" i="86"/>
  <c r="AH32" i="86"/>
  <c r="AF34" i="86"/>
  <c r="AT35" i="86"/>
  <c r="AO38" i="86"/>
  <c r="AF39" i="86"/>
  <c r="AM40" i="86"/>
  <c r="AT41" i="86"/>
  <c r="AF44" i="86"/>
  <c r="AM45" i="86"/>
  <c r="AO46" i="86"/>
  <c r="AU47" i="86"/>
  <c r="AN50" i="86"/>
  <c r="AN40" i="86"/>
  <c r="AV32" i="86"/>
  <c r="AH34" i="86"/>
  <c r="AO39" i="86"/>
  <c r="AV35" i="86"/>
  <c r="AO45" i="86"/>
  <c r="AG40" i="86"/>
  <c r="AG30" i="86"/>
  <c r="AT31" i="86"/>
  <c r="AG32" i="86"/>
  <c r="AV34" i="86"/>
  <c r="AO35" i="86"/>
  <c r="AT38" i="86"/>
  <c r="AG39" i="86"/>
  <c r="AN41" i="86"/>
  <c r="AV44" i="86"/>
  <c r="AH45" i="86"/>
  <c r="AT46" i="86"/>
  <c r="AN49" i="86"/>
  <c r="AO50" i="86"/>
  <c r="AU46" i="86"/>
  <c r="AH47" i="86"/>
  <c r="AT37" i="86"/>
  <c r="AO37" i="86"/>
  <c r="AO32" i="86"/>
  <c r="AO41" i="86"/>
  <c r="AF50" i="86"/>
  <c r="AH31" i="86"/>
  <c r="AG42" i="86"/>
  <c r="AG50" i="86"/>
  <c r="AH30" i="86"/>
  <c r="AO31" i="86"/>
  <c r="AF32" i="86"/>
  <c r="AU34" i="86"/>
  <c r="AN35" i="86"/>
  <c r="AU38" i="86"/>
  <c r="AH39" i="86"/>
  <c r="AV40" i="86"/>
  <c r="AM41" i="86"/>
  <c r="AU44" i="86"/>
  <c r="AG45" i="86"/>
  <c r="AT47" i="86"/>
  <c r="AU50" i="86"/>
  <c r="AM44" i="86"/>
  <c r="AT39" i="86"/>
  <c r="AH37" i="86"/>
  <c r="AG49" i="86"/>
  <c r="AN37" i="86"/>
  <c r="AF35" i="86"/>
  <c r="AU45" i="86"/>
  <c r="AM30" i="86"/>
  <c r="AN31" i="86"/>
  <c r="AF33" i="86"/>
  <c r="AT34" i="86"/>
  <c r="AM35" i="86"/>
  <c r="AG37" i="86"/>
  <c r="AM39" i="86"/>
  <c r="AU40" i="86"/>
  <c r="AO42" i="86"/>
  <c r="AT44" i="86"/>
  <c r="AV46" i="86"/>
  <c r="AF47" i="86"/>
  <c r="AO49" i="86"/>
  <c r="AT50" i="86"/>
  <c r="AU39" i="86"/>
  <c r="AO33" i="86"/>
  <c r="AU49" i="86"/>
  <c r="AN33" i="86"/>
  <c r="AH46" i="86"/>
  <c r="AF40" i="86"/>
  <c r="AV38" i="86"/>
  <c r="AN30" i="86"/>
  <c r="AV31" i="86"/>
  <c r="AV33" i="86"/>
  <c r="AO34" i="86"/>
  <c r="AH35" i="86"/>
  <c r="AH38" i="86"/>
  <c r="AN39" i="86"/>
  <c r="AT40" i="86"/>
  <c r="AH42" i="86"/>
  <c r="AO44" i="86"/>
  <c r="AF45" i="86"/>
  <c r="AG47" i="86"/>
  <c r="AO47" i="86"/>
  <c r="AH50" i="86"/>
  <c r="AN47" i="86"/>
  <c r="AM37" i="86"/>
  <c r="AT45" i="86"/>
  <c r="AT32" i="86"/>
  <c r="AT42" i="86"/>
  <c r="AF31" i="86"/>
  <c r="AM42" i="86"/>
  <c r="AH49" i="86"/>
  <c r="AH41" i="86"/>
  <c r="AO30" i="86"/>
  <c r="AU31" i="86"/>
  <c r="AU33" i="86"/>
  <c r="AN34" i="86"/>
  <c r="AG35" i="86"/>
  <c r="AV37" i="86"/>
  <c r="AV39" i="86"/>
  <c r="AO40" i="86"/>
  <c r="AN42" i="86"/>
  <c r="AN44" i="86"/>
  <c r="AF46" i="86"/>
  <c r="AM47" i="86"/>
  <c r="AT49" i="86"/>
  <c r="AV50" i="86"/>
  <c r="AF37" i="86"/>
  <c r="AH33" i="86"/>
  <c r="AN45" i="86"/>
  <c r="AT30" i="86"/>
  <c r="AT33" i="86"/>
  <c r="AU37" i="86"/>
  <c r="AV41" i="86"/>
  <c r="AV42" i="86"/>
  <c r="AG46" i="86"/>
  <c r="AU32" i="86"/>
  <c r="AF41" i="86"/>
  <c r="AH44" i="86"/>
  <c r="AV30" i="86"/>
  <c r="AG41" i="86"/>
  <c r="AV49" i="86"/>
  <c r="AM33" i="86"/>
  <c r="AV45" i="86"/>
  <c r="AM38" i="86"/>
  <c r="AG31" i="86"/>
  <c r="AM32" i="86"/>
  <c r="AG33" i="86"/>
  <c r="AU35" i="86"/>
  <c r="AN38" i="86"/>
  <c r="AG38" i="86"/>
  <c r="AH40" i="86"/>
  <c r="AU41" i="86"/>
  <c r="AF42" i="86"/>
  <c r="AM46" i="86"/>
  <c r="AN46" i="86"/>
  <c r="AM49" i="86"/>
  <c r="AM50" i="86"/>
  <c r="AM34" i="86"/>
  <c r="AU30" i="86"/>
  <c r="AU42" i="86"/>
  <c r="AF49" i="86"/>
  <c r="AG34" i="86"/>
  <c r="AG44" i="86"/>
  <c r="AF38" i="86"/>
  <c r="AN32" i="86"/>
  <c r="AV47" i="86"/>
  <c r="AU72" i="86"/>
  <c r="AF55" i="86"/>
  <c r="AN99" i="86"/>
  <c r="AM99" i="86"/>
  <c r="AN77" i="86"/>
  <c r="AO64" i="86"/>
  <c r="AT77" i="86"/>
  <c r="AU98" i="86"/>
  <c r="AO20" i="86"/>
  <c r="AG94" i="86"/>
  <c r="AT18" i="86"/>
  <c r="AM89" i="86"/>
  <c r="AO71" i="86"/>
  <c r="AG89" i="86"/>
  <c r="AV79" i="86"/>
  <c r="AH79" i="86"/>
  <c r="AO67" i="86"/>
  <c r="AM68" i="86"/>
  <c r="AM72" i="86"/>
  <c r="AV94" i="86"/>
  <c r="AT24" i="86"/>
  <c r="AU77" i="86"/>
  <c r="AU56" i="86"/>
  <c r="AV81" i="86"/>
  <c r="AT86" i="86"/>
  <c r="AN89" i="86"/>
  <c r="AN73" i="86"/>
  <c r="AH20" i="86"/>
  <c r="AH77" i="86"/>
  <c r="AH74" i="86"/>
  <c r="AG95" i="86"/>
  <c r="AM26" i="86"/>
  <c r="AF21" i="86"/>
  <c r="AN57" i="86"/>
  <c r="AU21" i="86"/>
  <c r="AN91" i="86"/>
  <c r="AT91" i="86"/>
  <c r="AN79" i="86"/>
  <c r="AN69" i="86"/>
  <c r="AH67" i="86"/>
  <c r="AN26" i="86"/>
  <c r="AH72" i="86"/>
  <c r="AF77" i="86"/>
  <c r="AO18" i="86"/>
  <c r="AG57" i="86"/>
  <c r="AG69" i="86"/>
  <c r="AM24" i="86"/>
  <c r="AF20" i="86"/>
  <c r="AU55" i="86"/>
  <c r="AU94" i="86"/>
  <c r="AM57" i="86"/>
  <c r="AH87" i="86"/>
  <c r="AN64" i="86"/>
  <c r="AF78" i="86"/>
  <c r="AG97" i="86"/>
  <c r="AF24" i="86"/>
  <c r="AF63" i="86"/>
  <c r="AT78" i="86"/>
  <c r="AV25" i="86"/>
  <c r="AV74" i="86"/>
  <c r="AU25" i="86"/>
  <c r="AN56" i="86"/>
  <c r="AO90" i="86"/>
  <c r="AH68" i="86"/>
  <c r="AH86" i="86"/>
  <c r="AH69" i="86"/>
  <c r="AT63" i="86"/>
  <c r="AU97" i="86"/>
  <c r="AM74" i="86"/>
  <c r="AF99" i="86"/>
  <c r="AV63" i="86"/>
  <c r="AM20" i="86"/>
  <c r="AH81" i="86"/>
  <c r="AT74" i="86"/>
  <c r="AM87" i="86"/>
  <c r="AH24" i="86"/>
  <c r="AT72" i="86"/>
  <c r="AV20" i="86"/>
  <c r="AU89" i="86"/>
  <c r="AT26" i="86"/>
  <c r="AG87" i="86"/>
  <c r="AF95" i="86"/>
  <c r="AM98" i="86"/>
  <c r="AM18" i="86"/>
  <c r="AO77" i="86"/>
  <c r="AT79" i="86"/>
  <c r="AF97" i="86"/>
  <c r="AM79" i="86"/>
  <c r="AU90" i="86"/>
  <c r="AG18" i="86"/>
  <c r="AF18" i="86"/>
  <c r="AF87" i="86"/>
  <c r="AH89" i="86"/>
  <c r="AH55" i="86"/>
  <c r="AV21" i="86"/>
  <c r="AO98" i="86"/>
  <c r="AN25" i="86"/>
  <c r="AN63" i="86"/>
  <c r="AO78" i="86"/>
  <c r="AG63" i="86"/>
  <c r="AG71" i="86"/>
  <c r="AH73" i="86"/>
  <c r="AM22" i="86"/>
  <c r="AN74" i="86"/>
  <c r="AT56" i="86"/>
  <c r="AT22" i="86"/>
  <c r="AV55" i="86"/>
  <c r="AM71" i="86"/>
  <c r="AT99" i="86"/>
  <c r="AV97" i="86"/>
  <c r="AN95" i="86"/>
  <c r="AV22" i="86"/>
  <c r="AG56" i="86"/>
  <c r="AU22" i="86"/>
  <c r="AH90" i="86"/>
  <c r="AO26" i="86"/>
  <c r="AO21" i="86"/>
  <c r="AU67" i="86"/>
  <c r="AM25" i="86"/>
  <c r="AG91" i="86"/>
  <c r="AG98" i="86"/>
  <c r="AG68" i="86"/>
  <c r="AM78" i="86"/>
  <c r="AG20" i="86"/>
  <c r="AV64" i="86"/>
  <c r="AG84" i="86"/>
  <c r="AM69" i="86"/>
  <c r="AU24" i="86"/>
  <c r="AU73" i="86"/>
  <c r="AV89" i="86"/>
  <c r="AM77" i="86"/>
  <c r="AH22" i="86"/>
  <c r="AF56" i="86"/>
  <c r="AV57" i="86"/>
  <c r="AF25" i="86"/>
  <c r="AV26" i="86"/>
  <c r="AN68" i="86"/>
  <c r="AF72" i="86"/>
  <c r="AT69" i="86"/>
  <c r="AV68" i="86"/>
  <c r="AT21" i="86"/>
  <c r="AM81" i="86"/>
  <c r="AF22" i="86"/>
  <c r="AN81" i="86"/>
  <c r="AM84" i="86"/>
  <c r="AN97" i="86"/>
  <c r="AF91" i="86"/>
  <c r="AV98" i="86"/>
  <c r="AN20" i="86"/>
  <c r="AT57" i="86"/>
  <c r="AN22" i="86"/>
  <c r="AH94" i="86"/>
  <c r="AF86" i="86"/>
  <c r="AG77" i="86"/>
  <c r="AG73" i="86"/>
  <c r="AH96" i="86"/>
  <c r="AT20" i="86"/>
  <c r="AH25" i="86"/>
  <c r="AF74" i="86"/>
  <c r="AN87" i="86"/>
  <c r="AM96" i="86"/>
  <c r="AM90" i="86"/>
  <c r="AO89" i="86"/>
  <c r="AT55" i="86"/>
  <c r="AN98" i="86"/>
  <c r="AO99" i="86"/>
  <c r="AM94" i="86"/>
  <c r="AO81" i="86"/>
  <c r="AV73" i="86"/>
  <c r="AH97" i="86"/>
  <c r="AN94" i="86"/>
  <c r="AN78" i="86"/>
  <c r="AU64" i="86"/>
  <c r="AF69" i="86"/>
  <c r="AT94" i="86"/>
  <c r="AO86" i="86"/>
  <c r="AN96" i="86"/>
  <c r="AV18" i="86"/>
  <c r="AH57" i="86"/>
  <c r="AH78" i="86"/>
  <c r="AO84" i="86"/>
  <c r="AF20" i="3"/>
  <c r="AN98" i="3"/>
  <c r="AF30" i="3"/>
  <c r="AG25" i="86"/>
  <c r="AN35" i="3"/>
  <c r="AV69" i="86"/>
  <c r="AG55" i="86"/>
  <c r="AG90" i="86"/>
  <c r="AF73" i="86"/>
  <c r="AO25" i="86"/>
  <c r="AG74" i="86"/>
  <c r="AO94" i="86"/>
  <c r="AO63" i="86"/>
  <c r="AO55" i="86"/>
  <c r="AO22" i="86"/>
  <c r="AU79" i="86"/>
  <c r="AH95" i="86"/>
  <c r="AG24" i="86"/>
  <c r="AT67" i="86"/>
  <c r="AM64" i="86"/>
  <c r="AU63" i="86"/>
  <c r="AT71" i="86"/>
  <c r="AF68" i="86"/>
  <c r="AM67" i="86"/>
  <c r="AT84" i="86"/>
  <c r="AM97" i="86"/>
  <c r="AN72" i="86"/>
  <c r="AG67" i="86"/>
  <c r="AH91" i="86"/>
  <c r="AM95" i="86"/>
  <c r="AF57" i="86"/>
  <c r="AN55" i="86"/>
  <c r="AU99" i="86"/>
  <c r="AO73" i="86"/>
  <c r="AM73" i="86"/>
  <c r="AT96" i="86"/>
  <c r="AT95" i="86"/>
  <c r="AT81" i="86"/>
  <c r="AO95" i="86"/>
  <c r="AH84" i="86"/>
  <c r="AT87" i="86"/>
  <c r="AH21" i="86"/>
  <c r="AU87" i="86"/>
  <c r="AN69" i="3"/>
  <c r="AH35" i="3"/>
  <c r="AV95" i="86"/>
  <c r="AU81" i="86"/>
  <c r="AU68" i="86"/>
  <c r="AV91" i="86"/>
  <c r="AU84" i="86"/>
  <c r="AV84" i="86"/>
  <c r="AN21" i="86"/>
  <c r="AU91" i="86"/>
  <c r="AF67" i="86"/>
  <c r="AV96" i="86"/>
  <c r="AG78" i="86"/>
  <c r="AG64" i="86"/>
  <c r="AF96" i="86"/>
  <c r="AO96" i="86"/>
  <c r="AU26" i="86"/>
  <c r="AM21" i="86"/>
  <c r="AU57" i="86"/>
  <c r="AG21" i="86"/>
  <c r="AF98" i="86"/>
  <c r="AM56" i="86"/>
  <c r="AN90" i="86"/>
  <c r="AO79" i="86"/>
  <c r="AH98" i="86"/>
  <c r="AF89" i="86"/>
  <c r="AV90" i="86"/>
  <c r="AH99" i="86"/>
  <c r="AV87" i="86"/>
  <c r="AV78" i="86"/>
  <c r="AM91" i="86"/>
  <c r="AV24" i="86"/>
  <c r="AO87" i="86"/>
  <c r="AT98" i="86"/>
  <c r="AV67" i="86"/>
  <c r="AG79" i="86"/>
  <c r="AF94" i="86"/>
  <c r="AG99" i="86"/>
  <c r="AT91" i="3"/>
  <c r="AG68" i="3"/>
  <c r="AM74" i="3"/>
  <c r="AV87" i="3"/>
  <c r="AO45" i="3"/>
  <c r="AV46" i="3"/>
  <c r="AN68" i="3"/>
  <c r="AH47" i="3"/>
  <c r="AT74" i="3"/>
  <c r="AU30" i="3"/>
  <c r="AV68" i="3"/>
  <c r="AU24" i="3"/>
  <c r="AN84" i="3"/>
  <c r="AN84" i="86"/>
  <c r="AH22" i="3"/>
  <c r="AV35" i="3"/>
  <c r="AT50" i="3"/>
  <c r="AU74" i="86"/>
  <c r="AM72" i="3"/>
  <c r="AN37" i="3"/>
  <c r="AO44" i="3"/>
  <c r="AH74" i="3"/>
  <c r="AF96" i="3"/>
  <c r="AG44" i="3"/>
  <c r="AV49" i="3"/>
  <c r="AG72" i="86"/>
  <c r="AT25" i="86"/>
  <c r="AG35" i="3"/>
  <c r="AG94" i="3"/>
  <c r="AM31" i="3"/>
  <c r="AG33" i="3"/>
  <c r="AO24" i="86"/>
  <c r="AG41" i="3"/>
  <c r="AT20" i="3"/>
  <c r="AO97" i="3"/>
  <c r="AT57" i="3"/>
  <c r="AT64" i="3"/>
  <c r="AF46" i="3"/>
  <c r="AG95" i="3"/>
  <c r="AV99" i="3"/>
  <c r="AV84" i="3"/>
  <c r="AU87" i="3"/>
  <c r="AF42" i="3"/>
  <c r="AO69" i="86"/>
  <c r="AH63" i="86"/>
  <c r="AU71" i="86"/>
  <c r="AO57" i="86"/>
  <c r="AH71" i="86"/>
  <c r="AG32" i="3"/>
  <c r="AH44" i="3"/>
  <c r="AO32" i="3"/>
  <c r="AH39" i="3"/>
  <c r="AT69" i="3"/>
  <c r="AO41" i="3"/>
  <c r="AF49" i="3"/>
  <c r="AV69" i="3"/>
  <c r="AH56" i="3"/>
  <c r="AU26" i="3"/>
  <c r="AN49" i="3"/>
  <c r="AM47" i="3"/>
  <c r="AV40" i="3"/>
  <c r="AN30" i="3"/>
  <c r="AO21" i="3"/>
  <c r="AT73" i="3"/>
  <c r="AG18" i="3"/>
  <c r="AF90" i="3"/>
  <c r="AU89" i="3"/>
  <c r="AO79" i="3"/>
  <c r="AG79" i="3"/>
  <c r="AF79" i="3"/>
  <c r="AF99" i="3"/>
  <c r="AT35" i="3"/>
  <c r="AO55" i="3"/>
  <c r="AG73" i="3"/>
  <c r="AO95" i="3"/>
  <c r="AF18" i="3"/>
  <c r="AU21" i="3"/>
  <c r="AO84" i="3"/>
  <c r="AV97" i="3"/>
  <c r="AN86" i="3"/>
  <c r="AF69" i="3"/>
  <c r="AH90" i="3"/>
  <c r="AG55" i="3"/>
  <c r="AF81" i="3"/>
  <c r="AM30" i="3"/>
  <c r="AU46" i="3"/>
  <c r="AU39" i="3"/>
  <c r="AV33" i="3"/>
  <c r="AT90" i="3"/>
  <c r="AU44" i="3"/>
  <c r="AN22" i="3"/>
  <c r="AV72" i="3"/>
  <c r="AU64" i="3"/>
  <c r="AM89" i="3"/>
  <c r="AT79" i="3"/>
  <c r="AO33" i="3"/>
  <c r="AN33" i="3"/>
  <c r="AN38" i="3"/>
  <c r="AU55" i="3"/>
  <c r="AH94" i="3"/>
  <c r="AU67" i="3"/>
  <c r="AN31" i="3"/>
  <c r="AF56" i="3"/>
  <c r="AG46" i="3"/>
  <c r="AV90" i="3"/>
  <c r="AG22" i="3"/>
  <c r="AF86" i="3"/>
  <c r="AU79" i="3"/>
  <c r="AT68" i="3"/>
  <c r="AF73" i="3"/>
  <c r="AG97" i="3"/>
  <c r="AU20" i="3"/>
  <c r="AO71" i="3"/>
  <c r="AH98" i="3"/>
  <c r="AV56" i="3"/>
  <c r="AT97" i="3"/>
  <c r="AN77" i="3"/>
  <c r="AN42" i="3"/>
  <c r="AV63" i="3"/>
  <c r="AH21" i="3"/>
  <c r="AU86" i="3"/>
  <c r="AN74" i="3"/>
  <c r="AN57" i="3"/>
  <c r="AT87" i="3"/>
  <c r="AV38" i="3"/>
  <c r="AM42" i="3"/>
  <c r="AU32" i="3"/>
  <c r="AO40" i="3"/>
  <c r="AN96" i="3"/>
  <c r="AF38" i="3"/>
  <c r="AO89" i="3"/>
  <c r="AU71" i="3"/>
  <c r="AM91" i="3"/>
  <c r="AV45" i="3"/>
  <c r="AU50" i="3"/>
  <c r="AF84" i="3"/>
  <c r="AT30" i="3"/>
  <c r="AU47" i="3"/>
  <c r="AV64" i="3"/>
  <c r="AM50" i="3"/>
  <c r="AG98" i="3"/>
  <c r="AU57" i="3"/>
  <c r="AO81" i="3"/>
  <c r="AF72" i="3"/>
  <c r="AH32" i="3"/>
  <c r="AN91" i="3"/>
  <c r="AN97" i="3"/>
  <c r="AM78" i="3"/>
  <c r="AF45" i="3"/>
  <c r="AV73" i="3"/>
  <c r="AO18" i="3"/>
  <c r="AH95" i="3"/>
  <c r="AU73" i="3"/>
  <c r="AN99" i="3"/>
  <c r="AH96" i="3"/>
  <c r="AF87" i="3"/>
  <c r="AO87" i="3"/>
  <c r="AU63" i="3"/>
  <c r="AM18" i="3"/>
  <c r="AF89" i="3"/>
  <c r="AM94" i="3"/>
  <c r="AT44" i="3"/>
  <c r="AH37" i="3"/>
  <c r="AG34" i="3"/>
  <c r="AM96" i="3"/>
  <c r="AH81" i="3"/>
  <c r="AM67" i="3"/>
  <c r="AG20" i="3"/>
  <c r="AF47" i="3"/>
  <c r="AH30" i="3"/>
  <c r="AU81" i="3"/>
  <c r="AO30" i="3"/>
  <c r="AG49" i="3"/>
  <c r="AM98" i="3"/>
  <c r="AF77" i="3"/>
  <c r="AG56" i="3"/>
  <c r="AH68" i="3"/>
  <c r="AF24" i="3"/>
  <c r="AV47" i="3"/>
  <c r="AT72" i="3"/>
  <c r="AV94" i="3"/>
  <c r="AO47" i="3"/>
  <c r="AF40" i="3"/>
  <c r="AM87" i="3"/>
  <c r="AF31" i="3"/>
  <c r="AM73" i="3"/>
  <c r="AG81" i="3"/>
  <c r="AN20" i="3"/>
  <c r="AF22" i="3"/>
  <c r="AT34" i="3"/>
  <c r="AO37" i="3"/>
  <c r="AT77" i="3"/>
  <c r="AM32" i="3"/>
  <c r="AF97" i="3"/>
  <c r="AG90" i="3"/>
  <c r="AF37" i="3"/>
  <c r="AO72" i="3"/>
  <c r="AN72" i="3"/>
  <c r="AN89" i="3"/>
  <c r="AM57" i="3"/>
  <c r="AM77" i="3"/>
  <c r="AH91" i="3"/>
  <c r="AV39" i="3"/>
  <c r="AF57" i="3"/>
  <c r="AG21" i="3"/>
  <c r="AH84" i="3"/>
  <c r="AH79" i="3"/>
  <c r="AV25" i="3"/>
  <c r="AM24" i="3"/>
  <c r="AT41" i="3"/>
  <c r="AG77" i="3"/>
  <c r="AG63" i="3"/>
  <c r="AO94" i="3"/>
  <c r="AN63" i="3"/>
  <c r="AT98" i="3"/>
  <c r="AT84" i="3"/>
  <c r="AO24" i="3"/>
  <c r="AG38" i="3"/>
  <c r="AM46" i="3"/>
  <c r="AM38" i="3"/>
  <c r="AM34" i="3"/>
  <c r="AO25" i="3"/>
  <c r="AH20" i="3"/>
  <c r="AM95" i="3"/>
  <c r="AO77" i="3"/>
  <c r="AO86" i="3"/>
  <c r="AN45" i="3"/>
  <c r="AV67" i="3"/>
  <c r="AU38" i="3"/>
  <c r="AH57" i="3"/>
  <c r="AM33" i="3"/>
  <c r="AN50" i="3"/>
  <c r="AM56" i="3"/>
  <c r="AU99" i="3"/>
  <c r="AF55" i="3"/>
  <c r="AU72" i="3"/>
  <c r="AH63" i="3"/>
  <c r="AV74" i="3"/>
  <c r="AV71" i="3"/>
  <c r="AV57" i="3"/>
  <c r="AH78" i="3"/>
  <c r="AH34" i="3"/>
  <c r="AU94" i="3"/>
  <c r="AH71" i="3"/>
  <c r="AV89" i="3"/>
  <c r="AV41" i="3"/>
  <c r="AU77" i="3"/>
  <c r="AH50" i="3"/>
  <c r="AO26" i="3"/>
  <c r="AF41" i="3"/>
  <c r="AM86" i="3"/>
  <c r="AH67" i="3"/>
  <c r="AM97" i="3"/>
  <c r="AO98" i="3"/>
  <c r="AH49" i="3"/>
  <c r="AG69" i="3"/>
  <c r="AU95" i="3"/>
  <c r="AV96" i="3"/>
  <c r="AV81" i="3"/>
  <c r="AO56" i="3"/>
  <c r="AM35" i="3"/>
  <c r="AM63" i="3"/>
  <c r="AH33" i="3"/>
  <c r="AT99" i="3"/>
  <c r="AF50" i="3"/>
  <c r="AF67" i="3"/>
  <c r="AM68" i="3"/>
  <c r="AG89" i="3"/>
  <c r="AM71" i="3"/>
  <c r="AF78" i="3"/>
  <c r="AU22" i="3"/>
  <c r="AF95" i="3"/>
  <c r="AG39" i="3"/>
  <c r="AO50" i="3"/>
  <c r="AH72" i="3"/>
  <c r="AT71" i="3"/>
  <c r="AM41" i="3"/>
  <c r="AF44" i="3"/>
  <c r="AM49" i="3"/>
  <c r="AO38" i="3"/>
  <c r="AG26" i="3"/>
  <c r="AM44" i="3"/>
  <c r="AG87" i="3"/>
  <c r="AO64" i="3"/>
  <c r="AN32" i="3"/>
  <c r="AG91" i="3"/>
  <c r="AO68" i="3"/>
  <c r="AH64" i="3"/>
  <c r="AO46" i="3"/>
  <c r="AN78" i="3"/>
  <c r="AN40" i="3"/>
  <c r="AU45" i="3"/>
  <c r="AM25" i="3"/>
  <c r="AT78" i="3"/>
  <c r="AH25" i="3"/>
  <c r="AM39" i="3"/>
  <c r="AG96" i="3"/>
  <c r="AF35" i="3"/>
  <c r="AO39" i="3"/>
  <c r="AU78" i="3"/>
  <c r="AT26" i="3"/>
  <c r="AN47" i="3"/>
  <c r="AM84" i="3"/>
  <c r="AU35" i="3"/>
  <c r="AN56" i="3"/>
  <c r="AN87" i="3"/>
  <c r="AV22" i="3"/>
  <c r="AO31" i="3"/>
  <c r="AN64" i="3"/>
  <c r="AN26" i="3"/>
  <c r="AN79" i="3"/>
  <c r="AG45" i="3"/>
  <c r="AH38" i="3"/>
  <c r="AF25" i="3"/>
  <c r="AH97" i="3"/>
  <c r="AN81" i="3"/>
  <c r="AT33" i="3"/>
  <c r="AV20" i="3"/>
  <c r="AT89" i="3"/>
  <c r="AN90" i="3"/>
  <c r="AO73" i="3"/>
  <c r="AN55" i="3"/>
  <c r="AG30" i="3"/>
  <c r="AU34" i="3"/>
  <c r="AV95" i="3"/>
  <c r="AH46" i="3"/>
  <c r="AU84" i="3"/>
  <c r="AV37" i="3"/>
  <c r="AT37" i="3"/>
  <c r="AV26" i="3"/>
  <c r="AG25" i="3"/>
  <c r="AF34" i="3"/>
  <c r="AN41" i="3"/>
  <c r="AG64" i="3"/>
  <c r="AO22" i="3"/>
  <c r="AN67" i="3"/>
  <c r="AT49" i="3"/>
  <c r="AU91" i="3"/>
  <c r="AO69" i="3"/>
  <c r="AN44" i="3"/>
  <c r="AO34" i="3"/>
  <c r="AM90" i="3"/>
  <c r="AF21" i="3"/>
  <c r="AG71" i="3"/>
  <c r="AU74" i="3"/>
  <c r="AT31" i="3"/>
  <c r="AG78" i="3"/>
  <c r="AG37" i="3"/>
  <c r="AO35" i="3"/>
  <c r="AT18" i="3"/>
  <c r="AF33" i="3"/>
  <c r="AT67" i="3"/>
  <c r="AH40" i="3"/>
  <c r="AG50" i="3"/>
  <c r="AV77" i="3"/>
  <c r="AT81" i="3"/>
  <c r="AM26" i="3"/>
  <c r="AO42" i="3"/>
  <c r="AV91" i="3"/>
  <c r="AV31" i="3"/>
  <c r="AV78" i="3"/>
  <c r="AM22" i="3"/>
  <c r="AO90" i="3"/>
  <c r="AG99" i="3"/>
  <c r="AH86" i="3"/>
  <c r="AM69" i="3"/>
  <c r="AU96" i="3"/>
  <c r="AV79" i="3"/>
  <c r="AM64" i="3"/>
  <c r="AM21" i="3"/>
  <c r="AN21" i="3"/>
  <c r="AG42" i="3"/>
  <c r="AN46" i="3"/>
  <c r="AG57" i="3"/>
  <c r="AG72" i="3"/>
  <c r="AF26" i="3"/>
  <c r="AU31" i="3"/>
  <c r="AV86" i="3"/>
  <c r="AU33" i="3"/>
  <c r="AT22" i="3"/>
  <c r="AT55" i="3"/>
  <c r="AT40" i="3"/>
  <c r="AH77" i="3"/>
  <c r="AG74" i="3"/>
  <c r="AH89" i="3"/>
  <c r="AG86" i="3"/>
  <c r="AF39" i="3"/>
  <c r="AM81" i="3"/>
  <c r="AV55" i="3"/>
  <c r="AO78" i="3"/>
  <c r="AT56" i="3"/>
  <c r="AV32" i="3"/>
  <c r="AN95" i="3"/>
  <c r="AM45" i="3"/>
  <c r="AF74" i="3"/>
  <c r="AG47" i="3"/>
  <c r="AO57" i="3"/>
  <c r="AV34" i="3"/>
  <c r="AF68" i="3"/>
  <c r="AH26" i="3"/>
  <c r="AT45" i="3"/>
  <c r="AT25" i="3"/>
  <c r="AM40" i="3"/>
  <c r="AT46" i="3"/>
  <c r="AH18" i="3"/>
  <c r="AT21" i="3"/>
  <c r="AO99" i="3"/>
  <c r="AG40" i="3"/>
  <c r="AT32" i="3"/>
  <c r="AO74" i="3"/>
  <c r="AO67" i="3"/>
  <c r="AN39" i="3"/>
  <c r="AT86" i="3"/>
  <c r="AN18" i="3"/>
  <c r="AT38" i="3"/>
  <c r="AM20" i="3"/>
  <c r="AH73" i="3"/>
  <c r="AV98" i="3"/>
  <c r="AT24" i="3"/>
  <c r="AN34" i="3"/>
  <c r="AN71" i="3"/>
  <c r="AF98" i="3"/>
  <c r="AN24" i="3"/>
  <c r="AF32" i="3"/>
  <c r="AV30" i="3"/>
  <c r="AN94" i="3"/>
  <c r="AH87" i="3"/>
  <c r="AH69" i="3"/>
  <c r="AT47" i="3"/>
  <c r="AU98" i="3"/>
  <c r="AH99" i="3"/>
  <c r="AT94" i="3"/>
  <c r="AG31" i="3"/>
  <c r="AF94" i="3"/>
  <c r="AU18" i="3"/>
  <c r="AM55" i="3"/>
  <c r="AU42" i="3"/>
  <c r="AV24" i="3"/>
  <c r="AH45" i="3"/>
  <c r="AV44" i="3"/>
  <c r="AU90" i="3"/>
  <c r="AH24" i="3"/>
  <c r="AU56" i="3"/>
  <c r="AF71" i="3"/>
  <c r="AO49" i="3"/>
  <c r="AH31" i="3"/>
  <c r="AF64" i="3"/>
  <c r="AU37" i="3"/>
  <c r="AF63" i="3"/>
  <c r="AG24" i="3"/>
  <c r="AF91" i="3"/>
  <c r="AT42" i="3"/>
  <c r="AM37" i="3"/>
  <c r="AM99" i="3"/>
  <c r="AH41" i="3"/>
  <c r="AG67" i="3"/>
  <c r="AO20" i="3"/>
  <c r="AH42" i="3"/>
  <c r="AT96" i="3"/>
  <c r="AT39" i="3"/>
  <c r="AM79" i="3"/>
  <c r="AU69" i="3"/>
  <c r="AN25" i="3"/>
  <c r="AU40" i="3"/>
  <c r="AT95" i="3"/>
  <c r="AG84" i="3"/>
  <c r="AU97" i="3"/>
  <c r="AV18" i="3"/>
  <c r="AO96" i="3"/>
  <c r="AV50" i="3"/>
  <c r="AH55" i="3"/>
  <c r="AN73" i="3"/>
  <c r="AU25" i="3"/>
  <c r="AU41" i="3"/>
  <c r="AV21" i="3"/>
  <c r="AU68" i="3"/>
  <c r="AO63" i="3"/>
  <c r="AV42" i="3"/>
  <c r="AO91" i="3"/>
  <c r="AU49" i="3"/>
  <c r="N30" i="86"/>
  <c r="U57" i="3"/>
  <c r="F39" i="86"/>
  <c r="H32" i="86"/>
  <c r="F50" i="3"/>
  <c r="N46" i="86"/>
  <c r="F73" i="86"/>
  <c r="U96" i="86"/>
  <c r="N38" i="3"/>
  <c r="T33" i="86"/>
  <c r="H34" i="3"/>
  <c r="G32" i="3"/>
  <c r="M25" i="86"/>
  <c r="F79" i="86"/>
  <c r="V69" i="3"/>
  <c r="O98" i="86"/>
  <c r="G91" i="86"/>
  <c r="O98" i="3"/>
  <c r="M47" i="3"/>
  <c r="G98" i="86"/>
  <c r="M22" i="86"/>
  <c r="O35" i="86"/>
  <c r="V32" i="86"/>
  <c r="H31" i="86"/>
  <c r="H49" i="3"/>
  <c r="N69" i="3"/>
  <c r="G69" i="86"/>
  <c r="M78" i="86"/>
  <c r="G22" i="86"/>
  <c r="H81" i="86"/>
  <c r="F86" i="3"/>
  <c r="M73" i="86"/>
  <c r="U94" i="3"/>
  <c r="F33" i="86"/>
  <c r="N79" i="86"/>
  <c r="V81" i="86"/>
  <c r="G26" i="3"/>
  <c r="N50" i="3"/>
  <c r="V97" i="86"/>
  <c r="O95" i="86"/>
  <c r="M40" i="86"/>
  <c r="H41" i="3"/>
  <c r="U25" i="86"/>
  <c r="O20" i="86"/>
  <c r="U72" i="86"/>
  <c r="V42" i="86"/>
  <c r="T87" i="86"/>
  <c r="T90" i="3"/>
  <c r="T90" i="86"/>
  <c r="G63" i="86"/>
  <c r="F81" i="3"/>
  <c r="V74" i="86"/>
  <c r="U56" i="86"/>
  <c r="O30" i="3"/>
  <c r="G24" i="86"/>
  <c r="F78" i="86"/>
  <c r="N69" i="86"/>
  <c r="O45" i="3"/>
  <c r="O34" i="3"/>
  <c r="G94" i="3"/>
  <c r="T40" i="3"/>
  <c r="M47" i="86"/>
  <c r="T37" i="3"/>
  <c r="V87" i="3"/>
  <c r="V72" i="86"/>
  <c r="M24" i="3"/>
  <c r="T79" i="86"/>
  <c r="G46" i="3"/>
  <c r="V38" i="86"/>
  <c r="N86" i="3"/>
  <c r="F41" i="86"/>
  <c r="F20" i="3"/>
  <c r="O33" i="3"/>
  <c r="O42" i="3"/>
  <c r="T91" i="86"/>
  <c r="O57" i="86"/>
  <c r="U99" i="86"/>
  <c r="M96" i="86"/>
  <c r="F25" i="86"/>
  <c r="U21" i="3"/>
  <c r="V20" i="3"/>
  <c r="U64" i="86"/>
  <c r="M63" i="86"/>
  <c r="T39" i="86"/>
  <c r="N98" i="86"/>
  <c r="M96" i="3"/>
  <c r="M64" i="86"/>
  <c r="O90" i="86"/>
  <c r="T95" i="3"/>
  <c r="N94" i="3"/>
  <c r="G63" i="3"/>
  <c r="V99" i="3"/>
  <c r="H72" i="86"/>
  <c r="N89" i="86"/>
  <c r="V41" i="86"/>
  <c r="G97" i="86"/>
  <c r="T42" i="86"/>
  <c r="O63" i="86"/>
  <c r="O24" i="86"/>
  <c r="O89" i="3"/>
  <c r="N84" i="86"/>
  <c r="G35" i="86"/>
  <c r="F57" i="86"/>
  <c r="F71" i="86"/>
  <c r="N39" i="86"/>
  <c r="F46" i="3"/>
  <c r="N33" i="3"/>
  <c r="G41" i="3"/>
  <c r="F38" i="3"/>
  <c r="G90" i="86"/>
  <c r="M77" i="3"/>
  <c r="M94" i="86"/>
  <c r="H84" i="3"/>
  <c r="M26" i="86"/>
  <c r="M71" i="86"/>
  <c r="U56" i="3"/>
  <c r="V71" i="86"/>
  <c r="G79" i="3"/>
  <c r="M95" i="86"/>
  <c r="F77" i="86"/>
  <c r="N40" i="86"/>
  <c r="V77" i="86"/>
  <c r="O97" i="86"/>
  <c r="G55" i="3"/>
  <c r="U38" i="86"/>
  <c r="T45" i="3"/>
  <c r="H56" i="86"/>
  <c r="U86" i="3"/>
  <c r="U41" i="86"/>
  <c r="U64" i="3"/>
  <c r="N72" i="86"/>
  <c r="F18" i="3"/>
  <c r="N41" i="86"/>
  <c r="M38" i="3"/>
  <c r="M79" i="86"/>
  <c r="U89" i="86"/>
  <c r="M71" i="3"/>
  <c r="H49" i="86"/>
  <c r="T44" i="86"/>
  <c r="N49" i="86"/>
  <c r="M56" i="3"/>
  <c r="M87" i="3"/>
  <c r="G49" i="3"/>
  <c r="M99" i="3"/>
  <c r="M57" i="86"/>
  <c r="F45" i="3"/>
  <c r="O41" i="3"/>
  <c r="M25" i="3"/>
  <c r="F38" i="86"/>
  <c r="T72" i="86"/>
  <c r="U71" i="86"/>
  <c r="F44" i="86"/>
  <c r="V89" i="3"/>
  <c r="M87" i="86"/>
  <c r="U44" i="3"/>
  <c r="M64" i="3"/>
  <c r="T50" i="86"/>
  <c r="O64" i="3"/>
  <c r="N34" i="3"/>
  <c r="O87" i="3"/>
  <c r="G74" i="3"/>
  <c r="F30" i="86"/>
  <c r="O96" i="3"/>
  <c r="H30" i="3"/>
  <c r="N26" i="3"/>
  <c r="V74" i="3"/>
  <c r="H39" i="3"/>
  <c r="N37" i="3"/>
  <c r="G90" i="3"/>
  <c r="U31" i="86"/>
  <c r="O49" i="86"/>
  <c r="G35" i="3"/>
  <c r="O41" i="86"/>
  <c r="F41" i="3"/>
  <c r="O73" i="3"/>
  <c r="V35" i="3"/>
  <c r="F97" i="86"/>
  <c r="V26" i="3"/>
  <c r="O89" i="86"/>
  <c r="H18" i="86"/>
  <c r="F32" i="86"/>
  <c r="M46" i="86"/>
  <c r="T49" i="3"/>
  <c r="G86" i="86"/>
  <c r="M39" i="86"/>
  <c r="H57" i="3"/>
  <c r="N90" i="86"/>
  <c r="H33" i="3"/>
  <c r="F86" i="86"/>
  <c r="U81" i="86"/>
  <c r="U55" i="3"/>
  <c r="T71" i="86"/>
  <c r="H24" i="3"/>
  <c r="H90" i="3"/>
  <c r="V63" i="86"/>
  <c r="V71" i="3"/>
  <c r="U90" i="3"/>
  <c r="U81" i="3"/>
  <c r="U18" i="86"/>
  <c r="V21" i="86"/>
  <c r="O99" i="86"/>
  <c r="G39" i="86"/>
  <c r="U46" i="3"/>
  <c r="T95" i="86"/>
  <c r="F49" i="86"/>
  <c r="T35" i="3"/>
  <c r="M21" i="86"/>
  <c r="T74" i="86"/>
  <c r="N64" i="3"/>
  <c r="T97" i="3"/>
  <c r="F97" i="3"/>
  <c r="V91" i="86"/>
  <c r="F69" i="86"/>
  <c r="V37" i="86"/>
  <c r="O38" i="86"/>
  <c r="F40" i="3"/>
  <c r="V18" i="86"/>
  <c r="T63" i="86"/>
  <c r="O72" i="86"/>
  <c r="G42" i="86"/>
  <c r="N20" i="3"/>
  <c r="O42" i="86"/>
  <c r="F37" i="86"/>
  <c r="U39" i="3"/>
  <c r="U84" i="86"/>
  <c r="O44" i="86"/>
  <c r="T91" i="3"/>
  <c r="N47" i="3"/>
  <c r="T31" i="3"/>
  <c r="H34" i="86"/>
  <c r="H72" i="3"/>
  <c r="O44" i="3"/>
  <c r="F37" i="3"/>
  <c r="O90" i="3"/>
  <c r="G57" i="3"/>
  <c r="H37" i="86"/>
  <c r="H63" i="3"/>
  <c r="V98" i="3"/>
  <c r="O40" i="3"/>
  <c r="T25" i="86"/>
  <c r="G95" i="86"/>
  <c r="T45" i="86"/>
  <c r="M30" i="86"/>
  <c r="M38" i="86"/>
  <c r="H38" i="86"/>
  <c r="V34" i="86"/>
  <c r="O21" i="86"/>
  <c r="V90" i="3"/>
  <c r="V25" i="3"/>
  <c r="U95" i="3"/>
  <c r="O37" i="3"/>
  <c r="T49" i="86"/>
  <c r="O46" i="3"/>
  <c r="O78" i="3"/>
  <c r="O79" i="86"/>
  <c r="M33" i="86"/>
  <c r="G33" i="86"/>
  <c r="N18" i="86"/>
  <c r="H44" i="3"/>
  <c r="G38" i="86"/>
  <c r="V50" i="86"/>
  <c r="M49" i="3"/>
  <c r="M41" i="86"/>
  <c r="T18" i="86"/>
  <c r="F78" i="3"/>
  <c r="N21" i="86"/>
  <c r="N84" i="3"/>
  <c r="U33" i="86"/>
  <c r="U42" i="3"/>
  <c r="U74" i="3"/>
  <c r="N20" i="86"/>
  <c r="F18" i="86"/>
  <c r="T30" i="86"/>
  <c r="F99" i="86"/>
  <c r="T39" i="3"/>
  <c r="T33" i="3"/>
  <c r="M91" i="3"/>
  <c r="G69" i="3"/>
  <c r="V30" i="86"/>
  <c r="G44" i="86"/>
  <c r="N81" i="86"/>
  <c r="G34" i="86"/>
  <c r="U98" i="3"/>
  <c r="F95" i="3"/>
  <c r="N46" i="3"/>
  <c r="G40" i="3"/>
  <c r="V46" i="86"/>
  <c r="O69" i="86"/>
  <c r="F95" i="86"/>
  <c r="T22" i="86"/>
  <c r="T41" i="86"/>
  <c r="O71" i="86"/>
  <c r="N38" i="86"/>
  <c r="F94" i="86"/>
  <c r="H21" i="3"/>
  <c r="G47" i="86"/>
  <c r="F72" i="86"/>
  <c r="U44" i="86"/>
  <c r="G86" i="3"/>
  <c r="U79" i="3"/>
  <c r="O95" i="3"/>
  <c r="M39" i="3"/>
  <c r="G47" i="3"/>
  <c r="U35" i="86"/>
  <c r="H73" i="86"/>
  <c r="N40" i="3"/>
  <c r="H95" i="3"/>
  <c r="N71" i="86"/>
  <c r="V20" i="86"/>
  <c r="N78" i="3"/>
  <c r="G39" i="3"/>
  <c r="T86" i="86"/>
  <c r="O86" i="86"/>
  <c r="V56" i="86"/>
  <c r="F44" i="3"/>
  <c r="O18" i="86"/>
  <c r="U97" i="86"/>
  <c r="H38" i="3"/>
  <c r="U22" i="86"/>
  <c r="N22" i="86"/>
  <c r="T74" i="3"/>
  <c r="U30" i="3"/>
  <c r="G96" i="86"/>
  <c r="M69" i="86"/>
  <c r="U21" i="86"/>
  <c r="M45" i="3"/>
  <c r="O47" i="3"/>
  <c r="H57" i="86"/>
  <c r="T73" i="86"/>
  <c r="T78" i="86"/>
  <c r="O21" i="3"/>
  <c r="O56" i="86"/>
  <c r="G40" i="86"/>
  <c r="H91" i="86"/>
  <c r="N97" i="86"/>
  <c r="T57" i="86"/>
  <c r="N45" i="3"/>
  <c r="H64" i="86"/>
  <c r="G89" i="3"/>
  <c r="M50" i="3"/>
  <c r="M90" i="86"/>
  <c r="T47" i="3"/>
  <c r="V40" i="86"/>
  <c r="F47" i="86"/>
  <c r="M84" i="86"/>
  <c r="F69" i="3"/>
  <c r="T20" i="86"/>
  <c r="H73" i="3"/>
  <c r="O74" i="86"/>
  <c r="M74" i="3"/>
  <c r="U50" i="86"/>
  <c r="O84" i="86"/>
  <c r="O91" i="3"/>
  <c r="F56" i="86"/>
  <c r="T55" i="3"/>
  <c r="U47" i="86"/>
  <c r="T84" i="86"/>
  <c r="U73" i="86"/>
  <c r="V32" i="3"/>
  <c r="V39" i="86"/>
  <c r="F25" i="3"/>
  <c r="V55" i="86"/>
  <c r="G64" i="3"/>
  <c r="H95" i="86"/>
  <c r="T57" i="3"/>
  <c r="O45" i="86"/>
  <c r="N63" i="86"/>
  <c r="T32" i="86"/>
  <c r="H47" i="3"/>
  <c r="U98" i="86"/>
  <c r="G30" i="3"/>
  <c r="M86" i="3"/>
  <c r="G34" i="3"/>
  <c r="T56" i="86"/>
  <c r="N50" i="86"/>
  <c r="M18" i="86"/>
  <c r="H98" i="86"/>
  <c r="O86" i="3"/>
  <c r="M49" i="86"/>
  <c r="T26" i="3"/>
  <c r="V22" i="86"/>
  <c r="G42" i="3"/>
  <c r="U31" i="3"/>
  <c r="H84" i="86"/>
  <c r="T38" i="86"/>
  <c r="H50" i="3"/>
  <c r="G56" i="3"/>
  <c r="F87" i="3"/>
  <c r="G26" i="86"/>
  <c r="H30" i="86"/>
  <c r="M74" i="86"/>
  <c r="H89" i="86"/>
  <c r="U71" i="3"/>
  <c r="H79" i="3"/>
  <c r="M56" i="86"/>
  <c r="T98" i="86"/>
  <c r="N31" i="86"/>
  <c r="T34" i="86"/>
  <c r="O81" i="86"/>
  <c r="U49" i="3"/>
  <c r="H21" i="86"/>
  <c r="T21" i="3"/>
  <c r="F89" i="86"/>
  <c r="U37" i="86"/>
  <c r="F40" i="86"/>
  <c r="O56" i="3"/>
  <c r="H55" i="86"/>
  <c r="G96" i="3"/>
  <c r="U26" i="86"/>
  <c r="N79" i="3"/>
  <c r="G32" i="86"/>
  <c r="U55" i="86"/>
  <c r="U49" i="86"/>
  <c r="V96" i="86"/>
  <c r="T96" i="86"/>
  <c r="O64" i="86"/>
  <c r="M35" i="3"/>
  <c r="G73" i="3"/>
  <c r="H22" i="86"/>
  <c r="F45" i="86"/>
  <c r="U32" i="86"/>
  <c r="U45" i="86"/>
  <c r="U42" i="86"/>
  <c r="G41" i="86"/>
  <c r="M18" i="3"/>
  <c r="M35" i="86"/>
  <c r="V90" i="86"/>
  <c r="M21" i="3"/>
  <c r="U20" i="86"/>
  <c r="O94" i="86"/>
  <c r="H25" i="86"/>
  <c r="N91" i="86"/>
  <c r="N37" i="86"/>
  <c r="N34" i="86"/>
  <c r="F47" i="3"/>
  <c r="F35" i="86"/>
  <c r="N96" i="86"/>
  <c r="O63" i="3"/>
  <c r="T69" i="86"/>
  <c r="O34" i="86"/>
  <c r="O73" i="86"/>
  <c r="G97" i="3"/>
  <c r="O50" i="3"/>
  <c r="H32" i="3"/>
  <c r="H26" i="86"/>
  <c r="G98" i="3"/>
  <c r="G73" i="86"/>
  <c r="H78" i="86"/>
  <c r="N42" i="3"/>
  <c r="O97" i="3"/>
  <c r="N47" i="86"/>
  <c r="V55" i="3"/>
  <c r="T31" i="86"/>
  <c r="V95" i="86"/>
  <c r="T97" i="86"/>
  <c r="M99" i="86"/>
  <c r="V26" i="86"/>
  <c r="H69" i="86"/>
  <c r="O32" i="3"/>
  <c r="U46" i="86"/>
  <c r="T77" i="86"/>
  <c r="V69" i="86"/>
  <c r="V46" i="3"/>
  <c r="O94" i="3"/>
  <c r="O99" i="3"/>
  <c r="N78" i="86"/>
  <c r="U20" i="3"/>
  <c r="V37" i="3"/>
  <c r="O84" i="3"/>
  <c r="G31" i="86"/>
  <c r="N98" i="3"/>
  <c r="O50" i="86"/>
  <c r="G20" i="86"/>
  <c r="G79" i="86"/>
  <c r="V94" i="86"/>
  <c r="V89" i="86"/>
  <c r="T64" i="86"/>
  <c r="O77" i="86"/>
  <c r="T89" i="86"/>
  <c r="U94" i="86"/>
  <c r="U24" i="86"/>
  <c r="G78" i="3"/>
  <c r="U78" i="86"/>
  <c r="G71" i="3"/>
  <c r="V45" i="3"/>
  <c r="U39" i="86"/>
  <c r="H90" i="86"/>
  <c r="H41" i="86"/>
  <c r="H55" i="3"/>
  <c r="G44" i="3"/>
  <c r="H96" i="3"/>
  <c r="M90" i="3"/>
  <c r="H63" i="86"/>
  <c r="U26" i="3"/>
  <c r="N56" i="86"/>
  <c r="M24" i="86"/>
  <c r="F64" i="86"/>
  <c r="N87" i="86"/>
  <c r="T26" i="86"/>
  <c r="H20" i="86"/>
  <c r="H94" i="3"/>
  <c r="V98" i="86"/>
  <c r="N95" i="86"/>
  <c r="M31" i="3"/>
  <c r="H40" i="3"/>
  <c r="N44" i="86"/>
  <c r="M33" i="3"/>
  <c r="U87" i="3"/>
  <c r="V24" i="86"/>
  <c r="T24" i="3"/>
  <c r="H79" i="86"/>
  <c r="G50" i="3"/>
  <c r="T99" i="3"/>
  <c r="F73" i="3"/>
  <c r="T98" i="3"/>
  <c r="H20" i="3"/>
  <c r="H47" i="86"/>
  <c r="N74" i="86"/>
  <c r="T21" i="86"/>
  <c r="U95" i="86"/>
  <c r="U97" i="3"/>
  <c r="F96" i="3"/>
  <c r="T96" i="3"/>
  <c r="N77" i="3"/>
  <c r="V44" i="86"/>
  <c r="F74" i="3"/>
  <c r="G57" i="86"/>
  <c r="O79" i="3"/>
  <c r="N63" i="3"/>
  <c r="T46" i="3"/>
  <c r="N24" i="86"/>
  <c r="U84" i="3"/>
  <c r="H97" i="86"/>
  <c r="H74" i="86"/>
  <c r="F31" i="3"/>
  <c r="H35" i="3"/>
  <c r="F46" i="86"/>
  <c r="V49" i="3"/>
  <c r="G74" i="86"/>
  <c r="V84" i="3"/>
  <c r="V96" i="3"/>
  <c r="M81" i="86"/>
  <c r="T87" i="3"/>
  <c r="F74" i="86"/>
  <c r="T86" i="3"/>
  <c r="T44" i="3"/>
  <c r="V86" i="3"/>
  <c r="G89" i="86"/>
  <c r="U74" i="86"/>
  <c r="M30" i="3"/>
  <c r="N25" i="3"/>
  <c r="T24" i="86"/>
  <c r="M34" i="86"/>
  <c r="O31" i="3"/>
  <c r="T99" i="86"/>
  <c r="N99" i="3"/>
  <c r="U77" i="86"/>
  <c r="V95" i="3"/>
  <c r="M63" i="3"/>
  <c r="F21" i="86"/>
  <c r="F64" i="3"/>
  <c r="N91" i="3"/>
  <c r="U24" i="3"/>
  <c r="N32" i="86"/>
  <c r="G95" i="3"/>
  <c r="H56" i="3"/>
  <c r="T64" i="3"/>
  <c r="F26" i="3"/>
  <c r="V39" i="3"/>
  <c r="N26" i="86"/>
  <c r="G37" i="3"/>
  <c r="G99" i="3"/>
  <c r="M34" i="3"/>
  <c r="G20" i="3"/>
  <c r="V24" i="3"/>
  <c r="F84" i="86"/>
  <c r="H98" i="3"/>
  <c r="F84" i="3"/>
  <c r="M73" i="3"/>
  <c r="N94" i="86"/>
  <c r="M45" i="86"/>
  <c r="M72" i="3"/>
  <c r="G21" i="86"/>
  <c r="V99" i="86"/>
  <c r="T78" i="3"/>
  <c r="H46" i="86"/>
  <c r="U45" i="3"/>
  <c r="N77" i="86"/>
  <c r="M42" i="3"/>
  <c r="T41" i="3"/>
  <c r="U41" i="3"/>
  <c r="U73" i="3"/>
  <c r="O69" i="3"/>
  <c r="T50" i="3"/>
  <c r="V35" i="86"/>
  <c r="F55" i="3"/>
  <c r="V30" i="3"/>
  <c r="F72" i="3"/>
  <c r="T72" i="3"/>
  <c r="T77" i="3"/>
  <c r="F57" i="3"/>
  <c r="V57" i="3"/>
  <c r="H64" i="3"/>
  <c r="V31" i="3"/>
  <c r="T94" i="3"/>
  <c r="F71" i="3"/>
  <c r="V18" i="3"/>
  <c r="M32" i="3"/>
  <c r="N73" i="3"/>
  <c r="F79" i="3"/>
  <c r="N95" i="3"/>
  <c r="G55" i="86"/>
  <c r="M86" i="86"/>
  <c r="G94" i="86"/>
  <c r="H99" i="3"/>
  <c r="V63" i="3"/>
  <c r="V25" i="86"/>
  <c r="F22" i="86"/>
  <c r="V47" i="86"/>
  <c r="V72" i="3"/>
  <c r="F96" i="86"/>
  <c r="N57" i="86"/>
  <c r="F98" i="86"/>
  <c r="N74" i="3"/>
  <c r="F98" i="3"/>
  <c r="M79" i="3"/>
  <c r="M81" i="3"/>
  <c r="G99" i="86"/>
  <c r="U99" i="3"/>
  <c r="M78" i="3"/>
  <c r="M97" i="86"/>
  <c r="H77" i="86"/>
  <c r="T81" i="86"/>
  <c r="N72" i="3"/>
  <c r="T55" i="86"/>
  <c r="F91" i="86"/>
  <c r="V97" i="3"/>
  <c r="G77" i="3"/>
  <c r="N99" i="86"/>
  <c r="G21" i="3"/>
  <c r="O47" i="86"/>
  <c r="O35" i="3"/>
  <c r="V78" i="3"/>
  <c r="O57" i="3"/>
  <c r="T32" i="3"/>
  <c r="G31" i="3"/>
  <c r="O49" i="3"/>
  <c r="O20" i="3"/>
  <c r="T84" i="3"/>
  <c r="F99" i="3"/>
  <c r="O32" i="86"/>
  <c r="G72" i="3"/>
  <c r="H74" i="3"/>
  <c r="F81" i="86"/>
  <c r="T46" i="86"/>
  <c r="V73" i="86"/>
  <c r="G81" i="86"/>
  <c r="G84" i="86"/>
  <c r="U87" i="86"/>
  <c r="O40" i="86"/>
  <c r="V42" i="3"/>
  <c r="V94" i="3"/>
  <c r="F30" i="3"/>
  <c r="F90" i="86"/>
  <c r="V40" i="3"/>
  <c r="M26" i="3"/>
  <c r="U25" i="3"/>
  <c r="H89" i="3"/>
  <c r="T37" i="86"/>
  <c r="U78" i="3"/>
  <c r="M37" i="86"/>
  <c r="U79" i="86"/>
  <c r="G24" i="3"/>
  <c r="O71" i="3"/>
  <c r="M98" i="3"/>
  <c r="O26" i="86"/>
  <c r="G18" i="3"/>
  <c r="V79" i="86"/>
  <c r="U96" i="3"/>
  <c r="U69" i="86"/>
  <c r="U86" i="86"/>
  <c r="N55" i="3"/>
  <c r="N86" i="86"/>
  <c r="H46" i="3"/>
  <c r="U91" i="3"/>
  <c r="F94" i="3"/>
  <c r="H42" i="3"/>
  <c r="V50" i="3"/>
  <c r="U18" i="3"/>
  <c r="N49" i="3"/>
  <c r="H40" i="86"/>
  <c r="G78" i="86"/>
  <c r="T79" i="3"/>
  <c r="G72" i="86"/>
  <c r="G64" i="86"/>
  <c r="H99" i="86"/>
  <c r="F26" i="86"/>
  <c r="M20" i="3"/>
  <c r="U34" i="3"/>
  <c r="H94" i="86"/>
  <c r="M72" i="86"/>
  <c r="T34" i="3"/>
  <c r="V87" i="86"/>
  <c r="H42" i="86"/>
  <c r="F63" i="86"/>
  <c r="N97" i="3"/>
  <c r="F89" i="3"/>
  <c r="N35" i="86"/>
  <c r="O77" i="3"/>
  <c r="O33" i="86"/>
  <c r="H77" i="3"/>
  <c r="G33" i="3"/>
  <c r="U35" i="3"/>
  <c r="H86" i="86"/>
  <c r="M91" i="86"/>
  <c r="F49" i="3"/>
  <c r="O25" i="3"/>
  <c r="U38" i="3"/>
  <c r="T18" i="3"/>
  <c r="T42" i="3"/>
  <c r="V81" i="3"/>
  <c r="N55" i="86"/>
  <c r="M42" i="86"/>
  <c r="T73" i="3"/>
  <c r="H97" i="3"/>
  <c r="F33" i="3"/>
  <c r="F39" i="3"/>
  <c r="N24" i="3"/>
  <c r="T35" i="86"/>
  <c r="F42" i="86"/>
  <c r="F24" i="86"/>
  <c r="N35" i="3"/>
  <c r="H18" i="3"/>
  <c r="H44" i="86"/>
  <c r="G84" i="3"/>
  <c r="U63" i="86"/>
  <c r="V57" i="86"/>
  <c r="V47" i="3"/>
  <c r="G38" i="3"/>
  <c r="V86" i="86"/>
  <c r="U40" i="86"/>
  <c r="O55" i="3"/>
  <c r="M84" i="3"/>
  <c r="U30" i="86"/>
  <c r="V38" i="3"/>
  <c r="M89" i="3"/>
  <c r="M44" i="86"/>
  <c r="N41" i="3"/>
  <c r="M98" i="86"/>
  <c r="M97" i="3"/>
  <c r="O74" i="3"/>
  <c r="N44" i="3"/>
  <c r="N81" i="3"/>
  <c r="H86" i="3"/>
  <c r="G71" i="86"/>
  <c r="H26" i="3"/>
  <c r="F63" i="3"/>
  <c r="M69" i="3"/>
  <c r="V78" i="86"/>
  <c r="O39" i="86"/>
  <c r="M46" i="3"/>
  <c r="O46" i="86"/>
  <c r="U50" i="3"/>
  <c r="H78" i="3"/>
  <c r="N73" i="86"/>
  <c r="N39" i="3"/>
  <c r="M55" i="3"/>
  <c r="V45" i="86"/>
  <c r="M77" i="86"/>
  <c r="N57" i="3"/>
  <c r="H71" i="86"/>
  <c r="F34" i="3"/>
  <c r="M31" i="86"/>
  <c r="H96" i="86"/>
  <c r="T71" i="3"/>
  <c r="V91" i="3"/>
  <c r="H50" i="86"/>
  <c r="F35" i="3"/>
  <c r="F20" i="86"/>
  <c r="O37" i="86"/>
  <c r="U72" i="3"/>
  <c r="O55" i="86"/>
  <c r="T40" i="86"/>
  <c r="V34" i="3"/>
  <c r="H24" i="86"/>
  <c r="F87" i="86"/>
  <c r="G46" i="86"/>
  <c r="H81" i="3"/>
  <c r="F34" i="86"/>
  <c r="U37" i="3"/>
  <c r="F31" i="86"/>
  <c r="F90" i="3"/>
  <c r="U47" i="3"/>
  <c r="V41" i="3"/>
  <c r="T25" i="3"/>
  <c r="N25" i="86"/>
  <c r="O72" i="3"/>
  <c r="N71" i="3"/>
  <c r="T38" i="3"/>
  <c r="O30" i="86"/>
  <c r="G30" i="86"/>
  <c r="O96" i="86"/>
  <c r="T47" i="86"/>
  <c r="M37" i="3"/>
  <c r="G87" i="86"/>
  <c r="G18" i="86"/>
  <c r="M89" i="86"/>
  <c r="H39" i="86"/>
  <c r="H91" i="3"/>
  <c r="G49" i="86"/>
  <c r="G91" i="3"/>
  <c r="T94" i="86"/>
  <c r="U63" i="3"/>
  <c r="N30" i="3"/>
  <c r="T69" i="3"/>
  <c r="O26" i="3"/>
  <c r="N42" i="86"/>
  <c r="G45" i="86"/>
  <c r="O22" i="86"/>
  <c r="O81" i="3"/>
  <c r="N64" i="86"/>
  <c r="H33" i="86"/>
  <c r="N56" i="3"/>
  <c r="F55" i="86"/>
  <c r="M44" i="3"/>
  <c r="F32" i="3"/>
  <c r="M50" i="86"/>
  <c r="F50" i="86"/>
  <c r="M94" i="3"/>
  <c r="U57" i="86"/>
  <c r="N31" i="3"/>
  <c r="V73" i="3"/>
  <c r="N87" i="3"/>
  <c r="N18" i="3"/>
  <c r="O39" i="3"/>
  <c r="U34" i="86"/>
  <c r="G45" i="3"/>
  <c r="V77" i="3"/>
  <c r="V49" i="86"/>
  <c r="H71" i="3"/>
  <c r="M55" i="86"/>
  <c r="U90" i="86"/>
  <c r="G56" i="86"/>
  <c r="V64" i="86"/>
  <c r="O87" i="86"/>
  <c r="F42" i="3"/>
  <c r="U89" i="3"/>
  <c r="F56" i="3"/>
  <c r="O18" i="3"/>
  <c r="M20" i="86"/>
  <c r="M57" i="3"/>
  <c r="M95" i="3"/>
  <c r="N90" i="3"/>
  <c r="T81" i="3"/>
  <c r="H69" i="3"/>
  <c r="V44" i="3"/>
  <c r="N21" i="3"/>
  <c r="H45" i="86"/>
  <c r="O91" i="86"/>
  <c r="G50" i="86"/>
  <c r="O38" i="3"/>
  <c r="N45" i="86"/>
  <c r="O25" i="86"/>
  <c r="V31" i="86"/>
  <c r="H31" i="3"/>
  <c r="V79" i="3"/>
  <c r="V33" i="86"/>
  <c r="N32" i="3"/>
  <c r="U40" i="3"/>
  <c r="V84" i="86"/>
  <c r="N96" i="3"/>
  <c r="O24" i="3"/>
  <c r="H35" i="86"/>
  <c r="U91" i="86"/>
  <c r="M41" i="3"/>
  <c r="M32" i="86"/>
  <c r="T20" i="3"/>
  <c r="G37" i="86"/>
  <c r="V33" i="3"/>
  <c r="N33" i="86"/>
  <c r="O78" i="86"/>
  <c r="H87" i="86"/>
  <c r="O31" i="86"/>
  <c r="U69" i="3"/>
  <c r="G77" i="86"/>
  <c r="T30" i="3"/>
  <c r="G25" i="86"/>
  <c r="G25" i="3"/>
  <c r="F91" i="3"/>
  <c r="F24" i="3"/>
  <c r="N89" i="3"/>
  <c r="H25" i="3"/>
  <c r="U77" i="3"/>
  <c r="U33" i="3"/>
  <c r="H37" i="3"/>
  <c r="V21" i="3"/>
  <c r="T89" i="3"/>
  <c r="G87" i="3"/>
  <c r="G81" i="3"/>
  <c r="M40" i="3"/>
  <c r="F21" i="3"/>
  <c r="V56" i="3"/>
  <c r="U32" i="3"/>
  <c r="V64" i="3"/>
  <c r="T56" i="3"/>
  <c r="H87" i="3"/>
  <c r="F77" i="3"/>
  <c r="H45" i="3"/>
  <c r="N23" i="86" l="1"/>
  <c r="Q23" i="86" s="1"/>
  <c r="N20" i="72" s="1"/>
  <c r="I81" i="86"/>
  <c r="F26" i="71" s="1"/>
  <c r="J81" i="86"/>
  <c r="G26" i="71" s="1"/>
  <c r="H18" i="71"/>
  <c r="I76" i="86"/>
  <c r="H68" i="86"/>
  <c r="G68" i="86"/>
  <c r="Y76" i="86"/>
  <c r="U51" i="86"/>
  <c r="H48" i="86"/>
  <c r="H54" i="86" s="1"/>
  <c r="H61" i="86" s="1"/>
  <c r="N51" i="86"/>
  <c r="U18" i="65"/>
  <c r="M51" i="86"/>
  <c r="U48" i="86"/>
  <c r="U54" i="86" s="1"/>
  <c r="U61" i="86" s="1"/>
  <c r="T48" i="86"/>
  <c r="T18" i="65"/>
  <c r="V51" i="86"/>
  <c r="O51" i="86"/>
  <c r="M48" i="86"/>
  <c r="N18" i="72"/>
  <c r="G48" i="86"/>
  <c r="G54" i="86" s="1"/>
  <c r="G61" i="86" s="1"/>
  <c r="V48" i="86"/>
  <c r="V54" i="86" s="1"/>
  <c r="V61" i="86" s="1"/>
  <c r="N48" i="86"/>
  <c r="N54" i="86" s="1"/>
  <c r="H51" i="86"/>
  <c r="F51" i="86"/>
  <c r="T51" i="86"/>
  <c r="O48" i="86"/>
  <c r="G51" i="86"/>
  <c r="F48" i="86"/>
  <c r="F61" i="86" s="1"/>
  <c r="K76" i="86"/>
  <c r="F68" i="86"/>
  <c r="N68" i="86"/>
  <c r="P76" i="86"/>
  <c r="H23" i="86"/>
  <c r="K23" i="86" s="1"/>
  <c r="H20" i="71" s="1"/>
  <c r="F67" i="86"/>
  <c r="W76" i="86"/>
  <c r="Q76" i="86"/>
  <c r="N67" i="86"/>
  <c r="K81" i="86"/>
  <c r="H26" i="71" s="1"/>
  <c r="U67" i="86"/>
  <c r="Q81" i="86"/>
  <c r="N26" i="72" s="1"/>
  <c r="M18" i="72"/>
  <c r="F19" i="86"/>
  <c r="I19" i="86" s="1"/>
  <c r="F19" i="71" s="1"/>
  <c r="Y81" i="86"/>
  <c r="V26" i="65" s="1"/>
  <c r="M76" i="86"/>
  <c r="M25" i="72" s="1"/>
  <c r="M67" i="86"/>
  <c r="V58" i="86"/>
  <c r="V62" i="86" s="1"/>
  <c r="V67" i="86"/>
  <c r="M23" i="86"/>
  <c r="P23" i="86" s="1"/>
  <c r="M20" i="72" s="1"/>
  <c r="U19" i="86"/>
  <c r="X19" i="86" s="1"/>
  <c r="U19" i="65" s="1"/>
  <c r="V68" i="86"/>
  <c r="P81" i="86"/>
  <c r="M26" i="72" s="1"/>
  <c r="T76" i="86"/>
  <c r="T23" i="86"/>
  <c r="W23" i="86" s="1"/>
  <c r="T20" i="65" s="1"/>
  <c r="U23" i="86"/>
  <c r="X23" i="86" s="1"/>
  <c r="U20" i="65" s="1"/>
  <c r="O68" i="86"/>
  <c r="T68" i="86"/>
  <c r="F23" i="86"/>
  <c r="I23" i="86" s="1"/>
  <c r="F20" i="71" s="1"/>
  <c r="O18" i="72"/>
  <c r="M68" i="86"/>
  <c r="F18" i="71"/>
  <c r="F76" i="86"/>
  <c r="G18" i="71"/>
  <c r="V19" i="86"/>
  <c r="Y19" i="86" s="1"/>
  <c r="V19" i="65" s="1"/>
  <c r="V18" i="65"/>
  <c r="R81" i="86"/>
  <c r="O26" i="72" s="1"/>
  <c r="N76" i="86"/>
  <c r="H67" i="86"/>
  <c r="H76" i="86"/>
  <c r="T58" i="86"/>
  <c r="T62" i="86" s="1"/>
  <c r="T19" i="86"/>
  <c r="W19" i="86" s="1"/>
  <c r="T19" i="65" s="1"/>
  <c r="H58" i="86"/>
  <c r="H62" i="86" s="1"/>
  <c r="G67" i="86"/>
  <c r="V23" i="86"/>
  <c r="Y23" i="86" s="1"/>
  <c r="V20" i="65" s="1"/>
  <c r="U83" i="86"/>
  <c r="X83" i="86" s="1"/>
  <c r="U27" i="65" s="1"/>
  <c r="N58" i="86"/>
  <c r="N62" i="86" s="1"/>
  <c r="M83" i="86"/>
  <c r="P83" i="86" s="1"/>
  <c r="M27" i="72" s="1"/>
  <c r="U68" i="86"/>
  <c r="F58" i="86"/>
  <c r="F62" i="86" s="1"/>
  <c r="G23" i="86"/>
  <c r="J23" i="86" s="1"/>
  <c r="G20" i="71" s="1"/>
  <c r="J76" i="86"/>
  <c r="V76" i="86"/>
  <c r="N19" i="86"/>
  <c r="Q19" i="86" s="1"/>
  <c r="N19" i="72" s="1"/>
  <c r="X81" i="86"/>
  <c r="U26" i="65" s="1"/>
  <c r="H19" i="86"/>
  <c r="K19" i="86" s="1"/>
  <c r="H19" i="71" s="1"/>
  <c r="O67" i="86"/>
  <c r="G19" i="86"/>
  <c r="J19" i="86" s="1"/>
  <c r="G19" i="71" s="1"/>
  <c r="T83" i="86"/>
  <c r="W83" i="86" s="1"/>
  <c r="T27" i="65" s="1"/>
  <c r="X76" i="86"/>
  <c r="U76" i="86"/>
  <c r="V83" i="86"/>
  <c r="Y83" i="86" s="1"/>
  <c r="V27" i="65" s="1"/>
  <c r="R76" i="86"/>
  <c r="O76" i="86"/>
  <c r="H83" i="86"/>
  <c r="K83" i="86" s="1"/>
  <c r="H27" i="71" s="1"/>
  <c r="O19" i="86"/>
  <c r="R19" i="86" s="1"/>
  <c r="O19" i="72" s="1"/>
  <c r="N83" i="86"/>
  <c r="Q83" i="86" s="1"/>
  <c r="N27" i="72" s="1"/>
  <c r="U58" i="86"/>
  <c r="U62" i="86" s="1"/>
  <c r="G76" i="86"/>
  <c r="G83" i="86"/>
  <c r="J83" i="86" s="1"/>
  <c r="G27" i="71" s="1"/>
  <c r="M58" i="86"/>
  <c r="M62" i="86" s="1"/>
  <c r="M19" i="86"/>
  <c r="G58" i="86"/>
  <c r="G62" i="86" s="1"/>
  <c r="O83" i="86"/>
  <c r="R83" i="86" s="1"/>
  <c r="O27" i="72" s="1"/>
  <c r="F83" i="86"/>
  <c r="I83" i="86" s="1"/>
  <c r="F27" i="71" s="1"/>
  <c r="W81" i="86"/>
  <c r="T26" i="65" s="1"/>
  <c r="U23" i="3"/>
  <c r="X23" i="3" s="1"/>
  <c r="U20" i="70" s="1"/>
  <c r="T67" i="86"/>
  <c r="O23" i="86"/>
  <c r="R23" i="86" s="1"/>
  <c r="O20" i="72" s="1"/>
  <c r="O58" i="86"/>
  <c r="I76" i="3"/>
  <c r="J76" i="3"/>
  <c r="I81" i="3"/>
  <c r="F26" i="80" s="1"/>
  <c r="F18" i="80"/>
  <c r="R76" i="3"/>
  <c r="U68" i="3"/>
  <c r="G18" i="80"/>
  <c r="V51" i="3"/>
  <c r="V23" i="3"/>
  <c r="Y23" i="3" s="1"/>
  <c r="V20" i="70" s="1"/>
  <c r="N18" i="66"/>
  <c r="T19" i="3"/>
  <c r="W19" i="3" s="1"/>
  <c r="T19" i="70" s="1"/>
  <c r="T18" i="70"/>
  <c r="V19" i="3"/>
  <c r="Y19" i="3" s="1"/>
  <c r="V19" i="70" s="1"/>
  <c r="N68" i="3"/>
  <c r="P76" i="3"/>
  <c r="O51" i="3"/>
  <c r="T83" i="3"/>
  <c r="W83" i="3" s="1"/>
  <c r="T26" i="70" s="1"/>
  <c r="H18" i="80"/>
  <c r="H83" i="3"/>
  <c r="K83" i="3" s="1"/>
  <c r="H27" i="80" s="1"/>
  <c r="M68" i="3"/>
  <c r="T68" i="3"/>
  <c r="M67" i="3"/>
  <c r="G51" i="3"/>
  <c r="N76" i="3"/>
  <c r="M48" i="3"/>
  <c r="M54" i="3" s="1"/>
  <c r="V18" i="70"/>
  <c r="P81" i="3"/>
  <c r="M26" i="66" s="1"/>
  <c r="W81" i="3"/>
  <c r="T25" i="70" s="1"/>
  <c r="Q81" i="3"/>
  <c r="N26" i="66" s="1"/>
  <c r="O58" i="3"/>
  <c r="O62" i="3" s="1"/>
  <c r="N19" i="3"/>
  <c r="Q19" i="3" s="1"/>
  <c r="N19" i="66" s="1"/>
  <c r="O48" i="3"/>
  <c r="O54" i="3" s="1"/>
  <c r="O61" i="3" s="1"/>
  <c r="X76" i="3"/>
  <c r="U58" i="3"/>
  <c r="U62" i="3" s="1"/>
  <c r="U18" i="70"/>
  <c r="T23" i="3"/>
  <c r="W23" i="3" s="1"/>
  <c r="T20" i="70" s="1"/>
  <c r="V76" i="3"/>
  <c r="G67" i="3"/>
  <c r="G48" i="3"/>
  <c r="G54" i="3" s="1"/>
  <c r="Y81" i="3"/>
  <c r="V25" i="70" s="1"/>
  <c r="M83" i="3"/>
  <c r="P83" i="3" s="1"/>
  <c r="M27" i="66" s="1"/>
  <c r="G76" i="3"/>
  <c r="J81" i="3"/>
  <c r="G26" i="80" s="1"/>
  <c r="X81" i="3"/>
  <c r="U25" i="70" s="1"/>
  <c r="V58" i="3"/>
  <c r="V62" i="3" s="1"/>
  <c r="F83" i="3"/>
  <c r="I83" i="3" s="1"/>
  <c r="F27" i="80" s="1"/>
  <c r="G23" i="3"/>
  <c r="J23" i="3" s="1"/>
  <c r="G20" i="80" s="1"/>
  <c r="H23" i="3"/>
  <c r="K23" i="3" s="1"/>
  <c r="H20" i="80" s="1"/>
  <c r="T67" i="3"/>
  <c r="G83" i="3"/>
  <c r="J83" i="3" s="1"/>
  <c r="G27" i="80" s="1"/>
  <c r="V83" i="3"/>
  <c r="Y83" i="3" s="1"/>
  <c r="V26" i="70" s="1"/>
  <c r="V68" i="3"/>
  <c r="F67" i="3"/>
  <c r="N83" i="3"/>
  <c r="Q83" i="3" s="1"/>
  <c r="N27" i="66" s="1"/>
  <c r="O83" i="3"/>
  <c r="R83" i="3" s="1"/>
  <c r="O27" i="66" s="1"/>
  <c r="F23" i="3"/>
  <c r="I23" i="3" s="1"/>
  <c r="F20" i="80" s="1"/>
  <c r="H48" i="3"/>
  <c r="H54" i="3" s="1"/>
  <c r="H61" i="3" s="1"/>
  <c r="U67" i="3"/>
  <c r="O19" i="3"/>
  <c r="R19" i="3" s="1"/>
  <c r="O19" i="66" s="1"/>
  <c r="V48" i="3"/>
  <c r="V54" i="3" s="1"/>
  <c r="V61" i="3" s="1"/>
  <c r="U48" i="3"/>
  <c r="T51" i="3"/>
  <c r="N58" i="3"/>
  <c r="N62" i="3" s="1"/>
  <c r="G68" i="3"/>
  <c r="F51" i="3"/>
  <c r="O68" i="3"/>
  <c r="M58" i="3"/>
  <c r="M62" i="3" s="1"/>
  <c r="O76" i="3"/>
  <c r="O23" i="3"/>
  <c r="R23" i="3" s="1"/>
  <c r="O20" i="66" s="1"/>
  <c r="M23" i="3"/>
  <c r="P23" i="3" s="1"/>
  <c r="M20" i="66" s="1"/>
  <c r="M76" i="3"/>
  <c r="F48" i="3"/>
  <c r="F61" i="3" s="1"/>
  <c r="T48" i="3"/>
  <c r="T54" i="3" s="1"/>
  <c r="U83" i="3"/>
  <c r="X83" i="3" s="1"/>
  <c r="U26" i="70" s="1"/>
  <c r="N51" i="3"/>
  <c r="V67" i="3"/>
  <c r="T76" i="3"/>
  <c r="G58" i="3"/>
  <c r="G62" i="3" s="1"/>
  <c r="G19" i="3"/>
  <c r="J19" i="3" s="1"/>
  <c r="G19" i="80" s="1"/>
  <c r="U19" i="3"/>
  <c r="X19" i="3" s="1"/>
  <c r="U19" i="70" s="1"/>
  <c r="U51" i="3"/>
  <c r="M19" i="3"/>
  <c r="P19" i="3" s="1"/>
  <c r="M19" i="66" s="1"/>
  <c r="H68" i="3"/>
  <c r="F68" i="3"/>
  <c r="Y76" i="3"/>
  <c r="H58" i="3"/>
  <c r="H62" i="3" s="1"/>
  <c r="N67" i="3"/>
  <c r="N23" i="3"/>
  <c r="Q23" i="3" s="1"/>
  <c r="N20" i="66" s="1"/>
  <c r="T58" i="3"/>
  <c r="T62" i="3" s="1"/>
  <c r="H76" i="3"/>
  <c r="F19" i="3"/>
  <c r="I19" i="3" s="1"/>
  <c r="F19" i="80" s="1"/>
  <c r="Q76" i="3"/>
  <c r="H67" i="3"/>
  <c r="M51" i="3"/>
  <c r="H51" i="3"/>
  <c r="U76" i="3"/>
  <c r="H19" i="3"/>
  <c r="K19" i="3" s="1"/>
  <c r="H19" i="80" s="1"/>
  <c r="K76" i="3"/>
  <c r="F76" i="3"/>
  <c r="M18" i="66"/>
  <c r="O18" i="66"/>
  <c r="R81" i="3"/>
  <c r="O26" i="66" s="1"/>
  <c r="F58" i="3"/>
  <c r="F62" i="3" s="1"/>
  <c r="W76" i="3"/>
  <c r="O67" i="3"/>
  <c r="K81" i="3"/>
  <c r="H26" i="80" s="1"/>
  <c r="N48" i="3"/>
  <c r="N54" i="3" s="1"/>
  <c r="F25" i="71" l="1"/>
  <c r="K66" i="86"/>
  <c r="Q66" i="86"/>
  <c r="N66" i="86"/>
  <c r="M66" i="86"/>
  <c r="X66" i="86"/>
  <c r="N25" i="72"/>
  <c r="F66" i="86"/>
  <c r="T25" i="65"/>
  <c r="Y60" i="86"/>
  <c r="Y66" i="86"/>
  <c r="P66" i="86"/>
  <c r="K60" i="86"/>
  <c r="V66" i="86"/>
  <c r="W66" i="86"/>
  <c r="R66" i="86"/>
  <c r="J66" i="86"/>
  <c r="H66" i="86"/>
  <c r="V25" i="65"/>
  <c r="J28" i="86"/>
  <c r="G28" i="86"/>
  <c r="I66" i="86"/>
  <c r="W28" i="86"/>
  <c r="T28" i="86"/>
  <c r="O28" i="86"/>
  <c r="R28" i="86"/>
  <c r="I28" i="86"/>
  <c r="F28" i="86"/>
  <c r="M28" i="86"/>
  <c r="P28" i="86"/>
  <c r="Y28" i="86"/>
  <c r="V28" i="86"/>
  <c r="H28" i="86"/>
  <c r="K28" i="86"/>
  <c r="N28" i="86"/>
  <c r="Q28" i="86"/>
  <c r="H25" i="71"/>
  <c r="X28" i="86"/>
  <c r="U28" i="86"/>
  <c r="M25" i="66"/>
  <c r="G25" i="80"/>
  <c r="G66" i="86"/>
  <c r="F25" i="80"/>
  <c r="V53" i="86"/>
  <c r="U60" i="86"/>
  <c r="Y53" i="86"/>
  <c r="U25" i="65"/>
  <c r="X60" i="86"/>
  <c r="H60" i="86"/>
  <c r="H53" i="86"/>
  <c r="F60" i="86"/>
  <c r="K53" i="86"/>
  <c r="O25" i="72"/>
  <c r="F54" i="86"/>
  <c r="I53" i="86" s="1"/>
  <c r="O66" i="86"/>
  <c r="I60" i="86"/>
  <c r="N53" i="3"/>
  <c r="V60" i="86"/>
  <c r="V23" i="65" s="1"/>
  <c r="G25" i="71"/>
  <c r="T54" i="86"/>
  <c r="T61" i="86"/>
  <c r="G60" i="86"/>
  <c r="U53" i="86"/>
  <c r="P19" i="86"/>
  <c r="M19" i="72" s="1"/>
  <c r="M61" i="86"/>
  <c r="M54" i="86"/>
  <c r="U66" i="86"/>
  <c r="U24" i="65" s="1"/>
  <c r="X53" i="86"/>
  <c r="J53" i="86"/>
  <c r="O28" i="3"/>
  <c r="T66" i="86"/>
  <c r="N61" i="86"/>
  <c r="Q53" i="86"/>
  <c r="N53" i="86"/>
  <c r="J60" i="86"/>
  <c r="G53" i="86"/>
  <c r="O54" i="86"/>
  <c r="O61" i="86" s="1"/>
  <c r="R28" i="3"/>
  <c r="R53" i="3"/>
  <c r="X66" i="3"/>
  <c r="O53" i="3"/>
  <c r="O60" i="3"/>
  <c r="Q66" i="3"/>
  <c r="M61" i="3"/>
  <c r="M60" i="3" s="1"/>
  <c r="U24" i="70"/>
  <c r="F54" i="3"/>
  <c r="F53" i="3" s="1"/>
  <c r="P28" i="3"/>
  <c r="T28" i="3"/>
  <c r="F66" i="3"/>
  <c r="O25" i="66"/>
  <c r="H66" i="3"/>
  <c r="W66" i="3"/>
  <c r="F60" i="3"/>
  <c r="K28" i="3"/>
  <c r="R60" i="3"/>
  <c r="T61" i="3"/>
  <c r="W60" i="3" s="1"/>
  <c r="N28" i="3"/>
  <c r="I28" i="3"/>
  <c r="Y66" i="3"/>
  <c r="K53" i="3"/>
  <c r="R66" i="3"/>
  <c r="H60" i="3"/>
  <c r="G66" i="3"/>
  <c r="M28" i="3"/>
  <c r="V28" i="3"/>
  <c r="U66" i="3"/>
  <c r="F28" i="3"/>
  <c r="O62" i="86"/>
  <c r="J66" i="3"/>
  <c r="V60" i="3"/>
  <c r="Y60" i="3"/>
  <c r="H28" i="3"/>
  <c r="M53" i="3"/>
  <c r="Q28" i="3"/>
  <c r="V24" i="70"/>
  <c r="Y28" i="3"/>
  <c r="K60" i="3"/>
  <c r="W53" i="3"/>
  <c r="T53" i="3"/>
  <c r="W28" i="3"/>
  <c r="I60" i="3"/>
  <c r="I66" i="3"/>
  <c r="T66" i="3"/>
  <c r="N66" i="3"/>
  <c r="H53" i="3"/>
  <c r="G53" i="3"/>
  <c r="J53" i="3"/>
  <c r="G61" i="3"/>
  <c r="M66" i="3"/>
  <c r="N61" i="3"/>
  <c r="Q53" i="3"/>
  <c r="T24" i="70"/>
  <c r="K66" i="3"/>
  <c r="P53" i="3"/>
  <c r="X28" i="3"/>
  <c r="U54" i="3"/>
  <c r="N25" i="66"/>
  <c r="H25" i="80"/>
  <c r="V53" i="3"/>
  <c r="Y53" i="3"/>
  <c r="V66" i="3"/>
  <c r="J28" i="3"/>
  <c r="G28" i="3"/>
  <c r="U28" i="3"/>
  <c r="O66" i="3"/>
  <c r="P66" i="3"/>
  <c r="N24" i="72" l="1"/>
  <c r="G24" i="71"/>
  <c r="H24" i="71"/>
  <c r="H23" i="71"/>
  <c r="T24" i="65"/>
  <c r="M24" i="72"/>
  <c r="V24" i="65"/>
  <c r="F24" i="71"/>
  <c r="O24" i="72"/>
  <c r="M21" i="72"/>
  <c r="N22" i="66"/>
  <c r="V22" i="65"/>
  <c r="T21" i="65"/>
  <c r="V21" i="65"/>
  <c r="U21" i="65"/>
  <c r="H22" i="71"/>
  <c r="U23" i="65"/>
  <c r="H21" i="71"/>
  <c r="F23" i="71"/>
  <c r="M21" i="66"/>
  <c r="F21" i="71"/>
  <c r="G23" i="71"/>
  <c r="F53" i="86"/>
  <c r="F22" i="71" s="1"/>
  <c r="G22" i="71"/>
  <c r="O21" i="66"/>
  <c r="G21" i="71"/>
  <c r="T23" i="70"/>
  <c r="N21" i="72"/>
  <c r="U22" i="65"/>
  <c r="O22" i="66"/>
  <c r="T60" i="86"/>
  <c r="W60" i="86"/>
  <c r="P53" i="86"/>
  <c r="M53" i="86"/>
  <c r="T53" i="86"/>
  <c r="W53" i="86"/>
  <c r="P60" i="86"/>
  <c r="M60" i="86"/>
  <c r="O24" i="66"/>
  <c r="H22" i="80"/>
  <c r="N21" i="66"/>
  <c r="N22" i="72"/>
  <c r="H24" i="80"/>
  <c r="N24" i="66"/>
  <c r="R53" i="86"/>
  <c r="O53" i="86"/>
  <c r="O21" i="72"/>
  <c r="Q60" i="86"/>
  <c r="N60" i="86"/>
  <c r="O23" i="66"/>
  <c r="U23" i="70"/>
  <c r="I53" i="3"/>
  <c r="F22" i="80" s="1"/>
  <c r="P60" i="3"/>
  <c r="M23" i="66" s="1"/>
  <c r="H21" i="80"/>
  <c r="F24" i="80"/>
  <c r="T60" i="3"/>
  <c r="T22" i="70" s="1"/>
  <c r="V23" i="70"/>
  <c r="F23" i="80"/>
  <c r="F21" i="80"/>
  <c r="H23" i="80"/>
  <c r="G24" i="80"/>
  <c r="M22" i="66"/>
  <c r="G21" i="80"/>
  <c r="G22" i="80"/>
  <c r="O60" i="86"/>
  <c r="R60" i="86"/>
  <c r="V21" i="70"/>
  <c r="T21" i="70"/>
  <c r="V22" i="70"/>
  <c r="Q60" i="3"/>
  <c r="N60" i="3"/>
  <c r="U61" i="3"/>
  <c r="X53" i="3"/>
  <c r="U53" i="3"/>
  <c r="M24" i="66"/>
  <c r="G60" i="3"/>
  <c r="J60" i="3"/>
  <c r="U21" i="70" l="1"/>
  <c r="T22" i="65"/>
  <c r="O22" i="72"/>
  <c r="M23" i="72"/>
  <c r="O23" i="72"/>
  <c r="M22" i="72"/>
  <c r="G23" i="80"/>
  <c r="T23" i="65"/>
  <c r="N23" i="72"/>
  <c r="N23" i="66"/>
  <c r="X60" i="3"/>
  <c r="U60" i="3"/>
  <c r="U22" i="70" l="1"/>
</calcChain>
</file>

<file path=xl/sharedStrings.xml><?xml version="1.0" encoding="utf-8"?>
<sst xmlns="http://schemas.openxmlformats.org/spreadsheetml/2006/main" count="2919" uniqueCount="697">
  <si>
    <t>Country of Registration</t>
  </si>
  <si>
    <t>Company Name</t>
  </si>
  <si>
    <t>Other</t>
  </si>
  <si>
    <t>Turnover</t>
  </si>
  <si>
    <t>Summary Accounts</t>
  </si>
  <si>
    <t>Latest period</t>
  </si>
  <si>
    <t>31/XX/20XX</t>
  </si>
  <si>
    <t>Months in period</t>
  </si>
  <si>
    <t>Consolidated</t>
  </si>
  <si>
    <t>N</t>
  </si>
  <si>
    <t>Annual</t>
  </si>
  <si>
    <t>Cost of sales</t>
  </si>
  <si>
    <t>Gross profit</t>
  </si>
  <si>
    <t>Operating profit</t>
  </si>
  <si>
    <t>Interest paid</t>
  </si>
  <si>
    <t>Profit before tax</t>
  </si>
  <si>
    <t>Profit after tax</t>
  </si>
  <si>
    <t>Dividends</t>
  </si>
  <si>
    <t>Retained profit</t>
  </si>
  <si>
    <t>Depreciation and Amortisation (£'000s)</t>
  </si>
  <si>
    <t>Tangible fixed assets</t>
  </si>
  <si>
    <t>Fixed assets</t>
  </si>
  <si>
    <t>Other non-current assets</t>
  </si>
  <si>
    <t>Stock &amp; W.I.P.</t>
  </si>
  <si>
    <t>Trade debtors</t>
  </si>
  <si>
    <t>Other debtors</t>
  </si>
  <si>
    <t>Prepayments and accrued income</t>
  </si>
  <si>
    <t>Current assets</t>
  </si>
  <si>
    <t>Trade creditors</t>
  </si>
  <si>
    <t>Loans and overdrafts</t>
  </si>
  <si>
    <t>Corporation tax</t>
  </si>
  <si>
    <t>Provisions</t>
  </si>
  <si>
    <t>Other current liabilities</t>
  </si>
  <si>
    <t>Current liabilities</t>
  </si>
  <si>
    <t>Working capital</t>
  </si>
  <si>
    <t>Employee benefit liabilities (Pension etc.)</t>
  </si>
  <si>
    <t>Net worth</t>
  </si>
  <si>
    <t>Capital employed</t>
  </si>
  <si>
    <t/>
  </si>
  <si>
    <t>Immediate Parent</t>
  </si>
  <si>
    <t>Ultimate Parent</t>
  </si>
  <si>
    <t>Lead Bidder</t>
  </si>
  <si>
    <t>Share Price</t>
  </si>
  <si>
    <t>Registered Number</t>
  </si>
  <si>
    <t>DUNS Number</t>
  </si>
  <si>
    <t>N/A</t>
  </si>
  <si>
    <t>Higher the better</t>
  </si>
  <si>
    <t>Lower the better</t>
  </si>
  <si>
    <t>Earliest RAG</t>
  </si>
  <si>
    <t>Latest RAG</t>
  </si>
  <si>
    <t>Ratios</t>
  </si>
  <si>
    <t>Most Recent Accounting Period End</t>
  </si>
  <si>
    <t>Y</t>
  </si>
  <si>
    <t>Operating Margin</t>
  </si>
  <si>
    <t>3a</t>
  </si>
  <si>
    <t>Investments</t>
  </si>
  <si>
    <t>Other current assets (Deferred tax, etc.)</t>
  </si>
  <si>
    <t>3b</t>
  </si>
  <si>
    <t>Interest received</t>
  </si>
  <si>
    <t>Net Interest Paid Cover</t>
  </si>
  <si>
    <t>Net Assets</t>
  </si>
  <si>
    <t>Net Debt to EBITDA Ratio</t>
  </si>
  <si>
    <t>Acid Ratio</t>
  </si>
  <si>
    <t>Net Asset Value</t>
  </si>
  <si>
    <t>Group Exposure Ratio</t>
  </si>
  <si>
    <t>Net Debt and Net Pension Deficit to EBITDA Ratio</t>
  </si>
  <si>
    <t>Employee retirement benefit liabilities (Pension etc.)</t>
  </si>
  <si>
    <t>Taxation and social security costs</t>
  </si>
  <si>
    <t xml:space="preserve">Other non-current assets </t>
  </si>
  <si>
    <t>Net movements in funds for year</t>
  </si>
  <si>
    <t>Lead Bidder Name</t>
  </si>
  <si>
    <t>Immediate Parent Name</t>
  </si>
  <si>
    <t>Ultimate Parent Name</t>
  </si>
  <si>
    <t>Cash at bank and in hand and equivalents</t>
  </si>
  <si>
    <t>1.</t>
  </si>
  <si>
    <t>2.</t>
  </si>
  <si>
    <t xml:space="preserve"> </t>
  </si>
  <si>
    <t>Unmodified: Material uncertainty</t>
  </si>
  <si>
    <t>Unmodified: Emphasis of matter</t>
  </si>
  <si>
    <t>Modified: Qualified</t>
  </si>
  <si>
    <t>Modified: Adverse opinion</t>
  </si>
  <si>
    <t>Unmodified: Unqualified</t>
  </si>
  <si>
    <t>Unmodified: Key audit matters</t>
  </si>
  <si>
    <t>None</t>
  </si>
  <si>
    <t>Other fixed assets (Fixed asset investments, investment properties etc.)</t>
  </si>
  <si>
    <t>Right of use assets</t>
  </si>
  <si>
    <t>Investments in associates or joint ventures</t>
  </si>
  <si>
    <t>Derivative financial instruments</t>
  </si>
  <si>
    <t>Contract fulfilment assets</t>
  </si>
  <si>
    <t>Contract costs</t>
  </si>
  <si>
    <t>Right to returned goods asset</t>
  </si>
  <si>
    <t>Contract assets</t>
  </si>
  <si>
    <t>Trade and other receivables</t>
  </si>
  <si>
    <t>Finance lease receivables</t>
  </si>
  <si>
    <t>Other current financial assets (i.e. MMFs, secured loan notes)</t>
  </si>
  <si>
    <t>Assets classified as held for sale</t>
  </si>
  <si>
    <t>Trade and other payables</t>
  </si>
  <si>
    <t>Current tax liabilities and social security costs</t>
  </si>
  <si>
    <t>Accruals</t>
  </si>
  <si>
    <t>Refund liability</t>
  </si>
  <si>
    <t>Liabilities directly associated with assets classified as held for sale</t>
  </si>
  <si>
    <t>Deferred tax liabilities</t>
  </si>
  <si>
    <t>Other creditors</t>
  </si>
  <si>
    <t>Lease liabilities</t>
  </si>
  <si>
    <t>Retained earnings</t>
  </si>
  <si>
    <t>Loans and borrowings</t>
  </si>
  <si>
    <t>Ratio</t>
  </si>
  <si>
    <t>Gains and losses on reclassification of financial assets</t>
  </si>
  <si>
    <t xml:space="preserve">Amounts owed by group undertakings </t>
  </si>
  <si>
    <t>Amounts owed by joint ventures and associates</t>
  </si>
  <si>
    <t>Deferred income related to government grants</t>
  </si>
  <si>
    <t>Amounts owed to joint ventures and associates</t>
  </si>
  <si>
    <t xml:space="preserve">Contract liabilities and deferred income </t>
  </si>
  <si>
    <t>Yes</t>
  </si>
  <si>
    <t>No</t>
  </si>
  <si>
    <t>Amounts owed to group undertakings</t>
  </si>
  <si>
    <t>Red</t>
  </si>
  <si>
    <t>Amber</t>
  </si>
  <si>
    <t>Green</t>
  </si>
  <si>
    <t>External Audit Opinion</t>
  </si>
  <si>
    <t>Share of results of associates and joint ventures</t>
  </si>
  <si>
    <t>Ultimate Parent (GBP)</t>
  </si>
  <si>
    <t>Errors</t>
  </si>
  <si>
    <t>Warnings</t>
  </si>
  <si>
    <t>End of Sheet</t>
  </si>
  <si>
    <t>Transfer from unrestricted funds to restricted funds</t>
  </si>
  <si>
    <t>Total Funds</t>
  </si>
  <si>
    <t>Turnover Ratio</t>
  </si>
  <si>
    <t>Net Asset Value = Total charity funds</t>
  </si>
  <si>
    <t>Net Asset Value = Net Worth</t>
  </si>
  <si>
    <t>Other operating income/expense</t>
  </si>
  <si>
    <t>Administrative income/expense</t>
  </si>
  <si>
    <t>Restructuring costs</t>
  </si>
  <si>
    <t>Other income/expense</t>
  </si>
  <si>
    <t>Dividend income</t>
  </si>
  <si>
    <t>Income tax</t>
  </si>
  <si>
    <t>Other intangible fixed assets</t>
  </si>
  <si>
    <t>Employee benefit assets (Pension etc.)</t>
  </si>
  <si>
    <t>Deferred consideration</t>
  </si>
  <si>
    <t>Contract liabilities and deferred income</t>
  </si>
  <si>
    <t>Share capital &amp; share premium account &amp; other reserves</t>
  </si>
  <si>
    <t>Uncapped liabilities</t>
  </si>
  <si>
    <t>Average month end net debt</t>
  </si>
  <si>
    <t>Net debt</t>
  </si>
  <si>
    <t>Discontinued operations (Profit/loss)</t>
  </si>
  <si>
    <t>Goodwill (Incl negative goodwill)</t>
  </si>
  <si>
    <t>Cash and cash equivalents (Incl marketable securities)</t>
  </si>
  <si>
    <t>Capital expenditure (Tangible and intangible)</t>
  </si>
  <si>
    <t>Donations and legacies</t>
  </si>
  <si>
    <t>Income from other trading activities</t>
  </si>
  <si>
    <t>Investment income</t>
  </si>
  <si>
    <t>Total funds brought forward</t>
  </si>
  <si>
    <t>Total funds carried forward</t>
  </si>
  <si>
    <t>Intangible fixed assets</t>
  </si>
  <si>
    <t>Borrowings (Falling due within one year)</t>
  </si>
  <si>
    <t>Borrowings (Falling due after more than one year)</t>
  </si>
  <si>
    <t>Provisions &amp; other creditors (Falling due after more than one year)</t>
  </si>
  <si>
    <t>Total charity funds</t>
  </si>
  <si>
    <t>Impairment losses/gains</t>
  </si>
  <si>
    <t>Income from Charitable Activities/social purpose activities (including income from government, institutional donors, and other public authorities)</t>
  </si>
  <si>
    <t>Income from fundraising activities</t>
  </si>
  <si>
    <t>Other income</t>
  </si>
  <si>
    <t>Total income and endowments</t>
  </si>
  <si>
    <t>Expenditure on Raising funds</t>
  </si>
  <si>
    <t>Expenditure on Raising Donations and legacies</t>
  </si>
  <si>
    <t>Expenditure on Trading Activities</t>
  </si>
  <si>
    <t>Investment and Endowment Management Costs</t>
  </si>
  <si>
    <t>Expenditure on Charitable Activities/social purpose (Excluding interest)</t>
  </si>
  <si>
    <t>Total expenditure</t>
  </si>
  <si>
    <t xml:space="preserve">Net income/(expenditure) before gains and losses </t>
  </si>
  <si>
    <t>Net gains/(losses) on investments</t>
  </si>
  <si>
    <t xml:space="preserve">Net income/(expenditure) for the year </t>
  </si>
  <si>
    <t>Net Finance income/(costs) (Bank Loan Interest etc.)</t>
  </si>
  <si>
    <t>Net gains/(losses) on revaluation of fixed assets</t>
  </si>
  <si>
    <t>Actuarial gains/(losses) on defined benefit pension schemes</t>
  </si>
  <si>
    <t>Other recognised gains/(losses)</t>
  </si>
  <si>
    <t>Employee pension benefit assets</t>
  </si>
  <si>
    <t>Amounts owed by group undertakings</t>
  </si>
  <si>
    <t>Legacy, gifts and grants receivable</t>
  </si>
  <si>
    <t>Amounts owed by government, institutional donors, and other public authorities</t>
  </si>
  <si>
    <t>Tax asset</t>
  </si>
  <si>
    <t>Other current assets (Investments etc)</t>
  </si>
  <si>
    <t>Total current assets</t>
  </si>
  <si>
    <t>Interest payable</t>
  </si>
  <si>
    <t>Provision for grants payable</t>
  </si>
  <si>
    <t>Deferred income (contract and grant related)</t>
  </si>
  <si>
    <t xml:space="preserve">Deferred consideration </t>
  </si>
  <si>
    <t xml:space="preserve">Obligations under finance lease and hire purchase contracts </t>
  </si>
  <si>
    <t>Assets less current liabilities</t>
  </si>
  <si>
    <t>Provision for multi-year grants payable</t>
  </si>
  <si>
    <t xml:space="preserve">Deferred income (contract and grant related)  </t>
  </si>
  <si>
    <t>Grant Commitments and Contingent Liabilities in support of Group undertakings (£'000s)</t>
  </si>
  <si>
    <t>Threshold Boundaries</t>
  </si>
  <si>
    <t>Net cash flow from operating activities (After working capital and tax)</t>
  </si>
  <si>
    <t>Free cash flow</t>
  </si>
  <si>
    <t>Net cash flow from/used in operating activities</t>
  </si>
  <si>
    <t>Grant income (e.g. Government income)</t>
  </si>
  <si>
    <t>Contracting Authority</t>
  </si>
  <si>
    <t>Contact Details</t>
  </si>
  <si>
    <t>Protective Marking</t>
  </si>
  <si>
    <t>Error Tolerance</t>
  </si>
  <si>
    <t>Error Check Wording</t>
  </si>
  <si>
    <t>Name</t>
  </si>
  <si>
    <t>Address</t>
  </si>
  <si>
    <t>Purpose</t>
  </si>
  <si>
    <t>cstProjectName</t>
  </si>
  <si>
    <t>Name of Project</t>
  </si>
  <si>
    <t>cstProtectiveMarking</t>
  </si>
  <si>
    <t>Protective Marking wording</t>
  </si>
  <si>
    <t>eTol</t>
  </si>
  <si>
    <t>Error Tolerance constant</t>
  </si>
  <si>
    <t>INSERT NEW ROWS ABOVE THIS ROW</t>
  </si>
  <si>
    <t>END OF WORKSHEET - INSERT ROWS ABOVE</t>
  </si>
  <si>
    <t>Contents</t>
  </si>
  <si>
    <t>Worksheet</t>
  </si>
  <si>
    <t>Sheet Description</t>
  </si>
  <si>
    <t>SysConfig</t>
  </si>
  <si>
    <t>Master Control Check</t>
  </si>
  <si>
    <t>Update the Contents and Error Check summaries when new sheets are added/existing sheets are deleted</t>
  </si>
  <si>
    <t>SysConfig!$F$59</t>
  </si>
  <si>
    <t>Interpretation</t>
  </si>
  <si>
    <t>Metric Definition (as per EFS Guidance)</t>
  </si>
  <si>
    <t>Operating Margin = Net income/(expenditure) before gains and losses / Total income and endowments</t>
  </si>
  <si>
    <t>Turnover Ratio = Total income and endowments / Annual Contract Value</t>
  </si>
  <si>
    <t>Acid Ratio = (Current Assets - Stock and WIP) / Current liabilities</t>
  </si>
  <si>
    <t>Annual contract value (£000s)</t>
  </si>
  <si>
    <t>Other costs/Income</t>
  </si>
  <si>
    <t>Subcontractor Type</t>
  </si>
  <si>
    <t>Non-current trade receivables</t>
  </si>
  <si>
    <t>Other non-current assets (Deferred tax, etc.)</t>
  </si>
  <si>
    <t>Other non-current liabilities</t>
  </si>
  <si>
    <t>Total non-current assets</t>
  </si>
  <si>
    <t>Non-current liabilities</t>
  </si>
  <si>
    <t>Share-based payments</t>
  </si>
  <si>
    <t>Procurement Name</t>
  </si>
  <si>
    <t>This is an error tolerance value, primarily used in validation formula to check that the balance sheet balances. The error tolerance can be adjusted to allow for rounding errors in the balance sheet.</t>
  </si>
  <si>
    <t>This cell contains the wording which is displayed when the validation formulas do not show any errors.</t>
  </si>
  <si>
    <t>The table below sets out the name and location and purpose of all named ranges used throughout the tool.</t>
  </si>
  <si>
    <t>Turnover Ratio = Turnover / Annual Contract Value</t>
  </si>
  <si>
    <t>Net Interest Paid Cover =  Net income/(expenditure) before gains and losses / - (Net finance costs + Investment income)</t>
  </si>
  <si>
    <t>Unrestricted-General</t>
  </si>
  <si>
    <t xml:space="preserve">Unrestricted-Pension Funds </t>
  </si>
  <si>
    <t xml:space="preserve">Unrestricted-Designated </t>
  </si>
  <si>
    <t xml:space="preserve">Restricted-Endowment </t>
  </si>
  <si>
    <t xml:space="preserve">Restricted-Income </t>
  </si>
  <si>
    <t>Annual/Interim</t>
  </si>
  <si>
    <t>Bidder Instructions</t>
  </si>
  <si>
    <t>Lead Bidder Type</t>
  </si>
  <si>
    <t>These cells are not to be modified</t>
  </si>
  <si>
    <t>Locking cells</t>
  </si>
  <si>
    <t>Not-for-profit/Voluntary Organisation</t>
  </si>
  <si>
    <t>Not-for-Profit/Voluntary Organisation</t>
  </si>
  <si>
    <t>Exceptional and non-underlying items</t>
  </si>
  <si>
    <t>Approximate Annual Contract Value (£000s)</t>
  </si>
  <si>
    <t>These cells are not to be changed by the Bidder.</t>
  </si>
  <si>
    <t>2.1 External Auditors Opinion</t>
  </si>
  <si>
    <t>2.2 Company Organisation Type</t>
  </si>
  <si>
    <t>2.3 Uncapped Liabilities</t>
  </si>
  <si>
    <t>Private Limited Company/Public Listed Company</t>
  </si>
  <si>
    <t>Authority Instructions</t>
  </si>
  <si>
    <t xml:space="preserve">Cash Flow </t>
  </si>
  <si>
    <t>Modified: Disclaimer of opinion</t>
  </si>
  <si>
    <t>Non-controlling interest (e.g. Minority interest)</t>
  </si>
  <si>
    <t>Annual Contract Value</t>
  </si>
  <si>
    <t>Turnover / Total income and endowments</t>
  </si>
  <si>
    <t xml:space="preserve">Operating profit / Net income/(expenditure) before gains and losses </t>
  </si>
  <si>
    <t>less</t>
  </si>
  <si>
    <t>add</t>
  </si>
  <si>
    <t>-</t>
  </si>
  <si>
    <t>Depreciation and Amortisation</t>
  </si>
  <si>
    <t>Stock &amp; W.I.P</t>
  </si>
  <si>
    <t>Fixed Assets</t>
  </si>
  <si>
    <t>Total Current assets</t>
  </si>
  <si>
    <t>Loans and overdrafts / Borrowings (falling due within one year)</t>
  </si>
  <si>
    <t>Lease liabilities / Obligations under finance lease and hire purchase contracts</t>
  </si>
  <si>
    <t>Loans and borrowings / Borrowings (falling after more than one year)</t>
  </si>
  <si>
    <t>Cash and cash equivalents (Incl marketable securities) /  Cash at bank and in hand and equivalents</t>
  </si>
  <si>
    <t>EBITDA</t>
  </si>
  <si>
    <t>(Other) Intangible fixed assets</t>
  </si>
  <si>
    <t>Tangible (fixed) assets</t>
  </si>
  <si>
    <t>Other fixed assets (Fixed asset investments, investment properties etc.) / other non-current assets</t>
  </si>
  <si>
    <t>Contingent liabilities in support of group undertakings</t>
  </si>
  <si>
    <t>Divided by</t>
  </si>
  <si>
    <r>
      <t xml:space="preserve">Metric 1 - Turnover Ratio
</t>
    </r>
    <r>
      <rPr>
        <i/>
        <sz val="10"/>
        <color theme="1"/>
        <rFont val="Arial"/>
        <family val="2"/>
      </rPr>
      <t xml:space="preserve">
Turnover Ratio = Bidder Annual Revenue / Expected Annual Contract Value</t>
    </r>
  </si>
  <si>
    <r>
      <t xml:space="preserve">Metric 2 - Operating Margin
</t>
    </r>
    <r>
      <rPr>
        <i/>
        <sz val="10"/>
        <color theme="1"/>
        <rFont val="Arial"/>
        <family val="2"/>
      </rPr>
      <t xml:space="preserve">
Operating Margin = Operating Profit / Revenue</t>
    </r>
  </si>
  <si>
    <r>
      <t xml:space="preserve">Metric 3(B) – Net Debt to EBITDA Ratio
(Metrics 3(A) and 3(B) are alternative measures. Metric 3(A) is more relevant to capital
intensive sectors and Metric 3(B) to less capital intensive sectors.)
</t>
    </r>
    <r>
      <rPr>
        <i/>
        <sz val="10"/>
        <color theme="1"/>
        <rFont val="Arial"/>
        <family val="2"/>
      </rPr>
      <t>Net Debt to EBITDA ratio = Net Debt / EBITDA</t>
    </r>
    <r>
      <rPr>
        <sz val="10"/>
        <color theme="1"/>
        <rFont val="Arial"/>
        <family val="2"/>
      </rPr>
      <t xml:space="preserve">
</t>
    </r>
    <r>
      <rPr>
        <b/>
        <sz val="10"/>
        <color theme="1"/>
        <rFont val="Arial"/>
        <family val="2"/>
      </rPr>
      <t>Definition</t>
    </r>
    <r>
      <rPr>
        <sz val="10"/>
        <color theme="1"/>
        <rFont val="Arial"/>
        <family val="2"/>
      </rPr>
      <t xml:space="preserve">
</t>
    </r>
    <r>
      <rPr>
        <i/>
        <sz val="10"/>
        <color theme="1"/>
        <rFont val="Arial"/>
        <family val="2"/>
      </rPr>
      <t>Net Debt = Bank overdrafts + Loans and borrowings + Finance leases + Deferred consideration payable – Cash and cash equivalents
EBITDA = Operating profit + Depreciation charge + Amortisation charge</t>
    </r>
  </si>
  <si>
    <r>
      <t xml:space="preserve">Metric 5 – Net Interest Paid Cover
</t>
    </r>
    <r>
      <rPr>
        <i/>
        <sz val="10"/>
        <color theme="1"/>
        <rFont val="Arial"/>
        <family val="2"/>
      </rPr>
      <t xml:space="preserve">Net Interest Paid Cover = Earnings Before Interest and Tax / Net Interest Paid
</t>
    </r>
    <r>
      <rPr>
        <sz val="10"/>
        <color theme="1"/>
        <rFont val="Arial"/>
        <family val="2"/>
      </rPr>
      <t xml:space="preserve">
</t>
    </r>
    <r>
      <rPr>
        <b/>
        <sz val="10"/>
        <color theme="1"/>
        <rFont val="Arial"/>
        <family val="2"/>
      </rPr>
      <t>Definition</t>
    </r>
    <r>
      <rPr>
        <sz val="10"/>
        <color theme="1"/>
        <rFont val="Arial"/>
        <family val="2"/>
      </rPr>
      <t xml:space="preserve">
</t>
    </r>
    <r>
      <rPr>
        <i/>
        <sz val="10"/>
        <color theme="1"/>
        <rFont val="Arial"/>
        <family val="2"/>
      </rPr>
      <t>Earnings Before Interest and Tax = Operating profit
Net Interest Paid = Interest paid – Interest received</t>
    </r>
  </si>
  <si>
    <r>
      <t xml:space="preserve">Metric 6 – Acid Ratio / Quick Ratio
</t>
    </r>
    <r>
      <rPr>
        <i/>
        <sz val="10"/>
        <color theme="1"/>
        <rFont val="Arial"/>
        <family val="2"/>
      </rPr>
      <t>Acid Ratio = (Current Assets – Inventories)/ Current Liabilities</t>
    </r>
  </si>
  <si>
    <r>
      <t xml:space="preserve">Metric 7 – Net Asset Value
</t>
    </r>
    <r>
      <rPr>
        <i/>
        <sz val="10"/>
        <color theme="1"/>
        <rFont val="Arial"/>
        <family val="2"/>
      </rPr>
      <t>Net Asset Value = Net Assets</t>
    </r>
  </si>
  <si>
    <r>
      <t xml:space="preserve">Metric 8 – Group Exposure Ratio
</t>
    </r>
    <r>
      <rPr>
        <i/>
        <sz val="10"/>
        <color theme="1"/>
        <rFont val="Arial"/>
        <family val="2"/>
      </rPr>
      <t xml:space="preserve">Group Exposure Ratio = Group Exposure / Gross Assets
</t>
    </r>
    <r>
      <rPr>
        <sz val="10"/>
        <color theme="1"/>
        <rFont val="Arial"/>
        <family val="2"/>
      </rPr>
      <t xml:space="preserve">
</t>
    </r>
    <r>
      <rPr>
        <b/>
        <sz val="10"/>
        <color theme="1"/>
        <rFont val="Arial"/>
        <family val="2"/>
      </rPr>
      <t>Definition</t>
    </r>
    <r>
      <rPr>
        <sz val="10"/>
        <color theme="1"/>
        <rFont val="Arial"/>
        <family val="2"/>
      </rPr>
      <t xml:space="preserve">
</t>
    </r>
    <r>
      <rPr>
        <i/>
        <sz val="10"/>
        <color theme="1"/>
        <rFont val="Arial"/>
        <family val="2"/>
      </rPr>
      <t>Group Exposure = Balances owed by Group Undertakings + Contingent liabilities assumed in
support of Group Undertakings
Gross Assets = Fixed Assets + Current Assets</t>
    </r>
  </si>
  <si>
    <t>Authority threshold rationale</t>
  </si>
  <si>
    <t>Uncapped liabilities?</t>
  </si>
  <si>
    <r>
      <t xml:space="preserve">Group Exposure Ratio
</t>
    </r>
    <r>
      <rPr>
        <i/>
        <sz val="10"/>
        <rFont val="Arial"/>
        <family val="2"/>
      </rPr>
      <t xml:space="preserve">If </t>
    </r>
    <r>
      <rPr>
        <b/>
        <i/>
        <sz val="10"/>
        <rFont val="Arial"/>
        <family val="2"/>
      </rPr>
      <t xml:space="preserve">Uncapped liabilities "Yes": </t>
    </r>
    <r>
      <rPr>
        <b/>
        <i/>
        <sz val="10"/>
        <color rgb="FFFF0000"/>
        <rFont val="Arial"/>
        <family val="2"/>
      </rPr>
      <t>'</t>
    </r>
    <r>
      <rPr>
        <b/>
        <i/>
        <sz val="10"/>
        <color rgb="FFC00000"/>
        <rFont val="Arial"/>
        <family val="2"/>
      </rPr>
      <t>High Risk'</t>
    </r>
  </si>
  <si>
    <r>
      <t>Free cash flow to Net Debt Ratio</t>
    </r>
    <r>
      <rPr>
        <i/>
        <sz val="11"/>
        <color theme="4" tint="-0.499984740745262"/>
        <rFont val="Arial"/>
        <family val="2"/>
      </rPr>
      <t/>
    </r>
  </si>
  <si>
    <t>Lot Title</t>
  </si>
  <si>
    <t>Bidder Allocation</t>
  </si>
  <si>
    <t>Lot Details</t>
  </si>
  <si>
    <t>Typical Annual Value (£000's)</t>
  </si>
  <si>
    <t>Lot 1 Name</t>
  </si>
  <si>
    <t>Lot 2 Name</t>
  </si>
  <si>
    <t>Lot 3 Name</t>
  </si>
  <si>
    <t>Lot 4 Name</t>
  </si>
  <si>
    <t>Lot 5 Name</t>
  </si>
  <si>
    <t>Lot 6 Name</t>
  </si>
  <si>
    <t>Lot 7 Name</t>
  </si>
  <si>
    <t>Lot 8 Name</t>
  </si>
  <si>
    <t>Lot 9 Name</t>
  </si>
  <si>
    <t>Lot 10 Name</t>
  </si>
  <si>
    <t>Lot 11 Name</t>
  </si>
  <si>
    <t>Lot 12 Name</t>
  </si>
  <si>
    <t>Bidder Clarification</t>
  </si>
  <si>
    <t>Authority Evaluation Notes</t>
  </si>
  <si>
    <t>Entity #1</t>
  </si>
  <si>
    <t>Entity #2</t>
  </si>
  <si>
    <t>Entity #3</t>
  </si>
  <si>
    <t>1.1a Lead &amp; Parents</t>
  </si>
  <si>
    <t>1.1b Lead and Parents NFP</t>
  </si>
  <si>
    <t>1.2a Other</t>
  </si>
  <si>
    <t>1.2b Other NFP</t>
  </si>
  <si>
    <t>2.1 Lead &amp; Parents</t>
  </si>
  <si>
    <t>Input</t>
  </si>
  <si>
    <t>Ancillary</t>
  </si>
  <si>
    <t>Assessment</t>
  </si>
  <si>
    <t>2.2 Other</t>
  </si>
  <si>
    <t>3.1 Lead &amp; Parents</t>
  </si>
  <si>
    <t>3.2 Other</t>
  </si>
  <si>
    <t>Evaluation</t>
  </si>
  <si>
    <t>4.1a Lead</t>
  </si>
  <si>
    <t>4.1b Immediate Parent</t>
  </si>
  <si>
    <t>4.1c Ultimate Parent</t>
  </si>
  <si>
    <t>Bidder Clarification and Authority Evaluation notes for Immediate Parent</t>
  </si>
  <si>
    <t>Bidder Clarification and Authority Evaluation notes for Ultimate Parent</t>
  </si>
  <si>
    <t>Ratio Analysis and RAG Ratings for Lead Bidder.</t>
  </si>
  <si>
    <t>Bidder Clarification and Authority Evaluation notes for Subcontractor, Guarantor or Other Entity</t>
  </si>
  <si>
    <t>Date</t>
  </si>
  <si>
    <t>Role</t>
  </si>
  <si>
    <t>QA / Approval</t>
  </si>
  <si>
    <t>Evaluator</t>
  </si>
  <si>
    <t>Evaluation Outcome</t>
  </si>
  <si>
    <t>4.2a Other (1)</t>
  </si>
  <si>
    <t>4.2b Other (2)</t>
  </si>
  <si>
    <t>4.2c Other (3)</t>
  </si>
  <si>
    <t>Bidder Clarification and Authority Evaluation notes for Lead Bidder</t>
  </si>
  <si>
    <t>OVERALL EVALUATION OUTCOME</t>
  </si>
  <si>
    <t>Commercial Agreement / Contract Information</t>
  </si>
  <si>
    <t>Commercial Agreement / Contract Name</t>
  </si>
  <si>
    <t>Commercial Agreement / Contract Reference</t>
  </si>
  <si>
    <t>4.3 Evaluation Summary</t>
  </si>
  <si>
    <t>Authority Evaluation Summary</t>
  </si>
  <si>
    <t>Metric Defintions</t>
  </si>
  <si>
    <t>Admin</t>
  </si>
  <si>
    <t>Definition details for each metric.</t>
  </si>
  <si>
    <t>Commercial Agreement / Contract Ref:</t>
  </si>
  <si>
    <t>Commercial Agreement / Contract Name:</t>
  </si>
  <si>
    <t>This cell must be completed to enable calculation of the Turnover Ratio; it is not a commitment to a minimum annual contract value.</t>
  </si>
  <si>
    <t>Balance sheet balances?</t>
  </si>
  <si>
    <r>
      <t xml:space="preserve">Costs should be entered as </t>
    </r>
    <r>
      <rPr>
        <b/>
        <sz val="12"/>
        <color rgb="FFFF0000"/>
        <rFont val="Arial"/>
        <family val="2"/>
      </rPr>
      <t>(</t>
    </r>
    <r>
      <rPr>
        <b/>
        <u/>
        <sz val="12"/>
        <color rgb="FFFF0000"/>
        <rFont val="Arial"/>
        <family val="2"/>
      </rPr>
      <t>negative)</t>
    </r>
    <r>
      <rPr>
        <sz val="12"/>
        <rFont val="Arial"/>
        <family val="2"/>
      </rPr>
      <t xml:space="preserve">, income should be entered as </t>
    </r>
    <r>
      <rPr>
        <b/>
        <u/>
        <sz val="12"/>
        <rFont val="Arial"/>
        <family val="2"/>
      </rPr>
      <t>positive</t>
    </r>
    <r>
      <rPr>
        <sz val="12"/>
        <rFont val="Arial"/>
        <family val="2"/>
      </rPr>
      <t xml:space="preserve">. </t>
    </r>
  </si>
  <si>
    <r>
      <t xml:space="preserve">All figures, whether assets or liabilities should be entered as </t>
    </r>
    <r>
      <rPr>
        <b/>
        <u/>
        <sz val="12"/>
        <rFont val="Arial"/>
        <family val="2"/>
      </rPr>
      <t>positive</t>
    </r>
    <r>
      <rPr>
        <sz val="12"/>
        <rFont val="Arial"/>
        <family val="2"/>
      </rPr>
      <t>.</t>
    </r>
  </si>
  <si>
    <r>
      <t xml:space="preserve">Capital Expenditure (Tangible and Intangible) must be entered as a </t>
    </r>
    <r>
      <rPr>
        <b/>
        <sz val="12"/>
        <color rgb="FFFF0000"/>
        <rFont val="Arial"/>
        <family val="2"/>
      </rPr>
      <t>(</t>
    </r>
    <r>
      <rPr>
        <b/>
        <u/>
        <sz val="12"/>
        <color rgb="FFFF0000"/>
        <rFont val="Arial"/>
        <family val="2"/>
      </rPr>
      <t>negative)</t>
    </r>
    <r>
      <rPr>
        <sz val="12"/>
        <rFont val="Arial"/>
        <family val="2"/>
      </rPr>
      <t>.</t>
    </r>
  </si>
  <si>
    <t>FOR COMPLETION BY BIDDER</t>
  </si>
  <si>
    <t>FOR COMPLETION BY BIDDER AND AUTHORITY</t>
  </si>
  <si>
    <t>Credit Rating</t>
  </si>
  <si>
    <t>Current financial covenants:</t>
  </si>
  <si>
    <t>1. Measure and threshold</t>
  </si>
  <si>
    <t>Details</t>
  </si>
  <si>
    <t>2. Measure and threshold</t>
  </si>
  <si>
    <t>3. Measure and threshold</t>
  </si>
  <si>
    <t>4. Measure and threshold</t>
  </si>
  <si>
    <t>5. Measure and threshold</t>
  </si>
  <si>
    <t>External audit opinion</t>
  </si>
  <si>
    <t>Credit Score or report</t>
  </si>
  <si>
    <t>Source and date</t>
  </si>
  <si>
    <t>Exchange and date</t>
  </si>
  <si>
    <t>Prior and anticipated financial covenant breaches:</t>
  </si>
  <si>
    <t>For lotting and frameworks</t>
  </si>
  <si>
    <t>Lots and your bids</t>
  </si>
  <si>
    <t>Source and details</t>
  </si>
  <si>
    <t>3 Error Check Settings</t>
  </si>
  <si>
    <t>4 Named Ranges List</t>
  </si>
  <si>
    <t>Authority Input</t>
  </si>
  <si>
    <t>Authority Input!$F$12</t>
  </si>
  <si>
    <t>Authority Input!$F$16</t>
  </si>
  <si>
    <t>Contents sheet listing all worksheets in template, listing error checks.</t>
  </si>
  <si>
    <t>Instructions to the Authority on how to use this template.</t>
  </si>
  <si>
    <t>Instructions to Bidders on how to use this template.</t>
  </si>
  <si>
    <t>Setup, RAG threshold and lotting details input.</t>
  </si>
  <si>
    <t>Input for a Lead Bidder that is a Not-for-profit/Voluntary organisation together with its Immediate and Ultimate Parent.</t>
  </si>
  <si>
    <t>Where the opinions for the prior three periods were not "Unmodified: Unqualified", provide further details:</t>
  </si>
  <si>
    <t>If a Bidder is a consortium or joint venture (JV), a separate tool should be completed by each consortium or JV member. Subcontractor input need only be completed by the Lead Bidder of the consortium or JV, except where other consortium or JV members rely on one or more subcontractors for the purposes of demonstrating their financial and economic standing.</t>
  </si>
  <si>
    <t>Input Logic</t>
  </si>
  <si>
    <t>Subcontractor / Other Guarantor</t>
  </si>
  <si>
    <t>Entity</t>
  </si>
  <si>
    <t>4.1a-c</t>
  </si>
  <si>
    <t>Select the type from the drop down selection that most accurately reflects the legal form of each entity.</t>
  </si>
  <si>
    <t>Lead Bidder / Immediate Parent / Ultimate Parent</t>
  </si>
  <si>
    <t>The FVRA tool incorporates accounts proforma for (a) private or public companies and Limited Liability Parternships (LLPs); and (b) Not-for-profit/Voluntary organisations.</t>
  </si>
  <si>
    <t>It should be populated by the Bidder with information regarding the Lead Bidder, Immediate Parent, Ultimate Parent, any guarantor, and all relevant subcontractors as defined in the Authority's procurement documentation.</t>
  </si>
  <si>
    <t>Dropdown cell</t>
  </si>
  <si>
    <t>Input cell with note.</t>
  </si>
  <si>
    <r>
      <t xml:space="preserve">Allocation </t>
    </r>
    <r>
      <rPr>
        <sz val="9"/>
        <color theme="1"/>
        <rFont val="Arial"/>
        <family val="2"/>
      </rPr>
      <t>(Bidder Input from tab 2.1)</t>
    </r>
  </si>
  <si>
    <t>Select Entity Type</t>
  </si>
  <si>
    <t xml:space="preserve">All input should be consistent with the classification of items under the applicable reporting standards or frameworks (i.e. IFRS, FRS 102, Charities SORP). </t>
  </si>
  <si>
    <r>
      <t xml:space="preserve">Net cash flow from operating activities after working capital and tax should be entered as a </t>
    </r>
    <r>
      <rPr>
        <b/>
        <u/>
        <sz val="12"/>
        <rFont val="Arial"/>
        <family val="2"/>
      </rPr>
      <t>positive</t>
    </r>
    <r>
      <rPr>
        <sz val="12"/>
        <rFont val="Arial"/>
        <family val="2"/>
      </rPr>
      <t xml:space="preserve"> or </t>
    </r>
    <r>
      <rPr>
        <b/>
        <u/>
        <sz val="12"/>
        <color rgb="FFFF0000"/>
        <rFont val="Arial"/>
        <family val="2"/>
      </rPr>
      <t>(negative)</t>
    </r>
    <r>
      <rPr>
        <b/>
        <sz val="12"/>
        <color rgb="FFFF0000"/>
        <rFont val="Arial"/>
        <family val="2"/>
      </rPr>
      <t xml:space="preserve"> </t>
    </r>
    <r>
      <rPr>
        <sz val="12"/>
        <rFont val="Arial"/>
        <family val="2"/>
      </rPr>
      <t>value consistent with cash flow statement, or management accounts where a statement of cash flows is not produced as part of audited accounts.</t>
    </r>
  </si>
  <si>
    <t>Authorities should ensure they make clear the link between any Economic and Financial Standing thresholds (reflected in this tool) and any Financial Indicators included in the Financial Distress terms of their contract (for example, the Model Services Contract).</t>
  </si>
  <si>
    <t>2 Lists</t>
  </si>
  <si>
    <t>cstAuthorityName</t>
  </si>
  <si>
    <t>Authority Input!$F$13</t>
  </si>
  <si>
    <t>Name of Authority</t>
  </si>
  <si>
    <t>When this tool is used for the purposes of monitoring suppliers' economic and financial standing over the life of a contract, the Authority should consider all relevant circumstances, including but not limited to the tool's outputs.</t>
  </si>
  <si>
    <t>Of which: Depreciation of right of use asset (£'000s)</t>
  </si>
  <si>
    <t>THIS SHEET TO BE PROTECTED AND HIDDEN BEFORE SHARING WITH BIDDERS</t>
  </si>
  <si>
    <t>1 Contracting Authority Instructions</t>
  </si>
  <si>
    <t>Usage:</t>
  </si>
  <si>
    <t>Dropdown list in the input sheets. Not to be modified.</t>
  </si>
  <si>
    <t>Dropdown list in the Bidder Instructions sheet. Not to be modified.</t>
  </si>
  <si>
    <t>For more information see guidance at: www.gov.uk/government/publications/the-sourcing-and-consultancy-playbooks</t>
  </si>
  <si>
    <t>Definition No.</t>
  </si>
  <si>
    <t>Contracting Authorities to complete in line with procurement documents. Thresholds should be amended to reflect the criticality of the contract and the relevant sector of the procurement.</t>
  </si>
  <si>
    <t>This will appear on the CoverPage.</t>
  </si>
  <si>
    <t>This will appear on the CoverPage and the tool strapline across all tabs.</t>
  </si>
  <si>
    <t>Key:</t>
  </si>
  <si>
    <t>Unless otherwise indicated by the Authority, all amounts should be entered in £000s. Where the Immediate and/or Ultimate Parent company accounts are not presented in GBP, the fields must be completed in the reported currency and the relevant exchange rates entered at the top of the sheet.</t>
  </si>
  <si>
    <t>Income Statement / SOCI</t>
  </si>
  <si>
    <t>Balance Sheet / SOFP</t>
  </si>
  <si>
    <t>Higher risk</t>
  </si>
  <si>
    <t>Lower risk</t>
  </si>
  <si>
    <t>Tool finalisation date</t>
  </si>
  <si>
    <t>[Agreement / Contract Ref]</t>
  </si>
  <si>
    <t>[Agreement / Contract Name]</t>
  </si>
  <si>
    <t>Input for Subcontractor, Guarantor or Other Entity that is a Private Limited Company/Publicly Listed Company.</t>
  </si>
  <si>
    <t>Input for Subcontractor, Guarantor or Other Entity that is a Not-for-profit/Voluntary organisation.</t>
  </si>
  <si>
    <t>Ratio Analysis and RAG Ratings for Subcontractor, Guarantor or Other Entity</t>
  </si>
  <si>
    <t>System configuration sheet, including lists and named ranges. Hidden to Bidder.</t>
  </si>
  <si>
    <t xml:space="preserve">Uncapped liabilities </t>
  </si>
  <si>
    <t>Subcontractor/Guarantor/Entity #2</t>
  </si>
  <si>
    <t>Subcontractor/Guarantor/Entity #3</t>
  </si>
  <si>
    <t>Subcontractor/Guarantor/Entity #1</t>
  </si>
  <si>
    <t>Parent Company Guarantee (PCG): Obligor / guarantor entities?</t>
  </si>
  <si>
    <t>Ancillary information input for Lead Bidder, the Immediate Parent and Ultimate Parent (relating to Input 1.1a /1.1b)</t>
  </si>
  <si>
    <t>Ancillary information input for Subcontractor, Guarantor or Other Entity (relating to Input 1.2a /1.2b)</t>
  </si>
  <si>
    <t>Select the cell range, right click on the range and select "Format Cells" from the menu (also available from the "Home" tab of the toolbar ribbon).</t>
  </si>
  <si>
    <t>No or N/A</t>
  </si>
  <si>
    <t>Subcontractor % of contract value delivery</t>
  </si>
  <si>
    <t>Protected</t>
  </si>
  <si>
    <t>Share of Contract Delivery</t>
  </si>
  <si>
    <t>Complete these worksheets</t>
  </si>
  <si>
    <t>FOR BIDDER COMPLETION</t>
  </si>
  <si>
    <t>Guidance link</t>
  </si>
  <si>
    <t>This tool is for the assessing of bidders for a public contract or framework agreement (authorities can also use their own assessment methodology consistent with the guidance).</t>
  </si>
  <si>
    <t>RAG Thresholds and appoximate contract value</t>
  </si>
  <si>
    <t>Authority Workflow</t>
  </si>
  <si>
    <t>*Sheet protection guidance</t>
  </si>
  <si>
    <t>Navigate to the "Protection" tab in the format cells window, ensure the "Locked" tick box is ticked and press "OK".</t>
  </si>
  <si>
    <t>Protecting / unprotecting worksheets</t>
  </si>
  <si>
    <t>Navigate to the sheet, select the "Review" tab of the toolbar ribbon and press the "Protect Sheet" or "Unprotect Sheet" button.</t>
  </si>
  <si>
    <t>If protecting, a prompt will allow selection of protection aspects, including options for locked and unlocked cells. Enter a password and press "OK" and, when prompted for protecting, re-enter password to confirm.</t>
  </si>
  <si>
    <t>FOR COMPLETION BY AUTHORITY - PROTECT AND/OR HIDE SHEET BEFORE SHARING</t>
  </si>
  <si>
    <t>FOR COMPLETION BY AUTHORITY - PROTECT SHEET BEFORE SHARING</t>
  </si>
  <si>
    <t>Apply worksheet protection to "CoverPage", "Authority Input" and "4.3 Evaluation Summary" before sharing with bidders to protect your changes.</t>
  </si>
  <si>
    <t>Note that by default, protecting a worksheet locks all cells so none of them are editable. To enable some cell editing, while leaving other cells locked, it's possible to unlock all the cells and then lock only specific cells and ranges before you protect the worksheet. This has already been applied in the protected sheets.</t>
  </si>
  <si>
    <t>Link to Contents table</t>
  </si>
  <si>
    <t>Bidder Workflow</t>
  </si>
  <si>
    <t>This tool is provided in support of the Assessing and Motoring the Economic and Financial Standing of Bidders and Suppliers Guidance Note. For additional guidance:</t>
  </si>
  <si>
    <t>Lead Bidders are responsible for ensuring correct completion of this tool, provision of all relevant supporting information and response to clarification questions raised by the Authority. Depending on the monitoring schedule set out or agreed with the Authority, those awarded the contract may be required to provide updates to the tool inputs throughout the contract period.</t>
  </si>
  <si>
    <t>Financial Viability and Risk Assessment Tool Overview</t>
  </si>
  <si>
    <t>If lots are used, the below should be completed. If calculating Turnover Ratio, Cell F35 must be completed.</t>
  </si>
  <si>
    <t>Entity Name</t>
  </si>
  <si>
    <t>This is the only bidder input required on this sheet.</t>
  </si>
  <si>
    <r>
      <t xml:space="preserve">Approximate Annual Contract Value </t>
    </r>
    <r>
      <rPr>
        <b/>
        <sz val="9"/>
        <color theme="1"/>
        <rFont val="Arial"/>
        <family val="2"/>
      </rPr>
      <t>(£000s)</t>
    </r>
  </si>
  <si>
    <t>Note: Indicate for which lots you are bidding by checking the corresponding box</t>
  </si>
  <si>
    <t>Authority input cell</t>
  </si>
  <si>
    <t>Default protection</t>
  </si>
  <si>
    <t>*</t>
  </si>
  <si>
    <r>
      <t xml:space="preserve">Metric 4 – Net Debt + Net Pension Deficit/Surplus to EBITDA Ratio
</t>
    </r>
    <r>
      <rPr>
        <i/>
        <sz val="10"/>
        <color theme="1"/>
        <rFont val="Arial"/>
        <family val="2"/>
      </rPr>
      <t xml:space="preserve">Net Debt + Net Pension Deficit/Surplus to EBITDA ratio = (Net Debt + Net Pension Deficit) / EBITDA
</t>
    </r>
    <r>
      <rPr>
        <sz val="10"/>
        <color theme="1"/>
        <rFont val="Arial"/>
        <family val="2"/>
      </rPr>
      <t xml:space="preserve">
</t>
    </r>
    <r>
      <rPr>
        <b/>
        <sz val="10"/>
        <color theme="1"/>
        <rFont val="Arial"/>
        <family val="2"/>
      </rPr>
      <t>Definition</t>
    </r>
    <r>
      <rPr>
        <sz val="10"/>
        <color theme="1"/>
        <rFont val="Arial"/>
        <family val="2"/>
      </rPr>
      <t xml:space="preserve">
</t>
    </r>
    <r>
      <rPr>
        <i/>
        <sz val="10"/>
        <color theme="1"/>
        <rFont val="Arial"/>
        <family val="2"/>
      </rPr>
      <t>Net Debt = Bank overdrafts + Loans and borrowings + Finance leases + Deferred consideration payable – Cash and cash equivalents
Net Pension Deficit = Retirement Benefit Obligations – Retirement Benefit Assets 
EBITDA = Operating profit + Depreciation charge + Amortisation charge</t>
    </r>
  </si>
  <si>
    <r>
      <t xml:space="preserve">Free Cash Flow to Net Debt Ratio = Free Cash Flow / Net Debt
Where </t>
    </r>
    <r>
      <rPr>
        <b/>
        <sz val="10"/>
        <color theme="1"/>
        <rFont val="Arial"/>
        <family val="2"/>
      </rPr>
      <t>Free Cash Flow</t>
    </r>
    <r>
      <rPr>
        <sz val="10"/>
        <color theme="1"/>
        <rFont val="Arial"/>
        <family val="2"/>
      </rPr>
      <t xml:space="preserve"> is the sum of: Net cash flow from operating activities (After working capital and tax) and Capital expenditure (Tangible and intangible).
Where </t>
    </r>
    <r>
      <rPr>
        <b/>
        <sz val="10"/>
        <color theme="1"/>
        <rFont val="Arial"/>
        <family val="2"/>
      </rPr>
      <t>Net Debt</t>
    </r>
    <r>
      <rPr>
        <sz val="10"/>
        <color theme="1"/>
        <rFont val="Arial"/>
        <family val="2"/>
      </rPr>
      <t xml:space="preserve"> is the sum of:
1. Current Liabilities: Loans and overdrafts, Deferred consideration, Lease liabilities, Amounts owed to group undertakings, Amounts owed to joint ventures and associates and Derivative financial instruments.
2. Non-current liabilities: Lease liabilities, Loans and borrowings, Amounts owed to group undertakings, Amounts owed to joint ventures and associates, Deferred consideration and Derivative financial instruments.
Less:
1.Current Assets: Derivative financial instruments, Other current financial assets (i.e. MMFs, secured loan notes), Cash and cash equivalents (Incl marketable securities) and Investments.</t>
    </r>
  </si>
  <si>
    <r>
      <t xml:space="preserve">Free Cash Flow to Net Debt Ratio = Free Cash Flow / Net Debt
Where </t>
    </r>
    <r>
      <rPr>
        <b/>
        <sz val="10"/>
        <color theme="1"/>
        <rFont val="Arial"/>
        <family val="2"/>
      </rPr>
      <t>Free Cash Flow</t>
    </r>
    <r>
      <rPr>
        <sz val="10"/>
        <color theme="1"/>
        <rFont val="Arial"/>
        <family val="2"/>
      </rPr>
      <t xml:space="preserve"> is the sum of: Net cash flow from/used in operating activities  and Purchase of tangible fixed assets and intangible assets
Where </t>
    </r>
    <r>
      <rPr>
        <b/>
        <sz val="10"/>
        <color theme="1"/>
        <rFont val="Arial"/>
        <family val="2"/>
      </rPr>
      <t>Net Debt</t>
    </r>
    <r>
      <rPr>
        <sz val="10"/>
        <color theme="1"/>
        <rFont val="Arial"/>
        <family val="2"/>
      </rPr>
      <t xml:space="preserve"> is the sum of:
1. Current Liabilities: Borrowings (Falling due within one year), Deferred consideration, Amounts owed to group undertakings and Obligations under finance lease and hire purchase contracts
2. Non-current liabilities: Borrowings (Falling due after more than one year), Deferred consideration, Amounts owed to group undertakings and Obligations under finance lease and hire purchase contracts
Less:
1. Current Assets: Cash at bank and in hand and equivalents</t>
    </r>
  </si>
  <si>
    <r>
      <t xml:space="preserve">Net Debt to EBITDA Ratio = Net Debt / EBITDA
Where </t>
    </r>
    <r>
      <rPr>
        <b/>
        <sz val="10"/>
        <color theme="1"/>
        <rFont val="Arial"/>
        <family val="2"/>
      </rPr>
      <t>Net Debt</t>
    </r>
    <r>
      <rPr>
        <sz val="10"/>
        <color theme="1"/>
        <rFont val="Arial"/>
        <family val="2"/>
      </rPr>
      <t xml:space="preserve"> is the sum of:
1. Current Liabilities: Borrowings (Falling due within one year), Deferred consideration, Amounts owed to group undertakings and Obligations under finance lease and hire purchase contracts
2. Non-current liabilities: Borrowings (Falling due after more than one year), Deferred consideration, Amounts owed to group undertakings and Obligations under finance lease and hire purchase contracts
Less:
1. Current Assets: Cash at bank and in hand and equivalents
Where </t>
    </r>
    <r>
      <rPr>
        <b/>
        <sz val="10"/>
        <color theme="1"/>
        <rFont val="Arial"/>
        <family val="2"/>
      </rPr>
      <t>EBITDA</t>
    </r>
    <r>
      <rPr>
        <sz val="10"/>
        <color theme="1"/>
        <rFont val="Arial"/>
        <family val="2"/>
      </rPr>
      <t xml:space="preserve"> is: Net income/(expenditure) before gains and losses less Depreciation and Amortisation</t>
    </r>
  </si>
  <si>
    <r>
      <t xml:space="preserve">Net Debt to EBITDA Ratio = Net Debt / EBITDA
Where </t>
    </r>
    <r>
      <rPr>
        <b/>
        <sz val="10"/>
        <color theme="1"/>
        <rFont val="Arial"/>
        <family val="2"/>
      </rPr>
      <t>Net Debt</t>
    </r>
    <r>
      <rPr>
        <sz val="10"/>
        <color theme="1"/>
        <rFont val="Arial"/>
        <family val="2"/>
      </rPr>
      <t xml:space="preserve"> is the sum of:
1. Current Liabilities: Loans and overdrafts, Deferred consideration, Lease liabilities, Amounts owed to group undertakings, Amounts owed to joint ventures and associates and Derivative financial instruments.
2. Non-current liabilities: Lease liabilities, Loans and borrowings, Amounts owed to group undertakings, Amounts owed to joint ventures and associates, Deferred consideration and Derivative financial instruments.
Less:
1.Current Assets: Derivative financial instruments, Other current financial assets (i.e. MMFs, secured loan notes), Cash and cash equivalents (Incl marketable securities) and Investments.
Where </t>
    </r>
    <r>
      <rPr>
        <b/>
        <sz val="10"/>
        <color theme="1"/>
        <rFont val="Arial"/>
        <family val="2"/>
      </rPr>
      <t>EBITDA</t>
    </r>
    <r>
      <rPr>
        <sz val="10"/>
        <color theme="1"/>
        <rFont val="Arial"/>
        <family val="2"/>
      </rPr>
      <t xml:space="preserve"> is: Operating profit plus Exceptional and non-underlying items* less Depreciation and Amortisation.
</t>
    </r>
    <r>
      <rPr>
        <b/>
        <sz val="10"/>
        <color theme="1"/>
        <rFont val="Arial"/>
        <family val="2"/>
      </rPr>
      <t>Operating profit</t>
    </r>
    <r>
      <rPr>
        <sz val="10"/>
        <color theme="1"/>
        <rFont val="Arial"/>
        <family val="2"/>
      </rPr>
      <t xml:space="preserve"> is the sum of: Gross profit, Other operating income/expense, Administrative income/expense, Grant income (e.g. Government income), Impairment losses/gains and Restructuring costs.
*Exceptional and non-underlying items are included in the calculation where the value is negative.</t>
    </r>
  </si>
  <si>
    <r>
      <t xml:space="preserve">Net Debt and Net Pension Deficit to EBITDA Ratio = (Net debt + Net Pension Deficit) / EBITDA
Where </t>
    </r>
    <r>
      <rPr>
        <b/>
        <sz val="10"/>
        <color theme="1"/>
        <rFont val="Arial"/>
        <family val="2"/>
      </rPr>
      <t>Net Debt</t>
    </r>
    <r>
      <rPr>
        <sz val="10"/>
        <color theme="1"/>
        <rFont val="Arial"/>
        <family val="2"/>
      </rPr>
      <t xml:space="preserve"> is the sum of:
1. Current Liabilities: Loans and overdrafts, Deferred consideration, Lease liabilities, Amounts owed to group undertakings, Amounts owed to joint ventures and associates and Derivative financial instruments.
2. Non-current liabilities: Lease liabilities, Loans and borrowings, Amounts owed to group undertakings, Amounts owed to joint ventures and associates, Deferred consideration and Derivative financial instruments.
Less:
1.Current Assets: Derivative financial instruments, Other current financial assets (i.e. MMFs, secured loan notes), Cash and cash equivalents (Incl marketable securities) and Investments.
Where </t>
    </r>
    <r>
      <rPr>
        <b/>
        <sz val="10"/>
        <color theme="1"/>
        <rFont val="Arial"/>
        <family val="2"/>
      </rPr>
      <t>Net Pension Deficit</t>
    </r>
    <r>
      <rPr>
        <sz val="10"/>
        <color theme="1"/>
        <rFont val="Arial"/>
        <family val="2"/>
      </rPr>
      <t xml:space="preserve"> is: - ( Employee benefit assets (Pension etc.) - Employee benefit liabilities (Pension etc.) )
Where </t>
    </r>
    <r>
      <rPr>
        <b/>
        <sz val="10"/>
        <color theme="1"/>
        <rFont val="Arial"/>
        <family val="2"/>
      </rPr>
      <t>EBITDA</t>
    </r>
    <r>
      <rPr>
        <sz val="10"/>
        <color theme="1"/>
        <rFont val="Arial"/>
        <family val="2"/>
      </rPr>
      <t xml:space="preserve"> is: Operating profit plus Exceptional and non-underlying items* less Depreciation and Amortisation.
</t>
    </r>
    <r>
      <rPr>
        <b/>
        <sz val="10"/>
        <color theme="1"/>
        <rFont val="Arial"/>
        <family val="2"/>
      </rPr>
      <t xml:space="preserve">Operating profit </t>
    </r>
    <r>
      <rPr>
        <sz val="10"/>
        <color theme="1"/>
        <rFont val="Arial"/>
        <family val="2"/>
      </rPr>
      <t xml:space="preserve">is the sum of: Gross profit, Other operating income/expense, Administrative income/expense, Grant income (e.g. Government income), Impairment losses/gains and Restructuring costs.
*Exceptional and non-underlying items are included in the calculation where the value is negative.
</t>
    </r>
  </si>
  <si>
    <r>
      <t xml:space="preserve">Net Debt and Net Pension Deficit to EBITDA Ratio = (Net debt + Net Pension Deficit) / EBITDA
Where </t>
    </r>
    <r>
      <rPr>
        <b/>
        <sz val="10"/>
        <color theme="1"/>
        <rFont val="Arial"/>
        <family val="2"/>
      </rPr>
      <t xml:space="preserve">Net Debt </t>
    </r>
    <r>
      <rPr>
        <sz val="10"/>
        <color theme="1"/>
        <rFont val="Arial"/>
        <family val="2"/>
      </rPr>
      <t xml:space="preserve">is the sum of:
1. Current Liabilities: Borrowings (Falling due within one year), Deferred consideration, Amounts owed to group undertakings and Obligations under finance lease and hire purchase contracts
2. Non-current liabilities: Borrowings (Falling due after more than one year), Deferred consideration, Amounts owed to group undertakings and Obligations under finance lease and hire purchase contracts
Less:
1. Current Assets: Cash at bank and in hand and equivalents
Where </t>
    </r>
    <r>
      <rPr>
        <b/>
        <sz val="10"/>
        <color theme="1"/>
        <rFont val="Arial"/>
        <family val="2"/>
      </rPr>
      <t>Net Pension Deficit</t>
    </r>
    <r>
      <rPr>
        <sz val="10"/>
        <color theme="1"/>
        <rFont val="Arial"/>
        <family val="2"/>
      </rPr>
      <t xml:space="preserve"> is:  - (Employee benefit assets (Pension etc.) - Employee retirement benefit liabilities (Pension etc.) )
Where </t>
    </r>
    <r>
      <rPr>
        <b/>
        <sz val="10"/>
        <color theme="1"/>
        <rFont val="Arial"/>
        <family val="2"/>
      </rPr>
      <t>EBITDA</t>
    </r>
    <r>
      <rPr>
        <sz val="10"/>
        <color theme="1"/>
        <rFont val="Arial"/>
        <family val="2"/>
      </rPr>
      <t xml:space="preserve"> is: Net income/(expenditure) before gains and losses less Depreciation and Amortisation</t>
    </r>
  </si>
  <si>
    <r>
      <t xml:space="preserve">Net Interest Paid Cover = (Operating profit + Exceptional and non-underlying items* + Share of results of associates and joint ventures) / - (Interest Received + Interest Paid)
</t>
    </r>
    <r>
      <rPr>
        <b/>
        <sz val="10"/>
        <color theme="1"/>
        <rFont val="Arial"/>
        <family val="2"/>
      </rPr>
      <t>Operating profit</t>
    </r>
    <r>
      <rPr>
        <sz val="10"/>
        <color theme="1"/>
        <rFont val="Arial"/>
        <family val="2"/>
      </rPr>
      <t xml:space="preserve"> is the sum of: Gross profit, Other operating income/expense, Administrative income/expense, Grant income (e.g. Government income), Impairment losses/gains and Restructuring costs.
*Exceptional and non-underlying items are only included if value is negative.</t>
    </r>
  </si>
  <si>
    <r>
      <t xml:space="preserve">Group Exposure Ratio =  Group Exposure / Gross Assets
Where </t>
    </r>
    <r>
      <rPr>
        <b/>
        <sz val="10"/>
        <color theme="1"/>
        <rFont val="Arial"/>
        <family val="2"/>
      </rPr>
      <t>Group Exposure</t>
    </r>
    <r>
      <rPr>
        <sz val="10"/>
        <color theme="1"/>
        <rFont val="Arial"/>
        <family val="2"/>
      </rPr>
      <t xml:space="preserve"> is the sum of:
1. Other non-current assets: Amounts owed by group undertakings and Amounts owed by joint ventures and associates
2. Current assets: Amounts owed by group undertakings and Amounts owed by joint ventures and associates
3. Contingent liabilities in support of group undertakings (£'000s)
Where </t>
    </r>
    <r>
      <rPr>
        <b/>
        <sz val="10"/>
        <color theme="1"/>
        <rFont val="Arial"/>
        <family val="2"/>
      </rPr>
      <t>Gross Assets</t>
    </r>
    <r>
      <rPr>
        <sz val="10"/>
        <color theme="1"/>
        <rFont val="Arial"/>
        <family val="2"/>
      </rPr>
      <t xml:space="preserve"> is the sum of: 
1. Fixed Assets: Other intangible fixed assets, Tangible fixed assets, Other fixed assets (Fixed asset investments, investment properties etc.) and Right of use assets
2. Current Assets
We note that Goodwill has been excluded in the calculation of gross assets.</t>
    </r>
  </si>
  <si>
    <r>
      <t xml:space="preserve">Group Exposure Ratio =  Group Exposure / Gross Assets
Where </t>
    </r>
    <r>
      <rPr>
        <b/>
        <sz val="10"/>
        <color theme="1"/>
        <rFont val="Arial"/>
        <family val="2"/>
      </rPr>
      <t>Group Exposure</t>
    </r>
    <r>
      <rPr>
        <sz val="10"/>
        <color theme="1"/>
        <rFont val="Arial"/>
        <family val="2"/>
      </rPr>
      <t xml:space="preserve"> is the sum of:
1.  Other non-current assets: Amounts owed by group undertakings
2. Current assets: Amounts owed by group undertakings
3. Contingent Liabilities in support of Group undertakings
Where</t>
    </r>
    <r>
      <rPr>
        <b/>
        <sz val="10"/>
        <color theme="1"/>
        <rFont val="Arial"/>
        <family val="2"/>
      </rPr>
      <t xml:space="preserve"> Gross Assets</t>
    </r>
    <r>
      <rPr>
        <sz val="10"/>
        <color theme="1"/>
        <rFont val="Arial"/>
        <family val="2"/>
      </rPr>
      <t xml:space="preserve"> is the sum of: Tangible assets, Intangible assets, Investments and Current assets</t>
    </r>
  </si>
  <si>
    <r>
      <t xml:space="preserve">Operating Margin = (Operating profit + Exceptional and non-underlying items*) / Turnover 
</t>
    </r>
    <r>
      <rPr>
        <b/>
        <sz val="10"/>
        <color theme="1"/>
        <rFont val="Arial"/>
        <family val="2"/>
      </rPr>
      <t>Operating profit</t>
    </r>
    <r>
      <rPr>
        <sz val="10"/>
        <color theme="1"/>
        <rFont val="Arial"/>
        <family val="2"/>
      </rPr>
      <t xml:space="preserve"> is the sum of:  Other operating income/expense, Administrative income/expense, Grant income (e.g. Government income), Impairment losses/gains and Restructuring costs.
*Exceptional and non-underlying items are only included if value is negative.</t>
    </r>
  </si>
  <si>
    <r>
      <t xml:space="preserve">Operating Margin
</t>
    </r>
    <r>
      <rPr>
        <i/>
        <sz val="10"/>
        <color theme="1"/>
        <rFont val="Arial"/>
        <family val="2"/>
      </rPr>
      <t xml:space="preserve">
Exceptional and non-underlying items not included where the net total is positive (ie income)</t>
    </r>
  </si>
  <si>
    <r>
      <t xml:space="preserve">Net Debt to EBITDA Ratio
</t>
    </r>
    <r>
      <rPr>
        <b/>
        <i/>
        <sz val="10"/>
        <rFont val="Arial"/>
        <family val="2"/>
      </rPr>
      <t>Net Debt negative:</t>
    </r>
    <r>
      <rPr>
        <i/>
        <sz val="10"/>
        <rFont val="Arial"/>
        <family val="2"/>
      </rPr>
      <t xml:space="preserve"> </t>
    </r>
    <r>
      <rPr>
        <b/>
        <i/>
        <sz val="10"/>
        <color theme="9" tint="-0.249977111117893"/>
        <rFont val="Arial"/>
        <family val="2"/>
      </rPr>
      <t>‘Low Risk’</t>
    </r>
    <r>
      <rPr>
        <b/>
        <i/>
        <sz val="10"/>
        <rFont val="Arial"/>
        <family val="2"/>
      </rPr>
      <t xml:space="preserve">
</t>
    </r>
    <r>
      <rPr>
        <i/>
        <sz val="10"/>
        <rFont val="Arial"/>
        <family val="2"/>
      </rPr>
      <t xml:space="preserve">If Net Debt positive and </t>
    </r>
    <r>
      <rPr>
        <b/>
        <i/>
        <sz val="10"/>
        <rFont val="Arial"/>
        <family val="2"/>
      </rPr>
      <t xml:space="preserve">EBITDA negative: </t>
    </r>
    <r>
      <rPr>
        <b/>
        <i/>
        <sz val="10"/>
        <color rgb="FFC00000"/>
        <rFont val="Arial"/>
        <family val="2"/>
      </rPr>
      <t>‘High Risk’</t>
    </r>
    <r>
      <rPr>
        <i/>
        <sz val="10"/>
        <rFont val="Arial"/>
        <family val="2"/>
      </rPr>
      <t xml:space="preserve">
Exceptional and non-underlying items not included where the net total is positive (ie income)
If Net Debt </t>
    </r>
    <r>
      <rPr>
        <i/>
        <u/>
        <sz val="10"/>
        <rFont val="Arial"/>
        <family val="2"/>
      </rPr>
      <t>and</t>
    </r>
    <r>
      <rPr>
        <i/>
        <sz val="10"/>
        <rFont val="Arial"/>
        <family val="2"/>
      </rPr>
      <t xml:space="preserve"> EBITDA zero: 'N/A'</t>
    </r>
  </si>
  <si>
    <r>
      <t xml:space="preserve">Net Debt and Net Pension Deficit to EBITDA Ratio
</t>
    </r>
    <r>
      <rPr>
        <b/>
        <i/>
        <sz val="10"/>
        <color theme="1"/>
        <rFont val="Arial"/>
        <family val="2"/>
      </rPr>
      <t xml:space="preserve">Net Debt + Net Pension Deficit negative: </t>
    </r>
    <r>
      <rPr>
        <b/>
        <i/>
        <sz val="10"/>
        <color theme="9"/>
        <rFont val="Arial"/>
        <family val="2"/>
      </rPr>
      <t>‘Low Risk’</t>
    </r>
    <r>
      <rPr>
        <b/>
        <i/>
        <sz val="10"/>
        <color theme="1"/>
        <rFont val="Arial"/>
        <family val="2"/>
      </rPr>
      <t xml:space="preserve">
</t>
    </r>
    <r>
      <rPr>
        <i/>
        <sz val="10"/>
        <color theme="1"/>
        <rFont val="Arial"/>
        <family val="2"/>
      </rPr>
      <t xml:space="preserve">If Net Debt + Net Pension Deficit positive and </t>
    </r>
    <r>
      <rPr>
        <b/>
        <i/>
        <sz val="10"/>
        <color theme="1"/>
        <rFont val="Arial"/>
        <family val="2"/>
      </rPr>
      <t>EBITDA negative:</t>
    </r>
    <r>
      <rPr>
        <i/>
        <sz val="10"/>
        <color theme="1"/>
        <rFont val="Arial"/>
        <family val="2"/>
      </rPr>
      <t xml:space="preserve"> </t>
    </r>
    <r>
      <rPr>
        <b/>
        <i/>
        <sz val="10"/>
        <color rgb="FFC00000"/>
        <rFont val="Arial"/>
        <family val="2"/>
      </rPr>
      <t>‘High Risk’</t>
    </r>
    <r>
      <rPr>
        <i/>
        <sz val="10"/>
        <color rgb="FFC00000"/>
        <rFont val="Arial"/>
        <family val="2"/>
      </rPr>
      <t xml:space="preserve"> </t>
    </r>
    <r>
      <rPr>
        <i/>
        <sz val="10"/>
        <rFont val="Arial"/>
        <family val="2"/>
      </rPr>
      <t xml:space="preserve">
Exceptional and non-underlying items not included where the net total is positive (ie income)
If Net Debt + Pension Deficit </t>
    </r>
    <r>
      <rPr>
        <i/>
        <u/>
        <sz val="10"/>
        <rFont val="Arial"/>
        <family val="2"/>
      </rPr>
      <t>and</t>
    </r>
    <r>
      <rPr>
        <i/>
        <sz val="10"/>
        <rFont val="Arial"/>
        <family val="2"/>
      </rPr>
      <t xml:space="preserve"> EBITDA zero: 'N/A'</t>
    </r>
  </si>
  <si>
    <r>
      <t xml:space="preserve">Net Interest Paid Cover
</t>
    </r>
    <r>
      <rPr>
        <b/>
        <i/>
        <sz val="10"/>
        <rFont val="Arial"/>
        <family val="2"/>
      </rPr>
      <t xml:space="preserve">Net Interest Paid negative: </t>
    </r>
    <r>
      <rPr>
        <b/>
        <i/>
        <sz val="10"/>
        <color theme="9" tint="-0.249977111117893"/>
        <rFont val="Arial"/>
        <family val="2"/>
      </rPr>
      <t xml:space="preserve">‘Low risk’
</t>
    </r>
    <r>
      <rPr>
        <i/>
        <sz val="10"/>
        <rFont val="Arial"/>
        <family val="2"/>
      </rPr>
      <t xml:space="preserve">If Net Interest Paid positive and </t>
    </r>
    <r>
      <rPr>
        <b/>
        <i/>
        <sz val="10"/>
        <rFont val="Arial"/>
        <family val="2"/>
      </rPr>
      <t>coverage negative</t>
    </r>
    <r>
      <rPr>
        <i/>
        <sz val="10"/>
        <rFont val="Arial"/>
        <family val="2"/>
      </rPr>
      <t>:</t>
    </r>
    <r>
      <rPr>
        <i/>
        <sz val="10"/>
        <color rgb="FFC00000"/>
        <rFont val="Arial"/>
        <family val="2"/>
      </rPr>
      <t xml:space="preserve"> </t>
    </r>
    <r>
      <rPr>
        <b/>
        <i/>
        <sz val="10"/>
        <color rgb="FFC00000"/>
        <rFont val="Arial"/>
        <family val="2"/>
      </rPr>
      <t>'High Risk'</t>
    </r>
    <r>
      <rPr>
        <b/>
        <i/>
        <sz val="10"/>
        <color theme="9" tint="-0.249977111117893"/>
        <rFont val="Arial"/>
        <family val="2"/>
      </rPr>
      <t xml:space="preserve">
</t>
    </r>
    <r>
      <rPr>
        <i/>
        <sz val="10"/>
        <rFont val="Arial"/>
        <family val="2"/>
      </rPr>
      <t xml:space="preserve">Exceptional and non-underlying items not included where the net total is positive (ie income)
If Net Interest Paid </t>
    </r>
    <r>
      <rPr>
        <i/>
        <u/>
        <sz val="10"/>
        <rFont val="Arial"/>
        <family val="2"/>
      </rPr>
      <t>and</t>
    </r>
    <r>
      <rPr>
        <i/>
        <sz val="10"/>
        <rFont val="Arial"/>
        <family val="2"/>
      </rPr>
      <t xml:space="preserve"> coverage zero: 'N/A'</t>
    </r>
  </si>
  <si>
    <t>[x]</t>
  </si>
  <si>
    <t>[Tool finalisation date]</t>
  </si>
  <si>
    <t>[OFFICIAL]</t>
  </si>
  <si>
    <r>
      <t xml:space="preserve">Metric 3 (A) – Free Cash Flow to Net Debt Ratio
(Metrics 3(A) and 3(B) are alternative measures. Metric 3(A) is more relevant to capital intensive sectors and Metric 3(B) to less capital intensive sectors.)
</t>
    </r>
    <r>
      <rPr>
        <i/>
        <sz val="10"/>
        <color theme="1"/>
        <rFont val="Arial"/>
        <family val="2"/>
      </rPr>
      <t>Free Cash Flow to Net Debt Ratio = Free Cash Flow / Net Debt</t>
    </r>
    <r>
      <rPr>
        <sz val="10"/>
        <color theme="1"/>
        <rFont val="Arial"/>
        <family val="2"/>
      </rPr>
      <t xml:space="preserve">
</t>
    </r>
    <r>
      <rPr>
        <b/>
        <sz val="10"/>
        <color theme="1"/>
        <rFont val="Arial"/>
        <family val="2"/>
      </rPr>
      <t>Definition</t>
    </r>
    <r>
      <rPr>
        <sz val="10"/>
        <color theme="1"/>
        <rFont val="Arial"/>
        <family val="2"/>
      </rPr>
      <t xml:space="preserve">
</t>
    </r>
    <r>
      <rPr>
        <i/>
        <sz val="10"/>
        <color theme="1"/>
        <rFont val="Arial"/>
        <family val="2"/>
      </rPr>
      <t>Free Cash Flow = Net cash flow from operating activities – Capital expenditure
Capital expenditure = Purchase of property, plant &amp; equipment + Purchase of intangible Assets
Net Debt = Bank overdrafts + Loans and borrowings + Finance leases + Deferred consideration payable – Cash and cash equivalents</t>
    </r>
  </si>
  <si>
    <t>IS1</t>
  </si>
  <si>
    <t>IS2</t>
  </si>
  <si>
    <t>IS3</t>
  </si>
  <si>
    <t>BS1</t>
  </si>
  <si>
    <t>BS2</t>
  </si>
  <si>
    <t>BS3</t>
  </si>
  <si>
    <t>BS4</t>
  </si>
  <si>
    <t>BS5</t>
  </si>
  <si>
    <t>BS6</t>
  </si>
  <si>
    <t>BS7</t>
  </si>
  <si>
    <t>BS8</t>
  </si>
  <si>
    <t>BS9</t>
  </si>
  <si>
    <t>BS10</t>
  </si>
  <si>
    <t>BS11</t>
  </si>
  <si>
    <t>BS12</t>
  </si>
  <si>
    <t>BS13</t>
  </si>
  <si>
    <t>BS14</t>
  </si>
  <si>
    <t>BS15</t>
  </si>
  <si>
    <t>BS16</t>
  </si>
  <si>
    <t>BS17</t>
  </si>
  <si>
    <t>BS18</t>
  </si>
  <si>
    <t>CF1</t>
  </si>
  <si>
    <t>CF2</t>
  </si>
  <si>
    <t>CF3</t>
  </si>
  <si>
    <t>IS4</t>
  </si>
  <si>
    <t>IS5</t>
  </si>
  <si>
    <t>IS6</t>
  </si>
  <si>
    <t>IS7</t>
  </si>
  <si>
    <t>IS8</t>
  </si>
  <si>
    <t>BS19</t>
  </si>
  <si>
    <t>BS20</t>
  </si>
  <si>
    <t>BS21</t>
  </si>
  <si>
    <t>BS22</t>
  </si>
  <si>
    <t>BS23</t>
  </si>
  <si>
    <t>BS24</t>
  </si>
  <si>
    <t>BS25</t>
  </si>
  <si>
    <t>BS26</t>
  </si>
  <si>
    <t>BS27</t>
  </si>
  <si>
    <t>BS28</t>
  </si>
  <si>
    <t>BS29</t>
  </si>
  <si>
    <t>BS30</t>
  </si>
  <si>
    <t>BS31</t>
  </si>
  <si>
    <t>BS32</t>
  </si>
  <si>
    <t>BS33</t>
  </si>
  <si>
    <t>IS9</t>
  </si>
  <si>
    <t>IS10</t>
  </si>
  <si>
    <t>IS11</t>
  </si>
  <si>
    <t>IS12</t>
  </si>
  <si>
    <t>IS13</t>
  </si>
  <si>
    <t>IS14</t>
  </si>
  <si>
    <t>IS15</t>
  </si>
  <si>
    <t>IS16</t>
  </si>
  <si>
    <t>IS17</t>
  </si>
  <si>
    <t>IS18</t>
  </si>
  <si>
    <t>IS19</t>
  </si>
  <si>
    <t>IS20</t>
  </si>
  <si>
    <t>IS21</t>
  </si>
  <si>
    <t>IS22</t>
  </si>
  <si>
    <t>IS23</t>
  </si>
  <si>
    <t>IS24</t>
  </si>
  <si>
    <t>IS25</t>
  </si>
  <si>
    <t>IS26</t>
  </si>
  <si>
    <t>IS27</t>
  </si>
  <si>
    <t>IS28</t>
  </si>
  <si>
    <t>BS34</t>
  </si>
  <si>
    <t>BS35</t>
  </si>
  <si>
    <t>BS36</t>
  </si>
  <si>
    <t>BS37</t>
  </si>
  <si>
    <t>BS38</t>
  </si>
  <si>
    <t>BS39</t>
  </si>
  <si>
    <t>BS40</t>
  </si>
  <si>
    <t>BS41</t>
  </si>
  <si>
    <t>BS42</t>
  </si>
  <si>
    <t>BS43</t>
  </si>
  <si>
    <t>BS44</t>
  </si>
  <si>
    <t>BS45</t>
  </si>
  <si>
    <t>BS46</t>
  </si>
  <si>
    <t>BS47</t>
  </si>
  <si>
    <t>BS48</t>
  </si>
  <si>
    <t>BS49</t>
  </si>
  <si>
    <t>BS50</t>
  </si>
  <si>
    <t>BS51</t>
  </si>
  <si>
    <t>BS52</t>
  </si>
  <si>
    <t>BS53</t>
  </si>
  <si>
    <t>BS54</t>
  </si>
  <si>
    <t>BS55</t>
  </si>
  <si>
    <t>BS56</t>
  </si>
  <si>
    <t>BS57</t>
  </si>
  <si>
    <t>BS58</t>
  </si>
  <si>
    <t>BS59</t>
  </si>
  <si>
    <t>BS60</t>
  </si>
  <si>
    <t>BS61</t>
  </si>
  <si>
    <t>BS62</t>
  </si>
  <si>
    <t>BS63</t>
  </si>
  <si>
    <t>BS64</t>
  </si>
  <si>
    <t>BS65</t>
  </si>
  <si>
    <t>BS66</t>
  </si>
  <si>
    <t>BS67</t>
  </si>
  <si>
    <t>BS68</t>
  </si>
  <si>
    <t>BS69</t>
  </si>
  <si>
    <t>BS70</t>
  </si>
  <si>
    <t>BS71</t>
  </si>
  <si>
    <t>BS72</t>
  </si>
  <si>
    <t>BS73</t>
  </si>
  <si>
    <t>BS74</t>
  </si>
  <si>
    <t>BS75</t>
  </si>
  <si>
    <t>BS76</t>
  </si>
  <si>
    <t>BS77</t>
  </si>
  <si>
    <t>BS78</t>
  </si>
  <si>
    <t>BS79</t>
  </si>
  <si>
    <t>BS80</t>
  </si>
  <si>
    <t>CV1</t>
  </si>
  <si>
    <t>CL1</t>
  </si>
  <si>
    <t>CL2</t>
  </si>
  <si>
    <t>LBY0</t>
  </si>
  <si>
    <t>LBY-1</t>
  </si>
  <si>
    <t>LBY-2</t>
  </si>
  <si>
    <t>IPY0</t>
  </si>
  <si>
    <t>IPY-1</t>
  </si>
  <si>
    <t>IPY-2</t>
  </si>
  <si>
    <t>UPY0</t>
  </si>
  <si>
    <t>UPY-1</t>
  </si>
  <si>
    <t>UPY-2</t>
  </si>
  <si>
    <t>a ref</t>
  </si>
  <si>
    <t>b ref</t>
  </si>
  <si>
    <t>a offset x</t>
  </si>
  <si>
    <t>a offset y</t>
  </si>
  <si>
    <t>b offset x</t>
  </si>
  <si>
    <t>b offset y</t>
  </si>
  <si>
    <r>
      <t xml:space="preserve">Group Exposure Ratio
</t>
    </r>
    <r>
      <rPr>
        <i/>
        <sz val="10"/>
        <color theme="0" tint="-0.499984740745262"/>
        <rFont val="Arial"/>
        <family val="2"/>
      </rPr>
      <t xml:space="preserve">If </t>
    </r>
    <r>
      <rPr>
        <b/>
        <i/>
        <sz val="10"/>
        <color theme="0" tint="-0.499984740745262"/>
        <rFont val="Arial"/>
        <family val="2"/>
      </rPr>
      <t>Uncapped liabilities "Yes": 'High Risk'</t>
    </r>
  </si>
  <si>
    <t>Immediate Parent (GBP)</t>
  </si>
  <si>
    <t>P&amp;L / cash flow exchange rate (x/GBP)</t>
  </si>
  <si>
    <t>Balance sheet exchange rate (x/GBP)</t>
  </si>
  <si>
    <t>£000</t>
  </si>
  <si>
    <t>INCOME STATEMENT</t>
  </si>
  <si>
    <t>CASH FLOW</t>
  </si>
  <si>
    <t>BALANCE SHEET</t>
  </si>
  <si>
    <t>Not-for-profit/Voluntary organisation</t>
  </si>
  <si>
    <t>Private/Public Company or LLP</t>
  </si>
  <si>
    <t>Private/Public Company or LLP Subcontractor/Guarantor</t>
  </si>
  <si>
    <t>Entity #2 (GBP)</t>
  </si>
  <si>
    <t>Entity #3 (GBP)</t>
  </si>
  <si>
    <t>Reporting currency</t>
  </si>
  <si>
    <t>Share</t>
  </si>
  <si>
    <t>Income Statement/Statement of Financial Activities</t>
  </si>
  <si>
    <t>£000s</t>
  </si>
  <si>
    <t>Of which: Depreciation of right of use asset</t>
  </si>
  <si>
    <t>Unrestricted</t>
  </si>
  <si>
    <t>Restricted</t>
  </si>
  <si>
    <t>Not-for-profit/Voluntary organisation Subcontractor/Guarantor</t>
  </si>
  <si>
    <t>LeadBidder</t>
  </si>
  <si>
    <t>ImmediateP</t>
  </si>
  <si>
    <t>UltimateP</t>
  </si>
  <si>
    <t>Entity1</t>
  </si>
  <si>
    <t>Entity2</t>
  </si>
  <si>
    <t>Entity3</t>
  </si>
  <si>
    <t>Name of lead bidder</t>
  </si>
  <si>
    <t>Name of immediate parent</t>
  </si>
  <si>
    <t>Name of ultimate parent</t>
  </si>
  <si>
    <t>Name of entity 1</t>
  </si>
  <si>
    <t>Name of entity 2</t>
  </si>
  <si>
    <t>Name of entity 3</t>
  </si>
  <si>
    <t>Input for a Lead Bidder that is a Private/Public Company together with its Immediate and Ultimate Parent.</t>
  </si>
  <si>
    <t>See Name Manager</t>
  </si>
  <si>
    <t>Note that the tool does not have the functionality to pro-rate ratios for interim accounts input. In these cases, ratio calculations that include elements from the income and cashflow statements (i.e. operating profit, depreciation and amortisation and free cashflow, etc) should be annualised in the clarification section provided in the relevant evaluation sheets. Interpretation of interim results should reflect the seasonality of earnings and cash generation in a business among other factors.
Note that exceptional and non-underlying items are not included in ratio calculations where the net total entered is positive (ie income). This means operating profit for the purpose of ratio calculation may be less than the operating profit reported as it is net of exceptionals where the total entered is negative.</t>
  </si>
  <si>
    <r>
      <t xml:space="preserve">Free cash flow to Net Debt Ratio
</t>
    </r>
    <r>
      <rPr>
        <i/>
        <sz val="10"/>
        <color theme="4" tint="-0.499984740745262"/>
        <rFont val="Arial"/>
        <family val="2"/>
      </rPr>
      <t xml:space="preserve">
</t>
    </r>
    <r>
      <rPr>
        <b/>
        <i/>
        <sz val="10"/>
        <rFont val="Arial"/>
        <family val="2"/>
      </rPr>
      <t xml:space="preserve">Net Debt negative: </t>
    </r>
    <r>
      <rPr>
        <b/>
        <i/>
        <sz val="10"/>
        <color theme="9" tint="-0.249977111117893"/>
        <rFont val="Arial"/>
        <family val="2"/>
      </rPr>
      <t xml:space="preserve">'Low Risk’
</t>
    </r>
    <r>
      <rPr>
        <i/>
        <sz val="10"/>
        <rFont val="Arial"/>
        <family val="2"/>
      </rPr>
      <t xml:space="preserve">If Net Debt positive and </t>
    </r>
    <r>
      <rPr>
        <b/>
        <i/>
        <sz val="10"/>
        <rFont val="Arial"/>
        <family val="2"/>
      </rPr>
      <t>Free Cash Flow negative:</t>
    </r>
    <r>
      <rPr>
        <i/>
        <sz val="10"/>
        <rFont val="Arial"/>
        <family val="2"/>
      </rPr>
      <t xml:space="preserve"> '</t>
    </r>
    <r>
      <rPr>
        <b/>
        <i/>
        <sz val="10"/>
        <color rgb="FFC00000"/>
        <rFont val="Arial"/>
        <family val="2"/>
      </rPr>
      <t>High Risk</t>
    </r>
    <r>
      <rPr>
        <i/>
        <sz val="10"/>
        <rFont val="Arial"/>
        <family val="2"/>
      </rPr>
      <t xml:space="preserve">'
If Net Debt </t>
    </r>
    <r>
      <rPr>
        <i/>
        <u/>
        <sz val="10"/>
        <rFont val="Arial"/>
        <family val="2"/>
      </rPr>
      <t>and</t>
    </r>
    <r>
      <rPr>
        <i/>
        <sz val="10"/>
        <rFont val="Arial"/>
        <family val="2"/>
      </rPr>
      <t xml:space="preserve"> Free Cash Flow zero: 'N/A'</t>
    </r>
  </si>
  <si>
    <r>
      <rPr>
        <b/>
        <i/>
        <sz val="9"/>
        <color rgb="FFFF0000"/>
        <rFont val="Arial"/>
        <family val="2"/>
      </rPr>
      <t>Latest period</t>
    </r>
    <r>
      <rPr>
        <b/>
        <sz val="9"/>
        <color rgb="FFFF0000"/>
        <rFont val="Arial"/>
        <family val="2"/>
      </rPr>
      <t xml:space="preserve">
</t>
    </r>
    <r>
      <rPr>
        <b/>
        <sz val="9"/>
        <rFont val="Arial"/>
        <family val="2"/>
      </rPr>
      <t>Total Funds</t>
    </r>
  </si>
  <si>
    <r>
      <t xml:space="preserve">Entity type </t>
    </r>
    <r>
      <rPr>
        <b/>
        <sz val="8"/>
        <color theme="1"/>
        <rFont val="Arial"/>
        <family val="2"/>
      </rPr>
      <t>(from "Bidder Instructions" worksheet)</t>
    </r>
  </si>
  <si>
    <r>
      <rPr>
        <b/>
        <sz val="10"/>
        <color theme="1"/>
        <rFont val="Arial"/>
        <family val="2"/>
      </rPr>
      <t>Entity type</t>
    </r>
    <r>
      <rPr>
        <b/>
        <sz val="6"/>
        <color theme="1"/>
        <rFont val="Arial"/>
        <family val="2"/>
      </rPr>
      <t xml:space="preserve"> </t>
    </r>
    <r>
      <rPr>
        <b/>
        <sz val="8"/>
        <color theme="1"/>
        <rFont val="Arial"/>
        <family val="2"/>
      </rPr>
      <t>(from "Bidder Instructions" worksheet)</t>
    </r>
  </si>
  <si>
    <r>
      <rPr>
        <b/>
        <sz val="10"/>
        <color theme="1"/>
        <rFont val="Arial"/>
        <family val="2"/>
      </rPr>
      <t>Entity type</t>
    </r>
    <r>
      <rPr>
        <b/>
        <sz val="8"/>
        <color theme="1"/>
        <rFont val="Arial"/>
        <family val="2"/>
      </rPr>
      <t xml:space="preserve"> (from "Bidder Instructions" worksheet)</t>
    </r>
  </si>
  <si>
    <t>5 Key changes for this version</t>
  </si>
  <si>
    <t>- Cover Page: Minor updates.</t>
  </si>
  <si>
    <t>- Contents: Minor updates; updated for new workbook structure.</t>
  </si>
  <si>
    <t>- Authority and bidder instructions: Updated for clarity and to reflect workbook structure changes.</t>
  </si>
  <si>
    <t>- Authority input: Incorporating tool setup fields and framework lotting options.</t>
  </si>
  <si>
    <t>- Input worksheets: Condensed to make more usable. Fields added to reflect % contract value undertaken by subcontractors.</t>
  </si>
  <si>
    <t>- Ancillary input worksheets: Restructure, re-ordering and clarification of inputs, removal of director information input, addition of lot bidding intention.</t>
  </si>
  <si>
    <t>- Assessment worksheets: Amended to be calculation reference only. Addition of constituent elements of metric calculations and live hyperlinks to precedent cells.</t>
  </si>
  <si>
    <t>- Evaluation worksheets: Amended to show RAG rating and value together in same cell. Addition of authority evaluation notes and outcomes. Addition of authority evaluation summary sheet.</t>
  </si>
  <si>
    <t>- Metric definitions: Format tidy, images converted to text.</t>
  </si>
  <si>
    <t>- SysConfig: Minor updates.</t>
  </si>
  <si>
    <t>Worksheets have been protected to prevent editing of locked cells with exception of "CoverPage", "Authority Input" and "4.3 Evaluation Summary", which must be protected by the Authority before sharing with bidders. For removal of any other protection (including Workbook structure) or for any issues or errors relating to this tool please contact Cabinet Office via email address in guidance.</t>
  </si>
  <si>
    <t>- CORRECTION from v5: Net Debt Calculation</t>
  </si>
  <si>
    <t>- CORRECTION from v5.1: Reference error for amounts owed to JVs and assoicates</t>
  </si>
  <si>
    <t>- CORRECTION from v5.2: Formulae ommission error. Cells N115, N116 in 1.1a Lead &amp; Parents and 1.2a Other</t>
  </si>
  <si>
    <t>- CORRECTION from v5.3: Formatting errors 2.1 Lead &amp; Parents and 2.2 Other tabs, cells D16,D17, D36, D37, D56 and D57, and Evaluation Tabs cell F14</t>
  </si>
  <si>
    <t>- CORRECTION from v5.4: Data validation errors for depreciation and amortisation on worksheets 1.1b and 1.2b</t>
  </si>
  <si>
    <t>- CORRECTION from v5.5: Issues on Private / NFP dropdowns in the Bidder Instructions tab and the error messages on the 1.1a, 1.1b, 1.2a and 1.2b tabs. Deleted guidance on Turnover ratio for multi-supplier frameworks on the Authority Input tab.</t>
  </si>
  <si>
    <t>Version</t>
  </si>
  <si>
    <t>2.3 Annual Contract Value</t>
  </si>
  <si>
    <t>Dropdown list in the Authority input sheet. Not to be modified.</t>
  </si>
  <si>
    <t>Approximate Annual Contract Value rationale</t>
  </si>
  <si>
    <r>
      <t xml:space="preserve">The settings on this sheet are used across the tool - if you wish to change any of these settings please check with the tool owner. </t>
    </r>
    <r>
      <rPr>
        <b/>
        <sz val="12"/>
        <color rgb="FFFF0000"/>
        <rFont val="Arial"/>
        <family val="2"/>
      </rPr>
      <t>This is tool v5.7.</t>
    </r>
    <r>
      <rPr>
        <sz val="12"/>
        <color rgb="FFFF0000"/>
        <rFont val="Arial"/>
        <family val="2"/>
      </rPr>
      <t xml:space="preserve">
Following any changes to these settings, and before distribution of the tool to Bidders, this sheet should be </t>
    </r>
    <r>
      <rPr>
        <u/>
        <sz val="12"/>
        <color rgb="FFFF0000"/>
        <rFont val="Arial"/>
        <family val="2"/>
      </rPr>
      <t>protected and hidden</t>
    </r>
    <r>
      <rPr>
        <sz val="12"/>
        <color rgb="FFFF0000"/>
        <rFont val="Arial"/>
        <family val="2"/>
      </rPr>
      <t>.</t>
    </r>
  </si>
  <si>
    <t>Release date: 11/04/2024</t>
  </si>
  <si>
    <t xml:space="preserve">Approximate Annual Contract Value Calculation </t>
  </si>
  <si>
    <t>Please use dropdown to select method of assessing Approximate Annual Contract Value - using either maximum lot or cumulative lots</t>
  </si>
  <si>
    <t>Please provide rationale for the Approximate Annual Contract Value used in cell F35</t>
  </si>
  <si>
    <t>Maximum Annual Contract Value</t>
  </si>
  <si>
    <t>Cumulative Annual Contract Value</t>
  </si>
  <si>
    <t xml:space="preserve">- CHANGES from v5.6: Authority Input tab: in cell P35 added a box for Authorities to provide the rationale for Approximate Contract Value selected in F35, and in cell G42 added a dropdown menu for Approximate Cumulative Contract / Maximum Contract value selection options. Amended the wording in cell L45 to be dependent on the option chosen in G42 dropdown. Amended formula in cell J45 to be dependent on G42 dropdown. </t>
  </si>
  <si>
    <t>Method for Approximate Annual Contract Value</t>
  </si>
  <si>
    <t>The Government Property Agency (GPA)</t>
  </si>
  <si>
    <t>naomi.clarke@gpa.gov.uk</t>
  </si>
  <si>
    <t xml:space="preserve">C1000862 GovPrint Cloud </t>
  </si>
  <si>
    <t>Predicted contract value in the initial 3 year period / 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</si>
</sst>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3">
    <numFmt numFmtId="6" formatCode="&quot;£&quot;#,##0;[Red]\-&quot;£&quot;#,##0"/>
    <numFmt numFmtId="164" formatCode="#,##0.0"/>
    <numFmt numFmtId="165" formatCode="[Red]&quot;!Err!&quot;;[Red]&quot;!Err!&quot;;&quot;OK&quot;"/>
    <numFmt numFmtId="166" formatCode="[Red]&quot;!W!&quot;;[Red]&quot;!W!&quot;;&quot;OK&quot;"/>
    <numFmt numFmtId="167" formatCode="#,##0_);[Red]\(#,##0\);&quot;-&quot;_);[Red]&quot;Err-&quot;@"/>
    <numFmt numFmtId="168" formatCode="0.00%_);[Red]\-0.00%_);\-\%_);[Red]&quot;Err-&quot;@"/>
    <numFmt numFmtId="169" formatCode="0%_);[Red]\-0%_);\-\%_)"/>
    <numFmt numFmtId="170" formatCode="0.00%_);[Red]\-0.00%_);\-\%_)"/>
    <numFmt numFmtId="171" formatCode="#,##0_);[Red]\(#,##0\);&quot;-&quot;_)"/>
    <numFmt numFmtId="172" formatCode="#,##0.00_);[Red]\(#,##0.00\);&quot;-&quot;_)"/>
    <numFmt numFmtId="173" formatCode="0%_);[Red]\-0%_);\-\%_);[Red]&quot;Err-&quot;@"/>
    <numFmt numFmtId="174" formatCode="#,##0.00_);[Red]\(#,##0.00\);&quot;-&quot;_);[Red]&quot;Err-&quot;@"/>
    <numFmt numFmtId="175" formatCode="#,##0.000_);[Red]\(#,##0.000\);&quot;-&quot;_);[Red]&quot;Err-&quot;@"/>
  </numFmts>
  <fonts count="128" x14ac:knownFonts="1">
    <font>
      <sz val="9"/>
      <color theme="1"/>
      <name val="Arial"/>
      <family val="2"/>
    </font>
    <font>
      <sz val="11"/>
      <color theme="1"/>
      <name val="Calibri"/>
      <family val="2"/>
      <scheme val="minor"/>
    </font>
    <font>
      <sz val="11"/>
      <color theme="1"/>
      <name val="Calibri"/>
      <family val="2"/>
      <scheme val="minor"/>
    </font>
    <font>
      <sz val="8"/>
      <name val="Calibri"/>
      <family val="2"/>
    </font>
    <font>
      <b/>
      <sz val="12"/>
      <color indexed="8"/>
      <name val="Arial"/>
      <family val="2"/>
    </font>
    <font>
      <b/>
      <sz val="14"/>
      <name val="Arial"/>
      <family val="2"/>
    </font>
    <font>
      <b/>
      <sz val="10"/>
      <name val="Arial"/>
      <family val="2"/>
    </font>
    <font>
      <b/>
      <sz val="9"/>
      <name val="Arial"/>
      <family val="2"/>
    </font>
    <font>
      <sz val="9"/>
      <name val="Arial"/>
      <family val="2"/>
    </font>
    <font>
      <b/>
      <sz val="9"/>
      <color indexed="9"/>
      <name val="Arial"/>
      <family val="2"/>
    </font>
    <font>
      <sz val="8"/>
      <color indexed="55"/>
      <name val="Arial"/>
      <family val="2"/>
    </font>
    <font>
      <b/>
      <sz val="11"/>
      <color theme="1"/>
      <name val="Calibri"/>
      <family val="2"/>
      <scheme val="minor"/>
    </font>
    <font>
      <sz val="12"/>
      <color theme="1"/>
      <name val="Arial"/>
      <family val="2"/>
    </font>
    <font>
      <b/>
      <sz val="12"/>
      <color theme="1"/>
      <name val="Arial"/>
      <family val="2"/>
    </font>
    <font>
      <sz val="9"/>
      <color theme="1"/>
      <name val="Arial"/>
      <family val="2"/>
    </font>
    <font>
      <sz val="11"/>
      <color theme="1"/>
      <name val="Calibri"/>
      <family val="2"/>
      <scheme val="minor"/>
    </font>
    <font>
      <sz val="11"/>
      <color theme="1"/>
      <name val="Arial"/>
      <family val="2"/>
    </font>
    <font>
      <b/>
      <sz val="11"/>
      <color theme="1"/>
      <name val="Arial"/>
      <family val="2"/>
    </font>
    <font>
      <sz val="11"/>
      <name val="Calibri"/>
      <family val="2"/>
      <scheme val="minor"/>
    </font>
    <font>
      <i/>
      <sz val="9"/>
      <name val="Arial"/>
      <family val="2"/>
    </font>
    <font>
      <i/>
      <sz val="11"/>
      <color theme="1"/>
      <name val="Calibri"/>
      <family val="2"/>
      <scheme val="minor"/>
    </font>
    <font>
      <b/>
      <sz val="11"/>
      <color theme="1"/>
      <name val="Calibri Light"/>
      <family val="2"/>
      <scheme val="major"/>
    </font>
    <font>
      <b/>
      <sz val="16"/>
      <name val="Calibri"/>
      <family val="2"/>
      <scheme val="minor"/>
    </font>
    <font>
      <sz val="12"/>
      <color theme="0"/>
      <name val="Arial"/>
      <family val="2"/>
    </font>
    <font>
      <sz val="12"/>
      <name val="Arial"/>
      <family val="2"/>
    </font>
    <font>
      <u/>
      <sz val="12"/>
      <name val="Arial"/>
      <family val="2"/>
    </font>
    <font>
      <sz val="9"/>
      <color theme="1"/>
      <name val="Calibri"/>
      <family val="2"/>
      <scheme val="minor"/>
    </font>
    <font>
      <b/>
      <u/>
      <sz val="12"/>
      <name val="Arial"/>
      <family val="2"/>
    </font>
    <font>
      <b/>
      <sz val="9"/>
      <color theme="1"/>
      <name val="Arial"/>
      <family val="2"/>
    </font>
    <font>
      <b/>
      <sz val="9"/>
      <color indexed="10"/>
      <name val="Arial"/>
      <family val="2"/>
    </font>
    <font>
      <b/>
      <sz val="8"/>
      <color rgb="FF00B0F0"/>
      <name val="Arial"/>
      <family val="2"/>
    </font>
    <font>
      <b/>
      <sz val="10"/>
      <color rgb="FF57B6B3"/>
      <name val="Arial"/>
      <family val="2"/>
    </font>
    <font>
      <b/>
      <sz val="10"/>
      <color theme="0"/>
      <name val="Arial"/>
      <family val="2"/>
    </font>
    <font>
      <sz val="10"/>
      <color theme="0"/>
      <name val="Arial"/>
      <family val="2"/>
    </font>
    <font>
      <b/>
      <sz val="9"/>
      <color theme="0"/>
      <name val="Arial"/>
      <family val="2"/>
    </font>
    <font>
      <u/>
      <sz val="9"/>
      <color theme="10"/>
      <name val="Arial"/>
      <family val="2"/>
    </font>
    <font>
      <b/>
      <u/>
      <sz val="9"/>
      <color theme="0"/>
      <name val="Arial"/>
      <family val="2"/>
    </font>
    <font>
      <u/>
      <sz val="10"/>
      <color theme="0"/>
      <name val="Arial"/>
      <family val="2"/>
    </font>
    <font>
      <b/>
      <sz val="12"/>
      <color rgb="FFFFFFFF"/>
      <name val="Arial"/>
      <family val="2"/>
    </font>
    <font>
      <i/>
      <sz val="9"/>
      <color theme="1"/>
      <name val="Arial"/>
      <family val="2"/>
    </font>
    <font>
      <i/>
      <sz val="9"/>
      <color rgb="FFFF0000"/>
      <name val="Arial"/>
      <family val="2"/>
    </font>
    <font>
      <u/>
      <sz val="9"/>
      <color theme="11"/>
      <name val="Arial"/>
      <family val="2"/>
    </font>
    <font>
      <b/>
      <sz val="10"/>
      <color theme="1"/>
      <name val="Arial"/>
      <family val="2"/>
    </font>
    <font>
      <sz val="9"/>
      <color rgb="FF009999"/>
      <name val="Arial"/>
      <family val="2"/>
    </font>
    <font>
      <sz val="9"/>
      <color rgb="FF0070C0"/>
      <name val="Arial"/>
      <family val="2"/>
    </font>
    <font>
      <sz val="12"/>
      <color rgb="FF0070C0"/>
      <name val="Arial"/>
      <family val="2"/>
    </font>
    <font>
      <u/>
      <sz val="12"/>
      <color theme="10"/>
      <name val="Arial"/>
      <family val="2"/>
    </font>
    <font>
      <sz val="12"/>
      <color rgb="FFFF0000"/>
      <name val="Arial"/>
      <family val="2"/>
    </font>
    <font>
      <b/>
      <u/>
      <sz val="12"/>
      <color rgb="FFFF0000"/>
      <name val="Arial"/>
      <family val="2"/>
    </font>
    <font>
      <b/>
      <sz val="12"/>
      <color theme="0"/>
      <name val="Arial"/>
      <family val="2"/>
    </font>
    <font>
      <b/>
      <sz val="12"/>
      <color rgb="FF57B6B3"/>
      <name val="Arial"/>
      <family val="2"/>
    </font>
    <font>
      <sz val="9"/>
      <color rgb="FFFF0000"/>
      <name val="Arial"/>
      <family val="2"/>
    </font>
    <font>
      <b/>
      <i/>
      <sz val="9"/>
      <color rgb="FFFF0000"/>
      <name val="Arial"/>
      <family val="2"/>
    </font>
    <font>
      <b/>
      <sz val="12"/>
      <color rgb="FFFF0000"/>
      <name val="Arial"/>
      <family val="2"/>
    </font>
    <font>
      <b/>
      <sz val="12"/>
      <name val="Arial"/>
      <family val="2"/>
    </font>
    <font>
      <u/>
      <sz val="12"/>
      <color theme="0"/>
      <name val="Arial"/>
      <family val="2"/>
    </font>
    <font>
      <b/>
      <u val="double"/>
      <sz val="12"/>
      <name val="Arial"/>
      <family val="2"/>
    </font>
    <font>
      <sz val="10"/>
      <color theme="1"/>
      <name val="Arial"/>
      <family val="2"/>
    </font>
    <font>
      <i/>
      <sz val="10"/>
      <color theme="1"/>
      <name val="Arial"/>
      <family val="2"/>
    </font>
    <font>
      <i/>
      <sz val="11"/>
      <color theme="4" tint="-0.499984740745262"/>
      <name val="Arial"/>
      <family val="2"/>
    </font>
    <font>
      <i/>
      <sz val="10"/>
      <name val="Arial"/>
      <family val="2"/>
    </font>
    <font>
      <b/>
      <i/>
      <sz val="10"/>
      <color theme="9" tint="-0.249977111117893"/>
      <name val="Arial"/>
      <family val="2"/>
    </font>
    <font>
      <b/>
      <i/>
      <sz val="10"/>
      <color rgb="FFC00000"/>
      <name val="Arial"/>
      <family val="2"/>
    </font>
    <font>
      <b/>
      <i/>
      <sz val="10"/>
      <name val="Arial"/>
      <family val="2"/>
    </font>
    <font>
      <b/>
      <i/>
      <sz val="10"/>
      <color rgb="FFFF0000"/>
      <name val="Arial"/>
      <family val="2"/>
    </font>
    <font>
      <b/>
      <i/>
      <sz val="10"/>
      <color theme="1"/>
      <name val="Arial"/>
      <family val="2"/>
    </font>
    <font>
      <b/>
      <i/>
      <sz val="10"/>
      <color theme="9"/>
      <name val="Arial"/>
      <family val="2"/>
    </font>
    <font>
      <i/>
      <u/>
      <sz val="10"/>
      <name val="Arial"/>
      <family val="2"/>
    </font>
    <font>
      <i/>
      <sz val="10"/>
      <color rgb="FFC00000"/>
      <name val="Arial"/>
      <family val="2"/>
    </font>
    <font>
      <b/>
      <sz val="9"/>
      <color rgb="FFFF0000"/>
      <name val="Arial"/>
      <family val="2"/>
    </font>
    <font>
      <sz val="9"/>
      <color theme="0"/>
      <name val="Arial"/>
      <family val="2"/>
    </font>
    <font>
      <i/>
      <sz val="9"/>
      <color theme="0"/>
      <name val="Arial"/>
      <family val="2"/>
    </font>
    <font>
      <sz val="9"/>
      <color theme="1" tint="0.499984740745262"/>
      <name val="Arial"/>
      <family val="2"/>
    </font>
    <font>
      <u/>
      <sz val="12"/>
      <color theme="1"/>
      <name val="Arial"/>
      <family val="2"/>
    </font>
    <font>
      <b/>
      <sz val="9"/>
      <color rgb="FF57B6B3"/>
      <name val="Arial"/>
      <family val="2"/>
    </font>
    <font>
      <u/>
      <sz val="12"/>
      <color rgb="FFFF0000"/>
      <name val="Arial"/>
      <family val="2"/>
    </font>
    <font>
      <b/>
      <i/>
      <u/>
      <sz val="9"/>
      <color theme="1" tint="0.499984740745262"/>
      <name val="Arial"/>
      <family val="2"/>
    </font>
    <font>
      <b/>
      <sz val="9"/>
      <color theme="1" tint="0.499984740745262"/>
      <name val="Arial"/>
      <family val="2"/>
    </font>
    <font>
      <i/>
      <sz val="9"/>
      <color theme="1" tint="0.499984740745262"/>
      <name val="Arial"/>
      <family val="2"/>
    </font>
    <font>
      <b/>
      <sz val="11"/>
      <name val="Calibri"/>
      <family val="2"/>
      <scheme val="minor"/>
    </font>
    <font>
      <u/>
      <sz val="12"/>
      <color rgb="FF0070C0"/>
      <name val="Arial"/>
      <family val="2"/>
    </font>
    <font>
      <b/>
      <sz val="8"/>
      <color rgb="FFFF0000"/>
      <name val="Arial"/>
      <family val="2"/>
    </font>
    <font>
      <sz val="9"/>
      <color rgb="FFFF0101"/>
      <name val="Arial"/>
      <family val="2"/>
    </font>
    <font>
      <b/>
      <sz val="6"/>
      <color theme="1"/>
      <name val="Arial"/>
      <family val="2"/>
    </font>
    <font>
      <sz val="9"/>
      <color theme="0" tint="-0.499984740745262"/>
      <name val="Arial"/>
      <family val="2"/>
    </font>
    <font>
      <i/>
      <sz val="9"/>
      <color theme="0" tint="-0.499984740745262"/>
      <name val="Arial"/>
      <family val="2"/>
    </font>
    <font>
      <b/>
      <sz val="12"/>
      <color theme="0" tint="-0.499984740745262"/>
      <name val="Arial"/>
      <family val="2"/>
    </font>
    <font>
      <sz val="12"/>
      <color theme="0" tint="-0.499984740745262"/>
      <name val="Arial"/>
      <family val="2"/>
    </font>
    <font>
      <u/>
      <sz val="9"/>
      <color theme="0" tint="-0.499984740745262"/>
      <name val="Arial"/>
      <family val="2"/>
    </font>
    <font>
      <i/>
      <sz val="10"/>
      <color theme="0" tint="-0.499984740745262"/>
      <name val="Arial"/>
      <family val="2"/>
    </font>
    <font>
      <b/>
      <i/>
      <sz val="10"/>
      <color theme="0" tint="-0.499984740745262"/>
      <name val="Arial"/>
      <family val="2"/>
    </font>
    <font>
      <b/>
      <i/>
      <u/>
      <sz val="9"/>
      <color theme="0" tint="-0.499984740745262"/>
      <name val="Arial"/>
      <family val="2"/>
    </font>
    <font>
      <b/>
      <sz val="9"/>
      <color theme="0" tint="-0.499984740745262"/>
      <name val="Arial"/>
      <family val="2"/>
    </font>
    <font>
      <b/>
      <u val="double"/>
      <sz val="12"/>
      <color theme="0" tint="-0.499984740745262"/>
      <name val="Arial"/>
      <family val="2"/>
    </font>
    <font>
      <b/>
      <sz val="9"/>
      <color theme="1"/>
      <name val="Calibri"/>
      <family val="2"/>
      <scheme val="minor"/>
    </font>
    <font>
      <b/>
      <sz val="9"/>
      <color rgb="FF00B0F0"/>
      <name val="Arial"/>
      <family val="2"/>
    </font>
    <font>
      <b/>
      <i/>
      <sz val="9"/>
      <color theme="1"/>
      <name val="Arial"/>
      <family val="2"/>
    </font>
    <font>
      <i/>
      <sz val="9"/>
      <color theme="1"/>
      <name val="Calibri"/>
      <family val="2"/>
      <scheme val="minor"/>
    </font>
    <font>
      <b/>
      <sz val="9"/>
      <color rgb="FFFFFFFF"/>
      <name val="Arial"/>
      <family val="2"/>
    </font>
    <font>
      <sz val="9"/>
      <color theme="0" tint="-0.14999847407452621"/>
      <name val="Arial"/>
      <family val="2"/>
    </font>
    <font>
      <b/>
      <sz val="9"/>
      <color theme="0" tint="-0.14999847407452621"/>
      <name val="Calibri"/>
      <family val="2"/>
      <scheme val="minor"/>
    </font>
    <font>
      <b/>
      <sz val="9"/>
      <color theme="0" tint="-0.14999847407452621"/>
      <name val="Arial"/>
      <family val="2"/>
    </font>
    <font>
      <i/>
      <sz val="9"/>
      <color theme="0" tint="-0.14999847407452621"/>
      <name val="Calibri"/>
      <family val="2"/>
      <scheme val="minor"/>
    </font>
    <font>
      <i/>
      <sz val="11"/>
      <color theme="0" tint="-0.14999847407452621"/>
      <name val="Calibri"/>
      <family val="2"/>
      <scheme val="minor"/>
    </font>
    <font>
      <b/>
      <sz val="8"/>
      <color theme="0" tint="-0.14999847407452621"/>
      <name val="Arial"/>
      <family val="2"/>
    </font>
    <font>
      <b/>
      <sz val="11"/>
      <color theme="0" tint="-0.14999847407452621"/>
      <name val="Calibri"/>
      <family val="2"/>
      <scheme val="minor"/>
    </font>
    <font>
      <b/>
      <sz val="12"/>
      <color theme="0" tint="-0.14999847407452621"/>
      <name val="Arial"/>
      <family val="2"/>
    </font>
    <font>
      <b/>
      <i/>
      <sz val="9"/>
      <color theme="1"/>
      <name val="Calibri"/>
      <family val="2"/>
      <scheme val="minor"/>
    </font>
    <font>
      <sz val="11"/>
      <color theme="0" tint="-0.499984740745262"/>
      <name val="Arial"/>
      <family val="2"/>
    </font>
    <font>
      <b/>
      <sz val="11"/>
      <color indexed="8"/>
      <name val="Arial"/>
      <family val="2"/>
    </font>
    <font>
      <b/>
      <sz val="11"/>
      <color theme="0" tint="-0.499984740745262"/>
      <name val="Arial"/>
      <family val="2"/>
    </font>
    <font>
      <sz val="10"/>
      <color rgb="FF0070C0"/>
      <name val="Arial"/>
      <family val="2"/>
    </font>
    <font>
      <sz val="10"/>
      <color theme="0" tint="-0.499984740745262"/>
      <name val="Arial"/>
      <family val="2"/>
    </font>
    <font>
      <sz val="8"/>
      <color theme="0" tint="-0.14999847407452621"/>
      <name val="Arial"/>
      <family val="2"/>
    </font>
    <font>
      <i/>
      <sz val="9"/>
      <color theme="0" tint="-0.14999847407452621"/>
      <name val="Arial"/>
      <family val="2"/>
    </font>
    <font>
      <sz val="10"/>
      <name val="Arial"/>
      <family val="2"/>
    </font>
    <font>
      <b/>
      <sz val="10"/>
      <color theme="0" tint="-0.499984740745262"/>
      <name val="Arial"/>
      <family val="2"/>
    </font>
    <font>
      <u/>
      <sz val="10"/>
      <color theme="0" tint="-0.499984740745262"/>
      <name val="Arial"/>
      <family val="2"/>
    </font>
    <font>
      <u/>
      <sz val="10"/>
      <color theme="10"/>
      <name val="Arial"/>
      <family val="2"/>
    </font>
    <font>
      <i/>
      <sz val="10"/>
      <color theme="4" tint="-0.499984740745262"/>
      <name val="Arial"/>
      <family val="2"/>
    </font>
    <font>
      <b/>
      <sz val="11"/>
      <color rgb="FFC0C0C0"/>
      <name val="Arial"/>
      <family val="2"/>
    </font>
    <font>
      <sz val="11"/>
      <color indexed="8"/>
      <name val="Arial"/>
      <family val="2"/>
    </font>
    <font>
      <sz val="11"/>
      <color rgb="FF0070C0"/>
      <name val="Arial"/>
      <family val="2"/>
    </font>
    <font>
      <b/>
      <sz val="11"/>
      <color theme="0" tint="-0.14999847407452621"/>
      <name val="Arial"/>
      <family val="2"/>
    </font>
    <font>
      <b/>
      <sz val="8"/>
      <color theme="1"/>
      <name val="Arial"/>
      <family val="2"/>
    </font>
    <font>
      <sz val="8"/>
      <color rgb="FF0070C0"/>
      <name val="Arial"/>
      <family val="2"/>
    </font>
    <font>
      <b/>
      <u/>
      <sz val="9"/>
      <color theme="1"/>
      <name val="Arial"/>
      <family val="2"/>
    </font>
    <font>
      <b/>
      <i/>
      <u/>
      <sz val="9"/>
      <color rgb="FFFF0000"/>
      <name val="Arial"/>
      <family val="2"/>
    </font>
  </fonts>
  <fills count="30">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23"/>
        <bgColor indexed="64"/>
      </patternFill>
    </fill>
    <fill>
      <patternFill patternType="solid">
        <fgColor theme="0"/>
        <bgColor indexed="64"/>
      </patternFill>
    </fill>
    <fill>
      <patternFill patternType="solid">
        <fgColor rgb="FFFFC000"/>
        <bgColor indexed="64"/>
      </patternFill>
    </fill>
    <fill>
      <patternFill patternType="solid">
        <fgColor theme="8" tint="0.79998168889431442"/>
        <bgColor indexed="49"/>
      </patternFill>
    </fill>
    <fill>
      <patternFill patternType="solid">
        <fgColor rgb="FF92D050"/>
        <bgColor indexed="64"/>
      </patternFill>
    </fill>
    <fill>
      <patternFill patternType="solid">
        <fgColor rgb="FFFFFFCC"/>
        <bgColor indexed="64"/>
      </patternFill>
    </fill>
    <fill>
      <patternFill patternType="solid">
        <fgColor theme="1"/>
        <bgColor indexed="64"/>
      </patternFill>
    </fill>
    <fill>
      <patternFill patternType="solid">
        <fgColor rgb="FF0070C0"/>
        <bgColor indexed="64"/>
      </patternFill>
    </fill>
    <fill>
      <patternFill patternType="solid">
        <fgColor rgb="FF5E6D75"/>
        <bgColor indexed="64"/>
      </patternFill>
    </fill>
    <fill>
      <patternFill patternType="solid">
        <fgColor rgb="FF617179"/>
        <bgColor indexed="64"/>
      </patternFill>
    </fill>
    <fill>
      <patternFill patternType="solid">
        <fgColor rgb="FF57B6B3"/>
        <bgColor rgb="FF000000"/>
      </patternFill>
    </fill>
    <fill>
      <patternFill patternType="solid">
        <fgColor rgb="FFCCEEFB"/>
        <bgColor indexed="64"/>
      </patternFill>
    </fill>
    <fill>
      <patternFill patternType="lightUp">
        <fgColor theme="0"/>
        <bgColor theme="0" tint="-4.9989318521683403E-2"/>
      </patternFill>
    </fill>
    <fill>
      <patternFill patternType="solid">
        <fgColor theme="7" tint="0.39994506668294322"/>
        <bgColor indexed="64"/>
      </patternFill>
    </fill>
    <fill>
      <patternFill patternType="lightUp">
        <fgColor theme="0"/>
        <bgColor theme="0" tint="-0.34998626667073579"/>
      </patternFill>
    </fill>
    <fill>
      <patternFill patternType="solid">
        <fgColor rgb="FF5AB7B2"/>
        <bgColor indexed="64"/>
      </patternFill>
    </fill>
    <fill>
      <patternFill patternType="solid">
        <fgColor rgb="FFFF0000"/>
        <bgColor indexed="64"/>
      </patternFill>
    </fill>
    <fill>
      <patternFill patternType="solid">
        <fgColor theme="9" tint="0.79998168889431442"/>
        <bgColor indexed="64"/>
      </patternFill>
    </fill>
    <fill>
      <patternFill patternType="solid">
        <fgColor theme="0"/>
        <bgColor rgb="FF000000"/>
      </patternFill>
    </fill>
    <fill>
      <patternFill patternType="lightUp">
        <fgColor theme="0"/>
        <bgColor theme="0"/>
      </patternFill>
    </fill>
    <fill>
      <patternFill patternType="solid">
        <fgColor theme="7" tint="0.59999389629810485"/>
        <bgColor indexed="64"/>
      </patternFill>
    </fill>
    <fill>
      <patternFill patternType="solid">
        <fgColor theme="0" tint="-0.249977111117893"/>
        <bgColor indexed="64"/>
      </patternFill>
    </fill>
    <fill>
      <patternFill patternType="solid">
        <fgColor theme="2" tint="-9.9978637043366805E-2"/>
        <bgColor indexed="64"/>
      </patternFill>
    </fill>
    <fill>
      <patternFill patternType="solid">
        <fgColor theme="3" tint="0.79998168889431442"/>
        <bgColor indexed="64"/>
      </patternFill>
    </fill>
    <fill>
      <patternFill patternType="solid">
        <fgColor theme="7" tint="0.59996337778862885"/>
        <bgColor indexed="64"/>
      </patternFill>
    </fill>
    <fill>
      <patternFill patternType="solid">
        <fgColor rgb="FFC0C0C0"/>
        <bgColor indexed="64"/>
      </patternFill>
    </fill>
  </fills>
  <borders count="109">
    <border>
      <left/>
      <right/>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hair">
        <color rgb="FF5AB7B2"/>
      </left>
      <right style="hair">
        <color rgb="FF5AB7B2"/>
      </right>
      <top style="hair">
        <color rgb="FF5AB7B2"/>
      </top>
      <bottom/>
      <diagonal/>
    </border>
    <border>
      <left style="hair">
        <color rgb="FF5AB7B2"/>
      </left>
      <right style="hair">
        <color rgb="FF5AB7B2"/>
      </right>
      <top/>
      <bottom style="hair">
        <color rgb="FF5AB7B2"/>
      </bottom>
      <diagonal/>
    </border>
    <border>
      <left style="thin">
        <color indexed="22"/>
      </left>
      <right style="thin">
        <color indexed="22"/>
      </right>
      <top/>
      <bottom/>
      <diagonal/>
    </border>
    <border>
      <left style="thin">
        <color rgb="FF617179"/>
      </left>
      <right style="thin">
        <color rgb="FF617179"/>
      </right>
      <top style="thin">
        <color rgb="FF617179"/>
      </top>
      <bottom style="thin">
        <color rgb="FF617179"/>
      </bottom>
      <diagonal/>
    </border>
    <border>
      <left style="hair">
        <color theme="0" tint="-0.499984740745262"/>
      </left>
      <right style="hair">
        <color theme="0" tint="-0.499984740745262"/>
      </right>
      <top style="hair">
        <color theme="0" tint="-0.499984740745262"/>
      </top>
      <bottom style="hair">
        <color theme="0" tint="-0.499984740745262"/>
      </bottom>
      <diagonal/>
    </border>
    <border>
      <left style="dotted">
        <color rgb="FFFF0000"/>
      </left>
      <right style="dotted">
        <color rgb="FFFF0000"/>
      </right>
      <top style="dotted">
        <color rgb="FFFF0000"/>
      </top>
      <bottom style="dotted">
        <color rgb="FFFF0000"/>
      </bottom>
      <diagonal/>
    </border>
    <border>
      <left style="hair">
        <color theme="0" tint="-0.499984740745262"/>
      </left>
      <right style="hair">
        <color theme="0" tint="-0.499984740745262"/>
      </right>
      <top/>
      <bottom style="hair">
        <color theme="0" tint="-0.499984740745262"/>
      </bottom>
      <diagonal/>
    </border>
    <border>
      <left style="dotted">
        <color indexed="10"/>
      </left>
      <right/>
      <top style="dotted">
        <color indexed="10"/>
      </top>
      <bottom/>
      <diagonal/>
    </border>
    <border>
      <left/>
      <right/>
      <top style="dotted">
        <color indexed="10"/>
      </top>
      <bottom/>
      <diagonal/>
    </border>
    <border>
      <left/>
      <right style="dotted">
        <color indexed="10"/>
      </right>
      <top style="dotted">
        <color indexed="10"/>
      </top>
      <bottom/>
      <diagonal/>
    </border>
    <border>
      <left style="dotted">
        <color indexed="10"/>
      </left>
      <right/>
      <top/>
      <bottom/>
      <diagonal/>
    </border>
    <border>
      <left style="dotted">
        <color indexed="10"/>
      </left>
      <right/>
      <top/>
      <bottom style="dotted">
        <color indexed="10"/>
      </bottom>
      <diagonal/>
    </border>
    <border>
      <left/>
      <right/>
      <top/>
      <bottom style="dotted">
        <color indexed="10"/>
      </bottom>
      <diagonal/>
    </border>
    <border>
      <left/>
      <right style="dotted">
        <color indexed="10"/>
      </right>
      <top/>
      <bottom style="dotted">
        <color indexed="10"/>
      </bottom>
      <diagonal/>
    </border>
    <border>
      <left/>
      <right/>
      <top/>
      <bottom style="medium">
        <color rgb="FF57B6B3"/>
      </bottom>
      <diagonal/>
    </border>
    <border>
      <left/>
      <right/>
      <top style="hair">
        <color theme="0" tint="-0.499984740745262"/>
      </top>
      <bottom style="hair">
        <color theme="0" tint="-0.499984740745262"/>
      </bottom>
      <diagonal/>
    </border>
    <border>
      <left/>
      <right style="hair">
        <color theme="0" tint="-0.499984740745262"/>
      </right>
      <top style="hair">
        <color theme="0" tint="-0.499984740745262"/>
      </top>
      <bottom style="hair">
        <color theme="0" tint="-0.499984740745262"/>
      </bottom>
      <diagonal/>
    </border>
    <border>
      <left style="thin">
        <color indexed="64"/>
      </left>
      <right/>
      <top/>
      <bottom style="thin">
        <color indexed="64"/>
      </bottom>
      <diagonal/>
    </border>
    <border>
      <left/>
      <right/>
      <top style="medium">
        <color rgb="FF57B6B3"/>
      </top>
      <bottom/>
      <diagonal/>
    </border>
    <border>
      <left style="hair">
        <color theme="0" tint="-0.499984740745262"/>
      </left>
      <right/>
      <top style="hair">
        <color theme="0" tint="-0.499984740745262"/>
      </top>
      <bottom style="hair">
        <color theme="0" tint="-0.499984740745262"/>
      </bottom>
      <diagonal/>
    </border>
    <border>
      <left/>
      <right style="hair">
        <color theme="0" tint="-0.499984740745262"/>
      </right>
      <top/>
      <bottom/>
      <diagonal/>
    </border>
    <border>
      <left style="thin">
        <color indexed="22"/>
      </left>
      <right style="thin">
        <color indexed="22"/>
      </right>
      <top/>
      <bottom style="thin">
        <color indexed="22"/>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hair">
        <color theme="0" tint="-0.499984740745262"/>
      </right>
      <top style="thin">
        <color indexed="64"/>
      </top>
      <bottom style="double">
        <color indexed="64"/>
      </bottom>
      <diagonal/>
    </border>
    <border>
      <left style="hair">
        <color theme="0" tint="-0.499984740745262"/>
      </left>
      <right style="hair">
        <color theme="0" tint="-0.499984740745262"/>
      </right>
      <top style="thin">
        <color indexed="64"/>
      </top>
      <bottom style="double">
        <color indexed="64"/>
      </bottom>
      <diagonal/>
    </border>
    <border>
      <left style="hair">
        <color theme="0" tint="-0.499984740745262"/>
      </left>
      <right style="hair">
        <color theme="0" tint="-0.499984740745262"/>
      </right>
      <top style="hair">
        <color theme="0" tint="-0.499984740745262"/>
      </top>
      <bottom/>
      <diagonal/>
    </border>
    <border>
      <left/>
      <right/>
      <top style="thin">
        <color indexed="64"/>
      </top>
      <bottom style="double">
        <color indexed="64"/>
      </bottom>
      <diagonal/>
    </border>
    <border>
      <left/>
      <right/>
      <top/>
      <bottom style="double">
        <color indexed="64"/>
      </bottom>
      <diagonal/>
    </border>
    <border>
      <left style="hair">
        <color theme="0" tint="-0.499984740745262"/>
      </left>
      <right style="hair">
        <color theme="0" tint="-0.499984740745262"/>
      </right>
      <top/>
      <bottom style="double">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22"/>
      </left>
      <right style="thin">
        <color indexed="22"/>
      </right>
      <top style="thin">
        <color indexed="64"/>
      </top>
      <bottom style="thin">
        <color indexed="64"/>
      </bottom>
      <diagonal/>
    </border>
    <border>
      <left style="dashed">
        <color theme="1" tint="0.499984740745262"/>
      </left>
      <right style="dashed">
        <color theme="1" tint="0.499984740745262"/>
      </right>
      <top style="thin">
        <color indexed="64"/>
      </top>
      <bottom style="thin">
        <color indexed="64"/>
      </bottom>
      <diagonal/>
    </border>
    <border>
      <left style="hair">
        <color theme="0" tint="-0.499984740745262"/>
      </left>
      <right style="hair">
        <color theme="0" tint="-0.499984740745262"/>
      </right>
      <top style="thin">
        <color indexed="64"/>
      </top>
      <bottom style="thin">
        <color indexed="64"/>
      </bottom>
      <diagonal/>
    </border>
    <border>
      <left/>
      <right style="hair">
        <color theme="0" tint="-0.499984740745262"/>
      </right>
      <top/>
      <bottom style="double">
        <color indexed="64"/>
      </bottom>
      <diagonal/>
    </border>
    <border>
      <left style="hair">
        <color theme="0" tint="-0.499984740745262"/>
      </left>
      <right/>
      <top/>
      <bottom/>
      <diagonal/>
    </border>
    <border>
      <left/>
      <right/>
      <top style="thin">
        <color indexed="64"/>
      </top>
      <bottom/>
      <diagonal/>
    </border>
    <border>
      <left style="thin">
        <color indexed="64"/>
      </left>
      <right style="thin">
        <color indexed="64"/>
      </right>
      <top/>
      <bottom/>
      <diagonal/>
    </border>
    <border>
      <left style="thin">
        <color auto="1"/>
      </left>
      <right/>
      <top/>
      <bottom/>
      <diagonal/>
    </border>
    <border>
      <left/>
      <right style="thin">
        <color auto="1"/>
      </right>
      <top/>
      <bottom/>
      <diagonal/>
    </border>
    <border>
      <left/>
      <right/>
      <top/>
      <bottom style="thin">
        <color auto="1"/>
      </bottom>
      <diagonal/>
    </border>
    <border>
      <left/>
      <right style="thin">
        <color auto="1"/>
      </right>
      <top/>
      <bottom style="thin">
        <color auto="1"/>
      </bottom>
      <diagonal/>
    </border>
    <border>
      <left/>
      <right style="dashed">
        <color theme="1" tint="0.499984740745262"/>
      </right>
      <top style="thin">
        <color indexed="64"/>
      </top>
      <bottom style="thin">
        <color indexed="64"/>
      </bottom>
      <diagonal/>
    </border>
    <border>
      <left style="thin">
        <color indexed="22"/>
      </left>
      <right/>
      <top style="thin">
        <color indexed="64"/>
      </top>
      <bottom style="thin">
        <color indexed="64"/>
      </bottom>
      <diagonal/>
    </border>
    <border>
      <left style="dashed">
        <color theme="1" tint="0.499984740745262"/>
      </left>
      <right/>
      <top style="thin">
        <color indexed="64"/>
      </top>
      <bottom style="thin">
        <color indexed="64"/>
      </bottom>
      <diagonal/>
    </border>
    <border>
      <left style="hair">
        <color theme="0" tint="-0.499984740745262"/>
      </left>
      <right style="thin">
        <color auto="1"/>
      </right>
      <top style="thin">
        <color indexed="64"/>
      </top>
      <bottom style="thin">
        <color indexed="64"/>
      </bottom>
      <diagonal/>
    </border>
    <border>
      <left style="dashed">
        <color theme="1" tint="0.499984740745262"/>
      </left>
      <right/>
      <top/>
      <bottom style="hair">
        <color theme="1" tint="0.499984740745262"/>
      </bottom>
      <diagonal/>
    </border>
    <border>
      <left style="thin">
        <color indexed="22"/>
      </left>
      <right/>
      <top/>
      <bottom style="thin">
        <color indexed="22"/>
      </bottom>
      <diagonal/>
    </border>
    <border>
      <left/>
      <right style="thin">
        <color indexed="22"/>
      </right>
      <top/>
      <bottom style="thin">
        <color indexed="22"/>
      </bottom>
      <diagonal/>
    </border>
    <border>
      <left style="thin">
        <color indexed="22"/>
      </left>
      <right/>
      <top style="thin">
        <color indexed="22"/>
      </top>
      <bottom style="thin">
        <color indexed="22"/>
      </bottom>
      <diagonal/>
    </border>
    <border>
      <left/>
      <right style="thin">
        <color indexed="22"/>
      </right>
      <top style="thin">
        <color indexed="22"/>
      </top>
      <bottom style="thin">
        <color indexed="22"/>
      </bottom>
      <diagonal/>
    </border>
    <border>
      <left style="thin">
        <color indexed="22"/>
      </left>
      <right/>
      <top style="thin">
        <color indexed="22"/>
      </top>
      <bottom style="thin">
        <color indexed="64"/>
      </bottom>
      <diagonal/>
    </border>
    <border>
      <left style="thin">
        <color indexed="22"/>
      </left>
      <right/>
      <top/>
      <bottom style="double">
        <color indexed="64"/>
      </bottom>
      <diagonal/>
    </border>
    <border>
      <left style="thin">
        <color indexed="22"/>
      </left>
      <right/>
      <top style="thin">
        <color indexed="64"/>
      </top>
      <bottom style="double">
        <color indexed="64"/>
      </bottom>
      <diagonal/>
    </border>
    <border>
      <left/>
      <right style="hair">
        <color theme="0" tint="-0.499984740745262"/>
      </right>
      <top style="thin">
        <color indexed="64"/>
      </top>
      <bottom style="thin">
        <color rgb="FFC0C0C0"/>
      </bottom>
      <diagonal/>
    </border>
    <border>
      <left style="dashed">
        <color theme="1" tint="0.499984740745262"/>
      </left>
      <right/>
      <top style="hair">
        <color theme="1" tint="0.499984740745262"/>
      </top>
      <bottom style="thin">
        <color rgb="FFC0C0C0"/>
      </bottom>
      <diagonal/>
    </border>
    <border>
      <left/>
      <right style="hair">
        <color theme="0" tint="-0.499984740745262"/>
      </right>
      <top style="thin">
        <color rgb="FFC0C0C0"/>
      </top>
      <bottom style="thin">
        <color rgb="FFC0C0C0"/>
      </bottom>
      <diagonal/>
    </border>
    <border>
      <left/>
      <right/>
      <top style="thin">
        <color rgb="FFC0C0C0"/>
      </top>
      <bottom style="thin">
        <color indexed="64"/>
      </bottom>
      <diagonal/>
    </border>
    <border>
      <left style="thin">
        <color indexed="22"/>
      </left>
      <right/>
      <top style="hair">
        <color theme="1" tint="0.499984740745262"/>
      </top>
      <bottom style="thin">
        <color indexed="22"/>
      </bottom>
      <diagonal/>
    </border>
    <border>
      <left/>
      <right/>
      <top/>
      <bottom style="thin">
        <color indexed="22"/>
      </bottom>
      <diagonal/>
    </border>
    <border>
      <left/>
      <right/>
      <top style="thin">
        <color indexed="22"/>
      </top>
      <bottom style="thin">
        <color indexed="22"/>
      </bottom>
      <diagonal/>
    </border>
    <border>
      <left/>
      <right/>
      <top style="thin">
        <color indexed="22"/>
      </top>
      <bottom style="thin">
        <color indexed="64"/>
      </bottom>
      <diagonal/>
    </border>
    <border>
      <left/>
      <right/>
      <top/>
      <bottom style="hair">
        <color theme="0" tint="-0.499984740745262"/>
      </bottom>
      <diagonal/>
    </border>
    <border>
      <left/>
      <right/>
      <top style="thin">
        <color indexed="22"/>
      </top>
      <bottom/>
      <diagonal/>
    </border>
    <border>
      <left/>
      <right/>
      <top style="double">
        <color indexed="64"/>
      </top>
      <bottom style="thin">
        <color rgb="FFC0C0C0"/>
      </bottom>
      <diagonal/>
    </border>
    <border>
      <left/>
      <right/>
      <top style="thin">
        <color rgb="FFC0C0C0"/>
      </top>
      <bottom style="thin">
        <color rgb="FFC0C0C0"/>
      </bottom>
      <diagonal/>
    </border>
    <border>
      <left style="hair">
        <color theme="0" tint="-0.499984740745262"/>
      </left>
      <right style="hair">
        <color theme="0" tint="-0.499984740745262"/>
      </right>
      <top style="thin">
        <color rgb="FFC0C0C0"/>
      </top>
      <bottom style="thin">
        <color rgb="FFC0C0C0"/>
      </bottom>
      <diagonal/>
    </border>
    <border>
      <left/>
      <right/>
      <top style="thin">
        <color rgb="FFC0C0C0"/>
      </top>
      <bottom style="thin">
        <color indexed="22"/>
      </bottom>
      <diagonal/>
    </border>
    <border>
      <left style="thin">
        <color indexed="22"/>
      </left>
      <right/>
      <top style="double">
        <color indexed="64"/>
      </top>
      <bottom style="thin">
        <color indexed="22"/>
      </bottom>
      <diagonal/>
    </border>
    <border>
      <left/>
      <right style="hair">
        <color theme="0" tint="-0.499984740745262"/>
      </right>
      <top style="double">
        <color indexed="64"/>
      </top>
      <bottom style="thin">
        <color indexed="22"/>
      </bottom>
      <diagonal/>
    </border>
    <border>
      <left/>
      <right style="hair">
        <color theme="0" tint="-0.499984740745262"/>
      </right>
      <top style="thin">
        <color indexed="22"/>
      </top>
      <bottom style="thin">
        <color indexed="64"/>
      </bottom>
      <diagonal/>
    </border>
    <border>
      <left style="thin">
        <color indexed="22"/>
      </left>
      <right/>
      <top/>
      <bottom style="thin">
        <color rgb="FFC0C0C0"/>
      </bottom>
      <diagonal/>
    </border>
    <border>
      <left/>
      <right/>
      <top/>
      <bottom style="thin">
        <color rgb="FFC0C0C0"/>
      </bottom>
      <diagonal/>
    </border>
    <border>
      <left style="dashed">
        <color theme="1" tint="0.499984740745262"/>
      </left>
      <right/>
      <top/>
      <bottom style="thin">
        <color rgb="FFC0C0C0"/>
      </bottom>
      <diagonal/>
    </border>
    <border>
      <left style="hair">
        <color theme="0" tint="-0.499984740745262"/>
      </left>
      <right style="hair">
        <color theme="0" tint="-0.499984740745262"/>
      </right>
      <top/>
      <bottom style="thin">
        <color rgb="FFC0C0C0"/>
      </bottom>
      <diagonal/>
    </border>
    <border>
      <left style="dashed">
        <color theme="1" tint="0.499984740745262"/>
      </left>
      <right/>
      <top style="thin">
        <color rgb="FFC0C0C0"/>
      </top>
      <bottom style="thin">
        <color rgb="FFC0C0C0"/>
      </bottom>
      <diagonal/>
    </border>
    <border>
      <left style="thin">
        <color indexed="22"/>
      </left>
      <right/>
      <top style="thin">
        <color rgb="FFC0C0C0"/>
      </top>
      <bottom style="thin">
        <color rgb="FFC0C0C0"/>
      </bottom>
      <diagonal/>
    </border>
    <border>
      <left/>
      <right/>
      <top style="thin">
        <color indexed="64"/>
      </top>
      <bottom style="thin">
        <color rgb="FFC0C0C0"/>
      </bottom>
      <diagonal/>
    </border>
    <border>
      <left style="thin">
        <color indexed="22"/>
      </left>
      <right/>
      <top style="thin">
        <color rgb="FFC0C0C0"/>
      </top>
      <bottom style="thin">
        <color indexed="22"/>
      </bottom>
      <diagonal/>
    </border>
    <border>
      <left/>
      <right/>
      <top style="thin">
        <color rgb="FFC0C0C0"/>
      </top>
      <bottom/>
      <diagonal/>
    </border>
    <border>
      <left/>
      <right style="thin">
        <color indexed="22"/>
      </right>
      <top style="thin">
        <color indexed="64"/>
      </top>
      <bottom/>
      <diagonal/>
    </border>
    <border>
      <left/>
      <right style="thin">
        <color indexed="22"/>
      </right>
      <top/>
      <bottom/>
      <diagonal/>
    </border>
    <border>
      <left/>
      <right/>
      <top/>
      <bottom style="thin">
        <color indexed="64"/>
      </bottom>
      <diagonal/>
    </border>
    <border>
      <left style="hair">
        <color theme="0" tint="-0.499984740745262"/>
      </left>
      <right style="hair">
        <color theme="0" tint="-0.499984740745262"/>
      </right>
      <top style="thin">
        <color indexed="64"/>
      </top>
      <bottom/>
      <diagonal/>
    </border>
    <border>
      <left/>
      <right/>
      <top style="hair">
        <color theme="0" tint="-0.499984740745262"/>
      </top>
      <bottom/>
      <diagonal/>
    </border>
    <border>
      <left style="hair">
        <color theme="0" tint="-0.499984740745262"/>
      </left>
      <right/>
      <top style="thin">
        <color indexed="64"/>
      </top>
      <bottom/>
      <diagonal/>
    </border>
    <border>
      <left/>
      <right/>
      <top style="thin">
        <color rgb="FF617179"/>
      </top>
      <bottom style="thin">
        <color rgb="FF617179"/>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hair">
        <color theme="0" tint="-0.499984740745262"/>
      </left>
      <right style="medium">
        <color indexed="64"/>
      </right>
      <top style="hair">
        <color theme="0" tint="-0.499984740745262"/>
      </top>
      <bottom style="hair">
        <color theme="0" tint="-0.499984740745262"/>
      </bottom>
      <diagonal/>
    </border>
    <border>
      <left/>
      <right style="medium">
        <color indexed="64"/>
      </right>
      <top style="hair">
        <color theme="0" tint="-0.499984740745262"/>
      </top>
      <bottom style="medium">
        <color indexed="64"/>
      </bottom>
      <diagonal/>
    </border>
    <border>
      <left style="hair">
        <color theme="0" tint="-0.499984740745262"/>
      </left>
      <right/>
      <top style="thin">
        <color indexed="64"/>
      </top>
      <bottom style="thin">
        <color indexed="64"/>
      </bottom>
      <diagonal/>
    </border>
    <border>
      <left/>
      <right style="thin">
        <color rgb="FF617179"/>
      </right>
      <top/>
      <bottom/>
      <diagonal/>
    </border>
    <border>
      <left style="hair">
        <color theme="0" tint="-0.499984740745262"/>
      </left>
      <right/>
      <top/>
      <bottom style="hair">
        <color theme="0" tint="-0.499984740745262"/>
      </bottom>
      <diagonal/>
    </border>
    <border>
      <left/>
      <right style="hair">
        <color theme="0" tint="-0.499984740745262"/>
      </right>
      <top style="thin">
        <color indexed="64"/>
      </top>
      <bottom style="thin">
        <color indexed="64"/>
      </bottom>
      <diagonal/>
    </border>
    <border>
      <left/>
      <right style="hair">
        <color theme="0" tint="-0.499984740745262"/>
      </right>
      <top/>
      <bottom style="hair">
        <color theme="0" tint="-0.499984740745262"/>
      </bottom>
      <diagonal/>
    </border>
    <border>
      <left/>
      <right style="hair">
        <color theme="0" tint="-0.499984740745262"/>
      </right>
      <top style="hair">
        <color theme="0" tint="-0.499984740745262"/>
      </top>
      <bottom/>
      <diagonal/>
    </border>
  </borders>
  <cellStyleXfs count="52">
    <xf numFmtId="0" fontId="0" fillId="0" borderId="0"/>
    <xf numFmtId="9" fontId="15" fillId="0" borderId="0" applyFont="0" applyFill="0" applyBorder="0" applyAlignment="0" applyProtection="0"/>
    <xf numFmtId="0" fontId="38" fillId="14" borderId="0">
      <alignment horizontal="left"/>
    </xf>
    <xf numFmtId="0" fontId="42" fillId="0" borderId="22">
      <alignment horizontal="left" vertical="center"/>
    </xf>
    <xf numFmtId="0" fontId="31" fillId="0" borderId="0">
      <alignment horizontal="left" vertical="center"/>
    </xf>
    <xf numFmtId="0" fontId="28" fillId="0" borderId="0">
      <alignment vertical="center"/>
    </xf>
    <xf numFmtId="0" fontId="40" fillId="0" borderId="0">
      <alignment vertical="center"/>
    </xf>
    <xf numFmtId="0" fontId="14" fillId="0" borderId="0"/>
    <xf numFmtId="0" fontId="35" fillId="0" borderId="0" applyNumberFormat="0" applyFill="0" applyBorder="0" applyAlignment="0" applyProtection="0"/>
    <xf numFmtId="0" fontId="41" fillId="0" borderId="0" applyNumberFormat="0" applyFill="0" applyBorder="0" applyAlignment="0" applyProtection="0"/>
    <xf numFmtId="165" fontId="30" fillId="0" borderId="11">
      <alignment horizontal="center"/>
    </xf>
    <xf numFmtId="0" fontId="31" fillId="0" borderId="0">
      <alignment horizontal="left" vertical="center"/>
    </xf>
    <xf numFmtId="0" fontId="35" fillId="0" borderId="0" applyNumberFormat="0" applyFill="0" applyBorder="0" applyAlignment="0" applyProtection="0"/>
    <xf numFmtId="166" fontId="30" fillId="0" borderId="11">
      <alignment horizontal="center"/>
    </xf>
    <xf numFmtId="0" fontId="28" fillId="0" borderId="0">
      <alignment vertical="center"/>
    </xf>
    <xf numFmtId="0" fontId="38" fillId="14" borderId="0">
      <alignment horizontal="left"/>
    </xf>
    <xf numFmtId="0" fontId="14" fillId="0" borderId="0">
      <alignment vertical="center"/>
    </xf>
    <xf numFmtId="0" fontId="8" fillId="9" borderId="12">
      <alignment horizontal="left" vertical="center"/>
      <protection locked="0"/>
    </xf>
    <xf numFmtId="0" fontId="8" fillId="15" borderId="12">
      <alignment horizontal="left" vertical="center"/>
      <protection locked="0"/>
    </xf>
    <xf numFmtId="15" fontId="8" fillId="9" borderId="12">
      <alignment horizontal="right" vertical="center"/>
      <protection locked="0"/>
    </xf>
    <xf numFmtId="0" fontId="40" fillId="0" borderId="0">
      <alignment vertical="center"/>
    </xf>
    <xf numFmtId="167" fontId="8" fillId="9" borderId="12">
      <alignment vertical="center"/>
      <protection locked="0"/>
    </xf>
    <xf numFmtId="168" fontId="8" fillId="9" borderId="12">
      <alignment vertical="center"/>
      <protection locked="0"/>
    </xf>
    <xf numFmtId="0" fontId="8" fillId="16" borderId="12">
      <alignment vertical="center"/>
    </xf>
    <xf numFmtId="0" fontId="14" fillId="12" borderId="0"/>
    <xf numFmtId="169" fontId="8" fillId="0" borderId="12">
      <alignment vertical="center"/>
    </xf>
    <xf numFmtId="170" fontId="8" fillId="0" borderId="12">
      <alignment vertical="center"/>
    </xf>
    <xf numFmtId="171" fontId="8" fillId="0" borderId="12">
      <alignment vertical="center"/>
    </xf>
    <xf numFmtId="15" fontId="8" fillId="0" borderId="12">
      <alignment horizontal="right" vertical="center"/>
    </xf>
    <xf numFmtId="172" fontId="8" fillId="0" borderId="12">
      <alignment vertical="center"/>
    </xf>
    <xf numFmtId="0" fontId="8" fillId="17" borderId="12">
      <alignment horizontal="left" vertical="center"/>
      <protection locked="0"/>
    </xf>
    <xf numFmtId="173" fontId="8" fillId="9" borderId="12">
      <alignment vertical="center"/>
      <protection locked="0"/>
    </xf>
    <xf numFmtId="174" fontId="8" fillId="9" borderId="12">
      <alignment vertical="center"/>
      <protection locked="0"/>
    </xf>
    <xf numFmtId="0" fontId="43" fillId="0" borderId="0">
      <alignment horizontal="right" vertical="center"/>
    </xf>
    <xf numFmtId="169" fontId="44" fillId="0" borderId="12">
      <alignment vertical="center"/>
    </xf>
    <xf numFmtId="170" fontId="44" fillId="0" borderId="12">
      <alignment vertical="center"/>
    </xf>
    <xf numFmtId="0" fontId="44" fillId="0" borderId="12">
      <alignment horizontal="left" vertical="center"/>
    </xf>
    <xf numFmtId="171" fontId="44" fillId="0" borderId="12">
      <alignment vertical="center"/>
    </xf>
    <xf numFmtId="15" fontId="44" fillId="0" borderId="12">
      <alignment horizontal="right" vertical="center"/>
    </xf>
    <xf numFmtId="172" fontId="44" fillId="0" borderId="12">
      <alignment vertical="center"/>
    </xf>
    <xf numFmtId="169" fontId="8" fillId="0" borderId="0">
      <alignment vertical="center"/>
    </xf>
    <xf numFmtId="170" fontId="8" fillId="0" borderId="0">
      <alignment vertical="center"/>
    </xf>
    <xf numFmtId="171" fontId="8" fillId="0" borderId="0">
      <alignment vertical="center"/>
    </xf>
    <xf numFmtId="15" fontId="8" fillId="0" borderId="0">
      <alignment horizontal="right" vertical="center"/>
    </xf>
    <xf numFmtId="172" fontId="8" fillId="0" borderId="0">
      <alignment vertical="center"/>
    </xf>
    <xf numFmtId="0" fontId="8" fillId="18" borderId="0">
      <alignment vertical="center"/>
    </xf>
    <xf numFmtId="0" fontId="14" fillId="0" borderId="0">
      <alignment vertical="center"/>
    </xf>
    <xf numFmtId="0" fontId="49" fillId="10" borderId="0" applyNumberFormat="0">
      <alignment horizontal="left" vertical="center"/>
    </xf>
    <xf numFmtId="9" fontId="2" fillId="0" borderId="0" applyFont="0" applyFill="0" applyBorder="0" applyAlignment="0" applyProtection="0"/>
    <xf numFmtId="0" fontId="1" fillId="0" borderId="0"/>
    <xf numFmtId="9" fontId="1" fillId="0" borderId="0" applyFont="0" applyFill="0" applyBorder="0" applyAlignment="0" applyProtection="0"/>
    <xf numFmtId="9" fontId="14" fillId="0" borderId="0" applyFont="0" applyFill="0" applyBorder="0" applyAlignment="0" applyProtection="0"/>
  </cellStyleXfs>
  <cellXfs count="856">
    <xf numFmtId="0" fontId="0" fillId="0" borderId="0" xfId="0"/>
    <xf numFmtId="0" fontId="5" fillId="0" borderId="0" xfId="0" applyFont="1" applyAlignment="1">
      <alignment horizontal="left"/>
    </xf>
    <xf numFmtId="0" fontId="8" fillId="0" borderId="1" xfId="0" applyFont="1" applyBorder="1"/>
    <xf numFmtId="0" fontId="7" fillId="3" borderId="1" xfId="0" applyFont="1" applyFill="1" applyBorder="1"/>
    <xf numFmtId="0" fontId="0" fillId="0" borderId="0" xfId="0" applyAlignment="1">
      <alignment horizontal="right"/>
    </xf>
    <xf numFmtId="0" fontId="8" fillId="0" borderId="0" xfId="0" applyFont="1"/>
    <xf numFmtId="3" fontId="0" fillId="0" borderId="0" xfId="0" applyNumberFormat="1" applyAlignment="1">
      <alignment horizontal="right"/>
    </xf>
    <xf numFmtId="0" fontId="8" fillId="0" borderId="1" xfId="0" applyFont="1" applyBorder="1" applyAlignment="1">
      <alignment horizontal="left"/>
    </xf>
    <xf numFmtId="0" fontId="8" fillId="0" borderId="1" xfId="0" applyFont="1" applyBorder="1" applyAlignment="1">
      <alignment wrapText="1"/>
    </xf>
    <xf numFmtId="164" fontId="8" fillId="0" borderId="1" xfId="0" applyNumberFormat="1" applyFont="1" applyBorder="1" applyAlignment="1">
      <alignment horizontal="left" wrapText="1"/>
    </xf>
    <xf numFmtId="0" fontId="9" fillId="4" borderId="1" xfId="0" applyFont="1" applyFill="1" applyBorder="1"/>
    <xf numFmtId="0" fontId="10" fillId="0" borderId="0" xfId="0" applyFont="1"/>
    <xf numFmtId="0" fontId="11" fillId="0" borderId="0" xfId="0" applyFont="1"/>
    <xf numFmtId="0" fontId="6" fillId="7" borderId="1" xfId="0" applyFont="1" applyFill="1" applyBorder="1"/>
    <xf numFmtId="0" fontId="0" fillId="5" borderId="0" xfId="0" applyFill="1"/>
    <xf numFmtId="0" fontId="12" fillId="5" borderId="0" xfId="0" applyFont="1" applyFill="1"/>
    <xf numFmtId="0" fontId="19" fillId="0" borderId="0" xfId="0" applyFont="1"/>
    <xf numFmtId="0" fontId="20" fillId="0" borderId="0" xfId="0" applyFont="1"/>
    <xf numFmtId="3" fontId="0" fillId="5" borderId="0" xfId="0" applyNumberFormat="1" applyFill="1"/>
    <xf numFmtId="0" fontId="9" fillId="5" borderId="0" xfId="0" applyFont="1" applyFill="1"/>
    <xf numFmtId="3" fontId="9" fillId="5" borderId="0" xfId="0" applyNumberFormat="1" applyFont="1" applyFill="1" applyAlignment="1">
      <alignment horizontal="right"/>
    </xf>
    <xf numFmtId="3" fontId="7" fillId="3" borderId="1" xfId="0" applyNumberFormat="1" applyFont="1" applyFill="1" applyBorder="1" applyAlignment="1" applyProtection="1">
      <alignment horizontal="right"/>
      <protection hidden="1"/>
    </xf>
    <xf numFmtId="3" fontId="9" fillId="4" borderId="1" xfId="0" applyNumberFormat="1" applyFont="1" applyFill="1" applyBorder="1" applyAlignment="1" applyProtection="1">
      <alignment horizontal="right"/>
      <protection hidden="1"/>
    </xf>
    <xf numFmtId="14" fontId="7" fillId="7" borderId="1" xfId="0" applyNumberFormat="1" applyFont="1" applyFill="1" applyBorder="1" applyAlignment="1" applyProtection="1">
      <alignment horizontal="right"/>
      <protection locked="0"/>
    </xf>
    <xf numFmtId="0" fontId="0" fillId="0" borderId="0" xfId="0" applyAlignment="1">
      <alignment horizontal="left" vertical="top" wrapText="1"/>
    </xf>
    <xf numFmtId="0" fontId="21" fillId="0" borderId="0" xfId="0" applyFont="1"/>
    <xf numFmtId="0" fontId="22" fillId="0" borderId="0" xfId="0" applyFont="1" applyAlignment="1">
      <alignment horizontal="left"/>
    </xf>
    <xf numFmtId="0" fontId="6" fillId="3" borderId="1" xfId="0" applyFont="1" applyFill="1" applyBorder="1"/>
    <xf numFmtId="3" fontId="19" fillId="0" borderId="0" xfId="0" applyNumberFormat="1" applyFont="1" applyAlignment="1">
      <alignment horizontal="right"/>
    </xf>
    <xf numFmtId="3" fontId="10" fillId="0" borderId="0" xfId="0" applyNumberFormat="1" applyFont="1"/>
    <xf numFmtId="0" fontId="14" fillId="0" borderId="0" xfId="7"/>
    <xf numFmtId="165" fontId="30" fillId="12" borderId="11" xfId="10" applyFill="1">
      <alignment horizontal="center"/>
    </xf>
    <xf numFmtId="0" fontId="38" fillId="14" borderId="0" xfId="15">
      <alignment horizontal="left"/>
    </xf>
    <xf numFmtId="0" fontId="14" fillId="0" borderId="0" xfId="16">
      <alignment vertical="center"/>
    </xf>
    <xf numFmtId="0" fontId="14" fillId="0" borderId="0" xfId="7" applyAlignment="1">
      <alignment vertical="center"/>
    </xf>
    <xf numFmtId="0" fontId="0" fillId="0" borderId="0" xfId="16" applyFont="1">
      <alignment vertical="center"/>
    </xf>
    <xf numFmtId="0" fontId="8" fillId="15" borderId="12" xfId="18">
      <alignment horizontal="left" vertical="center"/>
      <protection locked="0"/>
    </xf>
    <xf numFmtId="0" fontId="8" fillId="9" borderId="12" xfId="17">
      <alignment horizontal="left" vertical="center"/>
      <protection locked="0"/>
    </xf>
    <xf numFmtId="15" fontId="8" fillId="9" borderId="12" xfId="19">
      <alignment horizontal="right" vertical="center"/>
      <protection locked="0"/>
    </xf>
    <xf numFmtId="0" fontId="40" fillId="0" borderId="0" xfId="20">
      <alignment vertical="center"/>
    </xf>
    <xf numFmtId="166" fontId="30" fillId="0" borderId="11" xfId="13">
      <alignment horizontal="center"/>
    </xf>
    <xf numFmtId="0" fontId="0" fillId="12" borderId="0" xfId="0" applyFill="1"/>
    <xf numFmtId="0" fontId="29" fillId="12" borderId="0" xfId="0" applyFont="1" applyFill="1"/>
    <xf numFmtId="0" fontId="32" fillId="12" borderId="0" xfId="4" applyFont="1" applyFill="1">
      <alignment horizontal="left" vertical="center"/>
    </xf>
    <xf numFmtId="0" fontId="33" fillId="12" borderId="0" xfId="4" applyFont="1" applyFill="1">
      <alignment horizontal="left" vertical="center"/>
    </xf>
    <xf numFmtId="0" fontId="34" fillId="12" borderId="0" xfId="0" applyFont="1" applyFill="1"/>
    <xf numFmtId="0" fontId="36" fillId="12" borderId="0" xfId="8" quotePrefix="1" applyFont="1" applyFill="1"/>
    <xf numFmtId="166" fontId="30" fillId="12" borderId="11" xfId="13" applyFill="1">
      <alignment horizontal="center"/>
    </xf>
    <xf numFmtId="0" fontId="34" fillId="12" borderId="0" xfId="5" applyFont="1" applyFill="1" applyAlignment="1">
      <alignment horizontal="center" vertical="center"/>
    </xf>
    <xf numFmtId="0" fontId="38" fillId="14" borderId="0" xfId="2">
      <alignment horizontal="left"/>
    </xf>
    <xf numFmtId="0" fontId="28" fillId="0" borderId="0" xfId="0" applyFont="1"/>
    <xf numFmtId="0" fontId="28" fillId="0" borderId="0" xfId="0" applyFont="1" applyAlignment="1">
      <alignment horizontal="center"/>
    </xf>
    <xf numFmtId="0" fontId="35" fillId="0" borderId="0" xfId="8" quotePrefix="1"/>
    <xf numFmtId="165" fontId="30" fillId="0" borderId="11" xfId="10">
      <alignment horizontal="center"/>
    </xf>
    <xf numFmtId="0" fontId="28" fillId="0" borderId="0" xfId="16" applyFont="1">
      <alignment vertical="center"/>
    </xf>
    <xf numFmtId="0" fontId="40" fillId="0" borderId="0" xfId="6">
      <alignment vertical="center"/>
    </xf>
    <xf numFmtId="0" fontId="8" fillId="16" borderId="12" xfId="23">
      <alignment vertical="center"/>
    </xf>
    <xf numFmtId="174" fontId="8" fillId="9" borderId="12" xfId="32">
      <alignment vertical="center"/>
      <protection locked="0"/>
    </xf>
    <xf numFmtId="166" fontId="30" fillId="0" borderId="0" xfId="13" applyBorder="1">
      <alignment horizontal="center"/>
    </xf>
    <xf numFmtId="0" fontId="28" fillId="0" borderId="0" xfId="14">
      <alignment vertical="center"/>
    </xf>
    <xf numFmtId="0" fontId="44" fillId="0" borderId="12" xfId="36">
      <alignment horizontal="left" vertical="center"/>
    </xf>
    <xf numFmtId="15" fontId="44" fillId="0" borderId="12" xfId="38">
      <alignment horizontal="right" vertical="center"/>
    </xf>
    <xf numFmtId="172" fontId="8" fillId="0" borderId="12" xfId="29">
      <alignment vertical="center"/>
    </xf>
    <xf numFmtId="171" fontId="44" fillId="0" borderId="12" xfId="37">
      <alignment vertical="center"/>
    </xf>
    <xf numFmtId="0" fontId="38" fillId="14" borderId="0" xfId="2" applyAlignment="1">
      <alignment horizontal="center"/>
    </xf>
    <xf numFmtId="49" fontId="12" fillId="5" borderId="0" xfId="0" applyNumberFormat="1" applyFont="1" applyFill="1" applyAlignment="1">
      <alignment horizontal="right"/>
    </xf>
    <xf numFmtId="49" fontId="12" fillId="5" borderId="0" xfId="0" applyNumberFormat="1" applyFont="1" applyFill="1" applyAlignment="1">
      <alignment horizontal="right" vertical="top"/>
    </xf>
    <xf numFmtId="165" fontId="30" fillId="12" borderId="0" xfId="10" applyFill="1" applyBorder="1">
      <alignment horizontal="center"/>
    </xf>
    <xf numFmtId="0" fontId="0" fillId="12" borderId="0" xfId="0" applyFill="1" applyAlignment="1">
      <alignment wrapText="1"/>
    </xf>
    <xf numFmtId="0" fontId="34" fillId="12" borderId="0" xfId="0" applyFont="1" applyFill="1" applyAlignment="1">
      <alignment wrapText="1"/>
    </xf>
    <xf numFmtId="0" fontId="34" fillId="12" borderId="0" xfId="5" applyFont="1" applyFill="1" applyAlignment="1">
      <alignment horizontal="center" vertical="center" wrapText="1"/>
    </xf>
    <xf numFmtId="0" fontId="38" fillId="14" borderId="0" xfId="2" applyAlignment="1">
      <alignment horizontal="left" wrapText="1"/>
    </xf>
    <xf numFmtId="3" fontId="8" fillId="0" borderId="10" xfId="0" applyNumberFormat="1" applyFont="1" applyBorder="1" applyAlignment="1">
      <alignment horizontal="right"/>
    </xf>
    <xf numFmtId="0" fontId="52" fillId="0" borderId="0" xfId="20" applyFont="1">
      <alignment vertical="center"/>
    </xf>
    <xf numFmtId="15" fontId="8" fillId="9" borderId="12" xfId="19" applyAlignment="1">
      <alignment horizontal="center" vertical="center"/>
      <protection locked="0"/>
    </xf>
    <xf numFmtId="166" fontId="30" fillId="0" borderId="30" xfId="13" applyBorder="1">
      <alignment horizontal="center"/>
    </xf>
    <xf numFmtId="166" fontId="30" fillId="0" borderId="31" xfId="13" applyBorder="1">
      <alignment horizontal="center"/>
    </xf>
    <xf numFmtId="0" fontId="0" fillId="0" borderId="31" xfId="0" applyBorder="1"/>
    <xf numFmtId="0" fontId="0" fillId="0" borderId="32" xfId="0" applyBorder="1"/>
    <xf numFmtId="0" fontId="49" fillId="12" borderId="0" xfId="5" applyFont="1" applyFill="1" applyAlignment="1">
      <alignment horizontal="center" vertical="center"/>
    </xf>
    <xf numFmtId="0" fontId="12" fillId="0" borderId="0" xfId="0" applyFont="1" applyAlignment="1">
      <alignment horizontal="left" vertical="center" wrapText="1"/>
    </xf>
    <xf numFmtId="0" fontId="13" fillId="0" borderId="6" xfId="0" applyFont="1" applyBorder="1" applyAlignment="1">
      <alignment horizontal="left" vertical="center" wrapText="1"/>
    </xf>
    <xf numFmtId="171" fontId="54" fillId="0" borderId="43" xfId="27" applyFont="1" applyBorder="1" applyAlignment="1">
      <alignment horizontal="center" vertical="center"/>
    </xf>
    <xf numFmtId="0" fontId="54" fillId="0" borderId="6" xfId="0" applyFont="1" applyBorder="1" applyAlignment="1">
      <alignment horizontal="left" vertical="center" wrapText="1"/>
    </xf>
    <xf numFmtId="0" fontId="12" fillId="0" borderId="6" xfId="0" applyFont="1" applyBorder="1" applyAlignment="1">
      <alignment horizontal="left" vertical="center" wrapText="1"/>
    </xf>
    <xf numFmtId="0" fontId="0" fillId="12" borderId="0" xfId="0" applyFill="1" applyAlignment="1">
      <alignment horizontal="left" vertical="center"/>
    </xf>
    <xf numFmtId="0" fontId="29" fillId="12" borderId="0" xfId="0" applyFont="1" applyFill="1" applyAlignment="1">
      <alignment horizontal="left" vertical="center"/>
    </xf>
    <xf numFmtId="0" fontId="0" fillId="0" borderId="0" xfId="0" applyAlignment="1">
      <alignment horizontal="left" vertical="center"/>
    </xf>
    <xf numFmtId="0" fontId="34" fillId="12" borderId="0" xfId="0" applyFont="1" applyFill="1" applyAlignment="1">
      <alignment horizontal="left" vertical="center"/>
    </xf>
    <xf numFmtId="0" fontId="36" fillId="12" borderId="0" xfId="8" quotePrefix="1" applyFont="1" applyFill="1" applyAlignment="1">
      <alignment horizontal="left" vertical="center"/>
    </xf>
    <xf numFmtId="0" fontId="37" fillId="12" borderId="0" xfId="12" applyFont="1" applyFill="1" applyBorder="1" applyAlignment="1">
      <alignment horizontal="left" vertical="center"/>
    </xf>
    <xf numFmtId="165" fontId="30" fillId="12" borderId="11" xfId="10" applyFill="1" applyAlignment="1">
      <alignment horizontal="left" vertical="center"/>
    </xf>
    <xf numFmtId="0" fontId="34" fillId="12" borderId="0" xfId="5" applyFont="1" applyFill="1" applyAlignment="1">
      <alignment horizontal="left" vertical="center"/>
    </xf>
    <xf numFmtId="0" fontId="14" fillId="0" borderId="0" xfId="7" applyAlignment="1">
      <alignment horizontal="left" vertical="center"/>
    </xf>
    <xf numFmtId="0" fontId="12" fillId="0" borderId="0" xfId="0" applyFont="1" applyAlignment="1">
      <alignment horizontal="left" vertical="center"/>
    </xf>
    <xf numFmtId="0" fontId="12" fillId="5" borderId="0" xfId="0" applyFont="1" applyFill="1" applyAlignment="1">
      <alignment horizontal="left" vertical="center"/>
    </xf>
    <xf numFmtId="0" fontId="12" fillId="2" borderId="0" xfId="0" applyFont="1" applyFill="1" applyAlignment="1">
      <alignment horizontal="left" vertical="center" wrapText="1"/>
    </xf>
    <xf numFmtId="0" fontId="12" fillId="2" borderId="0" xfId="0" applyFont="1" applyFill="1" applyAlignment="1">
      <alignment horizontal="left" vertical="center"/>
    </xf>
    <xf numFmtId="0" fontId="40" fillId="0" borderId="0" xfId="20"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24" fillId="0" borderId="41" xfId="0" applyFont="1" applyBorder="1" applyAlignment="1">
      <alignment horizontal="left" vertical="center"/>
    </xf>
    <xf numFmtId="0" fontId="38" fillId="14" borderId="0" xfId="2" applyAlignment="1">
      <alignment horizontal="left" vertical="center"/>
    </xf>
    <xf numFmtId="0" fontId="12" fillId="12" borderId="0" xfId="0" applyFont="1" applyFill="1" applyAlignment="1">
      <alignment horizontal="center" vertical="center"/>
    </xf>
    <xf numFmtId="0" fontId="49" fillId="12" borderId="0" xfId="0" applyFont="1" applyFill="1" applyAlignment="1">
      <alignment horizontal="center" vertical="center"/>
    </xf>
    <xf numFmtId="0" fontId="12" fillId="0" borderId="0" xfId="7" applyFont="1" applyAlignment="1">
      <alignment horizontal="center" vertical="center"/>
    </xf>
    <xf numFmtId="0" fontId="12" fillId="2" borderId="0" xfId="0" applyFont="1" applyFill="1" applyAlignment="1">
      <alignment horizontal="center" vertical="center"/>
    </xf>
    <xf numFmtId="0" fontId="12" fillId="0" borderId="0" xfId="0" applyFont="1" applyAlignment="1">
      <alignment horizontal="center" vertical="center"/>
    </xf>
    <xf numFmtId="0" fontId="0" fillId="12" borderId="0" xfId="0" applyFill="1" applyAlignment="1">
      <alignment horizontal="center" vertical="center"/>
    </xf>
    <xf numFmtId="0" fontId="34" fillId="12" borderId="0" xfId="0" applyFont="1" applyFill="1" applyAlignment="1">
      <alignment horizontal="center" vertical="center"/>
    </xf>
    <xf numFmtId="0" fontId="14" fillId="0" borderId="0" xfId="7" applyAlignment="1">
      <alignment horizontal="center" vertical="center"/>
    </xf>
    <xf numFmtId="0" fontId="38" fillId="14" borderId="0" xfId="2" applyAlignment="1">
      <alignment horizontal="center" vertical="center"/>
    </xf>
    <xf numFmtId="0" fontId="0" fillId="0" borderId="0" xfId="0" applyAlignment="1">
      <alignment horizontal="center" vertical="center"/>
    </xf>
    <xf numFmtId="0" fontId="12" fillId="12" borderId="0" xfId="0" applyFont="1" applyFill="1" applyAlignment="1">
      <alignment horizontal="left" vertical="center" wrapText="1"/>
    </xf>
    <xf numFmtId="0" fontId="55" fillId="12" borderId="0" xfId="12" applyFont="1" applyFill="1" applyBorder="1" applyAlignment="1">
      <alignment horizontal="left" vertical="center" wrapText="1"/>
    </xf>
    <xf numFmtId="0" fontId="49" fillId="12" borderId="0" xfId="5" applyFont="1" applyFill="1" applyAlignment="1">
      <alignment horizontal="left" vertical="center" wrapText="1"/>
    </xf>
    <xf numFmtId="0" fontId="38" fillId="14" borderId="0" xfId="2" applyAlignment="1">
      <alignment horizontal="left" vertical="center" wrapText="1"/>
    </xf>
    <xf numFmtId="0" fontId="12" fillId="0" borderId="0" xfId="7" applyFont="1" applyAlignment="1">
      <alignment horizontal="left" vertical="center" wrapText="1"/>
    </xf>
    <xf numFmtId="0" fontId="24" fillId="0" borderId="0" xfId="0" applyFont="1" applyAlignment="1">
      <alignment horizontal="left" vertical="center"/>
    </xf>
    <xf numFmtId="0" fontId="28" fillId="5" borderId="0" xfId="14" applyFill="1" applyAlignment="1">
      <alignment vertical="center" wrapText="1"/>
    </xf>
    <xf numFmtId="0" fontId="38" fillId="22" borderId="0" xfId="2" applyFill="1">
      <alignment horizontal="left"/>
    </xf>
    <xf numFmtId="0" fontId="39" fillId="5" borderId="0" xfId="20" applyFont="1" applyFill="1" applyAlignment="1">
      <alignment horizontal="left" vertical="center" wrapText="1"/>
    </xf>
    <xf numFmtId="0" fontId="0" fillId="5" borderId="0" xfId="0" applyFill="1" applyAlignment="1">
      <alignment horizontal="center"/>
    </xf>
    <xf numFmtId="0" fontId="40" fillId="5" borderId="0" xfId="20" applyFill="1">
      <alignment vertical="center"/>
    </xf>
    <xf numFmtId="0" fontId="16" fillId="5" borderId="0" xfId="0" applyFont="1" applyFill="1"/>
    <xf numFmtId="0" fontId="17" fillId="5" borderId="0" xfId="0" applyFont="1" applyFill="1"/>
    <xf numFmtId="0" fontId="14" fillId="5" borderId="0" xfId="20" applyFont="1" applyFill="1" applyAlignment="1">
      <alignment horizontal="left" vertical="center" wrapText="1"/>
    </xf>
    <xf numFmtId="0" fontId="14" fillId="5" borderId="0" xfId="20" applyFont="1" applyFill="1" applyAlignment="1">
      <alignment horizontal="center" vertical="center" wrapText="1"/>
    </xf>
    <xf numFmtId="0" fontId="0" fillId="10" borderId="0" xfId="0" applyFill="1"/>
    <xf numFmtId="0" fontId="0" fillId="11" borderId="0" xfId="0" applyFill="1"/>
    <xf numFmtId="0" fontId="0" fillId="9" borderId="0" xfId="0" applyFill="1"/>
    <xf numFmtId="0" fontId="0" fillId="19" borderId="0" xfId="0" applyFill="1"/>
    <xf numFmtId="0" fontId="38" fillId="14" borderId="0" xfId="15" applyAlignment="1">
      <alignment horizontal="left" vertical="top"/>
    </xf>
    <xf numFmtId="0" fontId="0" fillId="0" borderId="0" xfId="0" applyAlignment="1">
      <alignment vertical="top"/>
    </xf>
    <xf numFmtId="0" fontId="12" fillId="5" borderId="0" xfId="0" applyFont="1" applyFill="1" applyAlignment="1">
      <alignment vertical="top"/>
    </xf>
    <xf numFmtId="0" fontId="50" fillId="0" borderId="0" xfId="4" applyFont="1" applyAlignment="1">
      <alignment horizontal="left" vertical="top"/>
    </xf>
    <xf numFmtId="0" fontId="12" fillId="0" borderId="0" xfId="0" applyFont="1" applyAlignment="1">
      <alignment vertical="top"/>
    </xf>
    <xf numFmtId="0" fontId="50" fillId="0" borderId="0" xfId="11" applyFont="1" applyAlignment="1">
      <alignment horizontal="left" vertical="top"/>
    </xf>
    <xf numFmtId="0" fontId="14" fillId="0" borderId="0" xfId="7" applyAlignment="1">
      <alignment vertical="top"/>
    </xf>
    <xf numFmtId="0" fontId="46" fillId="5" borderId="0" xfId="8" applyFont="1" applyFill="1" applyBorder="1" applyAlignment="1">
      <alignment vertical="top"/>
    </xf>
    <xf numFmtId="0" fontId="71" fillId="11" borderId="0" xfId="16" applyFont="1" applyFill="1">
      <alignment vertical="center"/>
    </xf>
    <xf numFmtId="0" fontId="70" fillId="11" borderId="0" xfId="16" applyFont="1" applyFill="1">
      <alignment vertical="center"/>
    </xf>
    <xf numFmtId="0" fontId="39" fillId="19" borderId="0" xfId="16" applyFont="1" applyFill="1">
      <alignment vertical="center"/>
    </xf>
    <xf numFmtId="0" fontId="0" fillId="19" borderId="0" xfId="16" applyFont="1" applyFill="1">
      <alignment vertical="center"/>
    </xf>
    <xf numFmtId="0" fontId="71" fillId="10" borderId="0" xfId="16" applyFont="1" applyFill="1">
      <alignment vertical="center"/>
    </xf>
    <xf numFmtId="0" fontId="70" fillId="10" borderId="0" xfId="16" applyFont="1" applyFill="1">
      <alignment vertical="center"/>
    </xf>
    <xf numFmtId="0" fontId="39" fillId="24" borderId="0" xfId="16" applyFont="1" applyFill="1">
      <alignment vertical="center"/>
    </xf>
    <xf numFmtId="0" fontId="0" fillId="24" borderId="0" xfId="16" applyFont="1" applyFill="1">
      <alignment vertical="center"/>
    </xf>
    <xf numFmtId="0" fontId="14" fillId="9" borderId="0" xfId="16" applyFill="1">
      <alignment vertical="center"/>
    </xf>
    <xf numFmtId="0" fontId="14" fillId="25" borderId="0" xfId="16" applyFill="1">
      <alignment vertical="center"/>
    </xf>
    <xf numFmtId="0" fontId="13" fillId="0" borderId="0" xfId="5" applyFont="1" applyAlignment="1">
      <alignment horizontal="left" vertical="center"/>
    </xf>
    <xf numFmtId="0" fontId="4" fillId="3" borderId="2" xfId="0" applyFont="1" applyFill="1" applyBorder="1" applyAlignment="1">
      <alignment wrapText="1"/>
    </xf>
    <xf numFmtId="0" fontId="13" fillId="0" borderId="0" xfId="0" applyFont="1" applyAlignment="1">
      <alignment horizontal="right" vertical="center"/>
    </xf>
    <xf numFmtId="0" fontId="28" fillId="9" borderId="0" xfId="0" applyFont="1" applyFill="1"/>
    <xf numFmtId="15" fontId="45" fillId="0" borderId="0" xfId="38" applyFont="1" applyBorder="1" applyAlignment="1">
      <alignment horizontal="left" vertical="center"/>
    </xf>
    <xf numFmtId="0" fontId="13" fillId="0" borderId="0" xfId="5" applyFont="1" applyAlignment="1">
      <alignment horizontal="center" vertical="center"/>
    </xf>
    <xf numFmtId="0" fontId="13" fillId="0" borderId="0" xfId="5" applyFont="1">
      <alignment vertical="center"/>
    </xf>
    <xf numFmtId="0" fontId="13" fillId="0" borderId="49" xfId="5" applyFont="1" applyBorder="1">
      <alignment vertical="center"/>
    </xf>
    <xf numFmtId="0" fontId="13" fillId="0" borderId="2" xfId="5" applyFont="1" applyBorder="1" applyAlignment="1">
      <alignment horizontal="center" vertical="center"/>
    </xf>
    <xf numFmtId="0" fontId="12" fillId="0" borderId="2" xfId="5" applyFont="1" applyBorder="1" applyAlignment="1">
      <alignment horizontal="left" vertical="center"/>
    </xf>
    <xf numFmtId="0" fontId="13" fillId="0" borderId="48" xfId="5" applyFont="1" applyBorder="1" applyAlignment="1">
      <alignment horizontal="left" vertical="center"/>
    </xf>
    <xf numFmtId="0" fontId="51" fillId="21" borderId="12" xfId="20" applyFont="1" applyFill="1" applyBorder="1" applyAlignment="1" applyProtection="1">
      <alignment horizontal="left" vertical="center" wrapText="1"/>
      <protection locked="0"/>
    </xf>
    <xf numFmtId="0" fontId="0" fillId="26" borderId="0" xfId="16" applyFont="1" applyFill="1">
      <alignment vertical="center"/>
    </xf>
    <xf numFmtId="0" fontId="14" fillId="26" borderId="0" xfId="16" applyFill="1">
      <alignment vertical="center"/>
    </xf>
    <xf numFmtId="0" fontId="39" fillId="26" borderId="0" xfId="16" applyFont="1" applyFill="1">
      <alignment vertical="center"/>
    </xf>
    <xf numFmtId="0" fontId="28" fillId="5" borderId="0" xfId="20" applyFont="1" applyFill="1" applyAlignment="1">
      <alignment horizontal="center" vertical="center" wrapText="1"/>
    </xf>
    <xf numFmtId="0" fontId="36" fillId="12" borderId="0" xfId="8" quotePrefix="1" applyFont="1" applyFill="1" applyProtection="1"/>
    <xf numFmtId="0" fontId="42" fillId="0" borderId="22" xfId="3">
      <alignment horizontal="left" vertical="center"/>
    </xf>
    <xf numFmtId="49" fontId="12" fillId="5" borderId="26" xfId="0" applyNumberFormat="1" applyFont="1" applyFill="1" applyBorder="1" applyAlignment="1">
      <alignment horizontal="right"/>
    </xf>
    <xf numFmtId="0" fontId="70" fillId="23" borderId="45" xfId="23" applyFont="1" applyFill="1" applyBorder="1">
      <alignment vertical="center"/>
    </xf>
    <xf numFmtId="0" fontId="70" fillId="5" borderId="45" xfId="23" applyFont="1" applyFill="1" applyBorder="1">
      <alignment vertical="center"/>
    </xf>
    <xf numFmtId="0" fontId="24" fillId="5" borderId="0" xfId="0" applyFont="1" applyFill="1"/>
    <xf numFmtId="0" fontId="0" fillId="0" borderId="0" xfId="0" applyAlignment="1">
      <alignment vertical="center" wrapText="1"/>
    </xf>
    <xf numFmtId="0" fontId="47" fillId="5" borderId="0" xfId="0" applyFont="1" applyFill="1" applyAlignment="1">
      <alignment vertical="center" wrapText="1"/>
    </xf>
    <xf numFmtId="0" fontId="51" fillId="0" borderId="0" xfId="0" applyFont="1" applyAlignment="1">
      <alignment vertical="center" wrapText="1"/>
    </xf>
    <xf numFmtId="0" fontId="51" fillId="21" borderId="27" xfId="17" applyFont="1" applyFill="1" applyBorder="1" applyAlignment="1">
      <alignment horizontal="left" vertical="center" wrapText="1"/>
      <protection locked="0"/>
    </xf>
    <xf numFmtId="0" fontId="69" fillId="0" borderId="0" xfId="0" applyFont="1" applyAlignment="1">
      <alignment horizontal="left" vertical="center"/>
    </xf>
    <xf numFmtId="0" fontId="72" fillId="0" borderId="0" xfId="0" applyFont="1" applyAlignment="1">
      <alignment horizontal="left" vertical="center"/>
    </xf>
    <xf numFmtId="0" fontId="49" fillId="14" borderId="0" xfId="2" applyFont="1" applyAlignment="1">
      <alignment horizontal="left" vertical="center"/>
    </xf>
    <xf numFmtId="0" fontId="49" fillId="14" borderId="0" xfId="2" applyFont="1" applyAlignment="1">
      <alignment horizontal="left" vertical="center" wrapText="1"/>
    </xf>
    <xf numFmtId="0" fontId="49" fillId="14" borderId="0" xfId="2" applyFont="1" applyAlignment="1">
      <alignment horizontal="center" vertical="center"/>
    </xf>
    <xf numFmtId="0" fontId="70" fillId="0" borderId="0" xfId="0" applyFont="1" applyAlignment="1">
      <alignment horizontal="left" vertical="center"/>
    </xf>
    <xf numFmtId="0" fontId="12" fillId="27" borderId="0" xfId="0" applyFont="1" applyFill="1" applyAlignment="1">
      <alignment horizontal="left" vertical="center" wrapText="1"/>
    </xf>
    <xf numFmtId="0" fontId="0" fillId="27" borderId="0" xfId="0" applyFill="1" applyAlignment="1">
      <alignment horizontal="left" vertical="center"/>
    </xf>
    <xf numFmtId="0" fontId="12" fillId="27" borderId="6" xfId="0" applyFont="1" applyFill="1" applyBorder="1" applyAlignment="1">
      <alignment horizontal="left" vertical="center"/>
    </xf>
    <xf numFmtId="0" fontId="72" fillId="27" borderId="0" xfId="0" applyFont="1" applyFill="1" applyAlignment="1">
      <alignment horizontal="left" vertical="center"/>
    </xf>
    <xf numFmtId="0" fontId="54" fillId="27" borderId="6" xfId="0" applyFont="1" applyFill="1" applyBorder="1" applyAlignment="1">
      <alignment horizontal="left" vertical="center" wrapText="1"/>
    </xf>
    <xf numFmtId="0" fontId="12" fillId="27" borderId="6" xfId="0" applyFont="1" applyFill="1" applyBorder="1" applyAlignment="1">
      <alignment horizontal="left" vertical="center" wrapText="1"/>
    </xf>
    <xf numFmtId="0" fontId="56" fillId="27" borderId="0" xfId="0" applyFont="1" applyFill="1" applyAlignment="1">
      <alignment horizontal="left" vertical="center" wrapText="1"/>
    </xf>
    <xf numFmtId="0" fontId="12" fillId="0" borderId="67" xfId="0" applyFont="1" applyBorder="1" applyAlignment="1">
      <alignment horizontal="left" vertical="center" wrapText="1"/>
    </xf>
    <xf numFmtId="0" fontId="12" fillId="27" borderId="71" xfId="0" applyFont="1" applyFill="1" applyBorder="1" applyAlignment="1">
      <alignment horizontal="left" vertical="center" wrapText="1"/>
    </xf>
    <xf numFmtId="0" fontId="24" fillId="27" borderId="67" xfId="0" applyFont="1" applyFill="1" applyBorder="1" applyAlignment="1">
      <alignment horizontal="left" vertical="center" wrapText="1"/>
    </xf>
    <xf numFmtId="0" fontId="12" fillId="27" borderId="67" xfId="0" applyFont="1" applyFill="1" applyBorder="1" applyAlignment="1">
      <alignment horizontal="left" vertical="center" wrapText="1"/>
    </xf>
    <xf numFmtId="172" fontId="46" fillId="0" borderId="67" xfId="8" applyNumberFormat="1" applyFont="1" applyFill="1" applyBorder="1" applyAlignment="1">
      <alignment horizontal="center" vertical="center"/>
    </xf>
    <xf numFmtId="0" fontId="44" fillId="0" borderId="92" xfId="36" applyBorder="1" applyAlignment="1">
      <alignment horizontal="center" vertical="center"/>
    </xf>
    <xf numFmtId="0" fontId="45" fillId="0" borderId="92" xfId="36" applyFont="1" applyBorder="1" applyAlignment="1">
      <alignment horizontal="center" vertical="center"/>
    </xf>
    <xf numFmtId="0" fontId="12" fillId="27" borderId="92" xfId="0" applyFont="1" applyFill="1" applyBorder="1" applyAlignment="1">
      <alignment horizontal="left" vertical="center"/>
    </xf>
    <xf numFmtId="0" fontId="12" fillId="27" borderId="0" xfId="0" applyFont="1" applyFill="1" applyAlignment="1">
      <alignment horizontal="left" vertical="center"/>
    </xf>
    <xf numFmtId="0" fontId="24" fillId="27" borderId="92" xfId="0" applyFont="1" applyFill="1" applyBorder="1" applyAlignment="1">
      <alignment horizontal="left" vertical="center"/>
    </xf>
    <xf numFmtId="172" fontId="46" fillId="27" borderId="71" xfId="8" applyNumberFormat="1" applyFont="1" applyFill="1" applyBorder="1" applyAlignment="1">
      <alignment horizontal="center" vertical="center"/>
    </xf>
    <xf numFmtId="172" fontId="46" fillId="27" borderId="0" xfId="8" applyNumberFormat="1" applyFont="1" applyFill="1" applyBorder="1" applyAlignment="1">
      <alignment horizontal="center" vertical="center"/>
    </xf>
    <xf numFmtId="0" fontId="44" fillId="27" borderId="0" xfId="36" applyFill="1" applyBorder="1" applyAlignment="1">
      <alignment horizontal="center" vertical="center"/>
    </xf>
    <xf numFmtId="0" fontId="45" fillId="27" borderId="0" xfId="36" applyFont="1" applyFill="1" applyBorder="1" applyAlignment="1">
      <alignment horizontal="center" vertical="center"/>
    </xf>
    <xf numFmtId="0" fontId="44" fillId="27" borderId="92" xfId="36" applyFill="1" applyBorder="1" applyAlignment="1">
      <alignment horizontal="center" vertical="center"/>
    </xf>
    <xf numFmtId="0" fontId="45" fillId="27" borderId="92" xfId="36" applyFont="1" applyFill="1" applyBorder="1" applyAlignment="1">
      <alignment horizontal="center" vertical="center"/>
    </xf>
    <xf numFmtId="0" fontId="72" fillId="27" borderId="45" xfId="36" applyFont="1" applyFill="1" applyBorder="1" applyAlignment="1">
      <alignment horizontal="center" vertical="center"/>
    </xf>
    <xf numFmtId="0" fontId="24" fillId="0" borderId="92" xfId="0" applyFont="1" applyBorder="1" applyAlignment="1">
      <alignment horizontal="left" vertical="center"/>
    </xf>
    <xf numFmtId="172" fontId="46" fillId="0" borderId="94" xfId="8" applyNumberFormat="1" applyFont="1" applyFill="1" applyBorder="1" applyAlignment="1">
      <alignment horizontal="center" vertical="center"/>
    </xf>
    <xf numFmtId="0" fontId="45" fillId="0" borderId="0" xfId="36" applyFont="1" applyBorder="1" applyAlignment="1">
      <alignment horizontal="center" vertical="center"/>
    </xf>
    <xf numFmtId="172" fontId="46" fillId="27" borderId="67" xfId="8" applyNumberFormat="1" applyFont="1" applyFill="1" applyBorder="1" applyAlignment="1">
      <alignment horizontal="center" vertical="center"/>
    </xf>
    <xf numFmtId="172" fontId="45" fillId="0" borderId="94" xfId="39" applyFont="1" applyBorder="1" applyAlignment="1">
      <alignment horizontal="center" vertical="center"/>
    </xf>
    <xf numFmtId="172" fontId="54" fillId="27" borderId="6" xfId="39" applyFont="1" applyFill="1" applyBorder="1" applyAlignment="1">
      <alignment horizontal="center" vertical="center"/>
    </xf>
    <xf numFmtId="171" fontId="54" fillId="27" borderId="6" xfId="27" applyFont="1" applyFill="1" applyBorder="1" applyAlignment="1">
      <alignment horizontal="center" vertical="center"/>
    </xf>
    <xf numFmtId="0" fontId="72" fillId="0" borderId="45" xfId="36" applyFont="1" applyBorder="1" applyAlignment="1">
      <alignment horizontal="center" vertical="center"/>
    </xf>
    <xf numFmtId="0" fontId="72" fillId="0" borderId="0" xfId="36" applyFont="1" applyBorder="1" applyAlignment="1">
      <alignment horizontal="center" vertical="center"/>
    </xf>
    <xf numFmtId="0" fontId="72" fillId="0" borderId="46" xfId="36" applyFont="1" applyBorder="1" applyAlignment="1">
      <alignment horizontal="center" vertical="center"/>
    </xf>
    <xf numFmtId="0" fontId="37" fillId="12" borderId="0" xfId="8" applyFont="1" applyFill="1" applyBorder="1" applyAlignment="1">
      <alignment horizontal="left" vertical="center"/>
    </xf>
    <xf numFmtId="0" fontId="0" fillId="5" borderId="0" xfId="0" applyFill="1" applyAlignment="1">
      <alignment horizontal="left" wrapText="1"/>
    </xf>
    <xf numFmtId="0" fontId="0" fillId="0" borderId="0" xfId="0" applyAlignment="1">
      <alignment wrapText="1"/>
    </xf>
    <xf numFmtId="165" fontId="30" fillId="0" borderId="96" xfId="10" applyBorder="1">
      <alignment horizontal="center"/>
    </xf>
    <xf numFmtId="0" fontId="12" fillId="5" borderId="0" xfId="0" applyFont="1" applyFill="1" applyAlignment="1">
      <alignment vertical="top" wrapText="1"/>
    </xf>
    <xf numFmtId="0" fontId="12" fillId="0" borderId="0" xfId="0" applyFont="1" applyAlignment="1">
      <alignment vertical="top" wrapText="1"/>
    </xf>
    <xf numFmtId="0" fontId="24" fillId="5" borderId="0" xfId="0" applyFont="1" applyFill="1" applyAlignment="1">
      <alignment vertical="center" wrapText="1"/>
    </xf>
    <xf numFmtId="0" fontId="18" fillId="0" borderId="0" xfId="0" applyFont="1" applyAlignment="1">
      <alignment vertical="center" wrapText="1"/>
    </xf>
    <xf numFmtId="0" fontId="73" fillId="5" borderId="0" xfId="0" applyFont="1" applyFill="1" applyAlignment="1">
      <alignment vertical="top" wrapText="1"/>
    </xf>
    <xf numFmtId="0" fontId="73" fillId="0" borderId="0" xfId="0" applyFont="1" applyAlignment="1">
      <alignment vertical="top" wrapText="1"/>
    </xf>
    <xf numFmtId="0" fontId="55" fillId="11" borderId="0" xfId="0" applyFont="1" applyFill="1" applyAlignment="1">
      <alignment horizontal="center" vertical="top" wrapText="1"/>
    </xf>
    <xf numFmtId="0" fontId="25" fillId="19" borderId="0" xfId="0" applyFont="1" applyFill="1" applyAlignment="1">
      <alignment horizontal="center" vertical="top" wrapText="1"/>
    </xf>
    <xf numFmtId="0" fontId="25" fillId="28" borderId="0" xfId="0" applyFont="1" applyFill="1" applyAlignment="1">
      <alignment horizontal="center" vertical="top" wrapText="1"/>
    </xf>
    <xf numFmtId="0" fontId="23" fillId="11" borderId="0" xfId="0" applyFont="1" applyFill="1" applyAlignment="1">
      <alignment horizontal="center"/>
    </xf>
    <xf numFmtId="0" fontId="24" fillId="19" borderId="0" xfId="0" applyFont="1" applyFill="1" applyAlignment="1">
      <alignment horizontal="center"/>
    </xf>
    <xf numFmtId="0" fontId="24" fillId="28" borderId="0" xfId="0" applyFont="1" applyFill="1" applyAlignment="1">
      <alignment horizontal="center"/>
    </xf>
    <xf numFmtId="0" fontId="23" fillId="11" borderId="8" xfId="0" applyFont="1" applyFill="1" applyBorder="1" applyAlignment="1">
      <alignment vertical="center" wrapText="1"/>
    </xf>
    <xf numFmtId="49" fontId="12" fillId="0" borderId="0" xfId="0" applyNumberFormat="1" applyFont="1" applyAlignment="1">
      <alignment horizontal="right"/>
    </xf>
    <xf numFmtId="0" fontId="70" fillId="0" borderId="0" xfId="0" applyFont="1" applyAlignment="1">
      <alignment vertical="center" wrapText="1"/>
    </xf>
    <xf numFmtId="0" fontId="24" fillId="0" borderId="0" xfId="0" applyFont="1" applyAlignment="1">
      <alignment horizontal="left" vertical="center" wrapText="1" indent="1"/>
    </xf>
    <xf numFmtId="0" fontId="18" fillId="0" borderId="0" xfId="0" applyFont="1" applyAlignment="1">
      <alignment horizontal="left" vertical="center" wrapText="1" indent="1"/>
    </xf>
    <xf numFmtId="0" fontId="12" fillId="5" borderId="97" xfId="0" applyFont="1" applyFill="1" applyBorder="1"/>
    <xf numFmtId="0" fontId="12" fillId="5" borderId="98" xfId="0" applyFont="1" applyFill="1" applyBorder="1"/>
    <xf numFmtId="0" fontId="12" fillId="5" borderId="99" xfId="0" applyFont="1" applyFill="1" applyBorder="1"/>
    <xf numFmtId="0" fontId="13" fillId="5" borderId="100" xfId="0" applyFont="1" applyFill="1" applyBorder="1"/>
    <xf numFmtId="0" fontId="13" fillId="5" borderId="30" xfId="0" applyFont="1" applyFill="1" applyBorder="1"/>
    <xf numFmtId="0" fontId="8" fillId="0" borderId="102" xfId="18" applyFill="1" applyBorder="1">
      <alignment horizontal="left" vertical="center"/>
      <protection locked="0"/>
    </xf>
    <xf numFmtId="0" fontId="74" fillId="5" borderId="0" xfId="4" applyFont="1" applyFill="1">
      <alignment horizontal="left" vertical="center"/>
    </xf>
    <xf numFmtId="0" fontId="14" fillId="5" borderId="0" xfId="0" applyFont="1" applyFill="1"/>
    <xf numFmtId="0" fontId="28" fillId="5" borderId="22" xfId="3" applyFont="1" applyFill="1">
      <alignment horizontal="left" vertical="center"/>
    </xf>
    <xf numFmtId="0" fontId="28" fillId="0" borderId="22" xfId="3" applyFont="1" applyAlignment="1">
      <alignment horizontal="center" vertical="center"/>
    </xf>
    <xf numFmtId="0" fontId="28" fillId="5" borderId="22" xfId="3" applyFont="1" applyFill="1" applyAlignment="1">
      <alignment horizontal="center" vertical="center"/>
    </xf>
    <xf numFmtId="0" fontId="28" fillId="20" borderId="7" xfId="0" applyFont="1" applyFill="1" applyBorder="1" applyAlignment="1">
      <alignment horizontal="center" vertical="center"/>
    </xf>
    <xf numFmtId="0" fontId="28" fillId="6" borderId="2" xfId="0" applyFont="1" applyFill="1" applyBorder="1" applyAlignment="1">
      <alignment horizontal="center" vertical="center"/>
    </xf>
    <xf numFmtId="0" fontId="28" fillId="8" borderId="2" xfId="0" applyFont="1" applyFill="1" applyBorder="1" applyAlignment="1">
      <alignment horizontal="center" vertical="center"/>
    </xf>
    <xf numFmtId="0" fontId="28" fillId="0" borderId="22" xfId="3" applyFont="1">
      <alignment horizontal="left" vertical="center"/>
    </xf>
    <xf numFmtId="0" fontId="14" fillId="5" borderId="0" xfId="7" applyFill="1" applyAlignment="1">
      <alignment horizontal="center"/>
    </xf>
    <xf numFmtId="0" fontId="14" fillId="5" borderId="0" xfId="7" applyFill="1" applyAlignment="1">
      <alignment horizontal="left"/>
    </xf>
    <xf numFmtId="174" fontId="51" fillId="21" borderId="12" xfId="32" applyFont="1" applyFill="1" applyAlignment="1">
      <alignment horizontal="center" vertical="center"/>
      <protection locked="0"/>
    </xf>
    <xf numFmtId="0" fontId="8" fillId="18" borderId="0" xfId="45" applyAlignment="1">
      <alignment horizontal="center" vertical="center"/>
    </xf>
    <xf numFmtId="0" fontId="14" fillId="5" borderId="0" xfId="0" applyFont="1" applyFill="1" applyAlignment="1">
      <alignment horizontal="center"/>
    </xf>
    <xf numFmtId="0" fontId="14" fillId="20" borderId="7" xfId="0" applyFont="1" applyFill="1" applyBorder="1" applyAlignment="1">
      <alignment horizontal="center" vertical="center"/>
    </xf>
    <xf numFmtId="0" fontId="14" fillId="6" borderId="2" xfId="0" applyFont="1" applyFill="1" applyBorder="1" applyAlignment="1">
      <alignment horizontal="center" vertical="center"/>
    </xf>
    <xf numFmtId="0" fontId="14" fillId="8" borderId="2" xfId="0" applyFont="1" applyFill="1" applyBorder="1" applyAlignment="1">
      <alignment horizontal="center" vertical="center"/>
    </xf>
    <xf numFmtId="168" fontId="51" fillId="21" borderId="12" xfId="22" applyFont="1" applyFill="1" applyAlignment="1">
      <alignment horizontal="center" vertical="center"/>
      <protection locked="0"/>
    </xf>
    <xf numFmtId="9" fontId="14" fillId="20" borderId="7" xfId="0" applyNumberFormat="1" applyFont="1" applyFill="1" applyBorder="1" applyAlignment="1">
      <alignment horizontal="center" vertical="center"/>
    </xf>
    <xf numFmtId="9" fontId="14" fillId="6" borderId="2" xfId="0" applyNumberFormat="1" applyFont="1" applyFill="1" applyBorder="1" applyAlignment="1">
      <alignment horizontal="center" vertical="center"/>
    </xf>
    <xf numFmtId="9" fontId="14" fillId="8" borderId="2" xfId="0" applyNumberFormat="1" applyFont="1" applyFill="1" applyBorder="1" applyAlignment="1">
      <alignment horizontal="center" vertical="center"/>
    </xf>
    <xf numFmtId="167" fontId="51" fillId="21" borderId="12" xfId="21" applyFont="1" applyFill="1">
      <alignment vertical="center"/>
      <protection locked="0"/>
    </xf>
    <xf numFmtId="0" fontId="14" fillId="5" borderId="0" xfId="0" applyFont="1" applyFill="1" applyAlignment="1">
      <alignment wrapText="1"/>
    </xf>
    <xf numFmtId="0" fontId="28" fillId="5" borderId="22" xfId="3" applyFont="1" applyFill="1" applyAlignment="1">
      <alignment horizontal="left" vertical="center" wrapText="1"/>
    </xf>
    <xf numFmtId="0" fontId="28" fillId="5" borderId="22" xfId="3" applyFont="1" applyFill="1" applyAlignment="1">
      <alignment horizontal="center" vertical="center" wrapText="1"/>
    </xf>
    <xf numFmtId="0" fontId="28" fillId="5" borderId="0" xfId="3" applyFont="1" applyFill="1" applyBorder="1" applyAlignment="1">
      <alignment horizontal="center" vertical="center" wrapText="1"/>
    </xf>
    <xf numFmtId="0" fontId="34" fillId="12" borderId="0" xfId="0" applyFont="1" applyFill="1" applyAlignment="1">
      <alignment horizontal="left"/>
    </xf>
    <xf numFmtId="0" fontId="14" fillId="0" borderId="0" xfId="7" applyAlignment="1">
      <alignment vertical="center" wrapText="1"/>
    </xf>
    <xf numFmtId="0" fontId="0" fillId="5" borderId="0" xfId="0" applyFill="1" applyAlignment="1">
      <alignment vertical="top"/>
    </xf>
    <xf numFmtId="0" fontId="0" fillId="5" borderId="0" xfId="0" applyFill="1" applyAlignment="1">
      <alignment vertical="top" wrapText="1"/>
    </xf>
    <xf numFmtId="0" fontId="0" fillId="5" borderId="0" xfId="0" applyFill="1" applyAlignment="1">
      <alignment horizontal="left"/>
    </xf>
    <xf numFmtId="0" fontId="0" fillId="0" borderId="0" xfId="0" applyAlignment="1">
      <alignment horizontal="left"/>
    </xf>
    <xf numFmtId="0" fontId="0" fillId="5" borderId="0" xfId="0" applyFill="1" applyAlignment="1">
      <alignment horizontal="left" vertical="top"/>
    </xf>
    <xf numFmtId="15" fontId="8" fillId="9" borderId="12" xfId="19" applyAlignment="1">
      <alignment horizontal="left" vertical="top"/>
      <protection locked="0"/>
    </xf>
    <xf numFmtId="15" fontId="8" fillId="0" borderId="0" xfId="19" applyFill="1" applyBorder="1" applyAlignment="1">
      <alignment horizontal="left" vertical="top"/>
      <protection locked="0"/>
    </xf>
    <xf numFmtId="0" fontId="0" fillId="0" borderId="0" xfId="0" applyAlignment="1">
      <alignment horizontal="left" vertical="top"/>
    </xf>
    <xf numFmtId="0" fontId="8" fillId="5" borderId="0" xfId="17" applyFill="1" applyBorder="1" applyAlignment="1">
      <alignment horizontal="left" vertical="top" wrapText="1"/>
      <protection locked="0"/>
    </xf>
    <xf numFmtId="0" fontId="28" fillId="0" borderId="0" xfId="14" applyAlignment="1">
      <alignment vertical="top"/>
    </xf>
    <xf numFmtId="0" fontId="8" fillId="9" borderId="12" xfId="17" applyAlignment="1">
      <alignment horizontal="left" vertical="top"/>
      <protection locked="0"/>
    </xf>
    <xf numFmtId="0" fontId="28" fillId="5" borderId="0" xfId="14" applyFill="1" applyAlignment="1">
      <alignment vertical="top" wrapText="1"/>
    </xf>
    <xf numFmtId="0" fontId="8" fillId="9" borderId="12" xfId="17" quotePrefix="1" applyAlignment="1">
      <alignment horizontal="left" vertical="top"/>
      <protection locked="0"/>
    </xf>
    <xf numFmtId="0" fontId="8" fillId="5" borderId="0" xfId="17" applyFill="1" applyBorder="1" applyAlignment="1">
      <alignment vertical="top" wrapText="1"/>
      <protection locked="0"/>
    </xf>
    <xf numFmtId="0" fontId="8" fillId="0" borderId="0" xfId="17" applyFill="1" applyBorder="1" applyAlignment="1">
      <alignment horizontal="left" vertical="top"/>
      <protection locked="0"/>
    </xf>
    <xf numFmtId="0" fontId="28" fillId="5" borderId="0" xfId="0" applyFont="1" applyFill="1" applyAlignment="1">
      <alignment vertical="top"/>
    </xf>
    <xf numFmtId="0" fontId="0" fillId="5" borderId="0" xfId="0" applyFill="1" applyAlignment="1">
      <alignment horizontal="left" vertical="top" wrapText="1"/>
    </xf>
    <xf numFmtId="0" fontId="8" fillId="0" borderId="0" xfId="17" quotePrefix="1" applyFill="1" applyBorder="1" applyAlignment="1">
      <alignment horizontal="left" vertical="top"/>
      <protection locked="0"/>
    </xf>
    <xf numFmtId="0" fontId="69" fillId="5" borderId="0" xfId="0" applyFont="1" applyFill="1" applyAlignment="1">
      <alignment vertical="top"/>
    </xf>
    <xf numFmtId="0" fontId="70" fillId="9" borderId="12" xfId="17" applyFont="1" applyAlignment="1">
      <alignment horizontal="left" vertical="top" wrapText="1"/>
      <protection locked="0"/>
    </xf>
    <xf numFmtId="0" fontId="70" fillId="0" borderId="94" xfId="17" applyFont="1" applyFill="1" applyBorder="1" applyAlignment="1">
      <alignment horizontal="left" vertical="top" wrapText="1"/>
      <protection locked="0"/>
    </xf>
    <xf numFmtId="0" fontId="0" fillId="12" borderId="0" xfId="0" applyFill="1" applyAlignment="1">
      <alignment horizontal="left"/>
    </xf>
    <xf numFmtId="0" fontId="0" fillId="12" borderId="0" xfId="0" applyFill="1" applyAlignment="1">
      <alignment horizontal="left" wrapText="1"/>
    </xf>
    <xf numFmtId="0" fontId="34" fillId="12" borderId="0" xfId="0" applyFont="1" applyFill="1" applyAlignment="1">
      <alignment horizontal="left" wrapText="1"/>
    </xf>
    <xf numFmtId="0" fontId="34" fillId="12" borderId="0" xfId="5" applyFont="1" applyFill="1" applyAlignment="1">
      <alignment horizontal="left" vertical="center" wrapText="1"/>
    </xf>
    <xf numFmtId="0" fontId="28" fillId="0" borderId="0" xfId="14" applyAlignment="1">
      <alignment horizontal="left" vertical="center"/>
    </xf>
    <xf numFmtId="0" fontId="28" fillId="0" borderId="0" xfId="14" applyAlignment="1">
      <alignment horizontal="left" vertical="center" wrapText="1"/>
    </xf>
    <xf numFmtId="0" fontId="11" fillId="5" borderId="0" xfId="0" applyFont="1" applyFill="1" applyAlignment="1">
      <alignment horizontal="left" vertical="top" wrapText="1"/>
    </xf>
    <xf numFmtId="174" fontId="8" fillId="0" borderId="0" xfId="32" applyFill="1" applyBorder="1" applyAlignment="1">
      <alignment horizontal="left" vertical="top"/>
      <protection locked="0"/>
    </xf>
    <xf numFmtId="0" fontId="28" fillId="0" borderId="0" xfId="14" applyAlignment="1">
      <alignment horizontal="left" vertical="top"/>
    </xf>
    <xf numFmtId="0" fontId="14" fillId="0" borderId="0" xfId="14" applyFont="1" applyAlignment="1">
      <alignment horizontal="left" vertical="top"/>
    </xf>
    <xf numFmtId="0" fontId="28" fillId="0" borderId="0" xfId="14" applyAlignment="1">
      <alignment horizontal="left" vertical="top" wrapText="1"/>
    </xf>
    <xf numFmtId="0" fontId="8" fillId="0" borderId="0" xfId="17" applyFill="1" applyBorder="1">
      <alignment horizontal="left" vertical="center"/>
      <protection locked="0"/>
    </xf>
    <xf numFmtId="0" fontId="0" fillId="0" borderId="0" xfId="0" applyAlignment="1">
      <alignment horizontal="left" wrapText="1"/>
    </xf>
    <xf numFmtId="0" fontId="28" fillId="5" borderId="0" xfId="14" applyFill="1" applyAlignment="1">
      <alignment horizontal="left" vertical="center" wrapText="1"/>
    </xf>
    <xf numFmtId="0" fontId="14" fillId="5" borderId="0" xfId="0" applyFont="1" applyFill="1" applyAlignment="1">
      <alignment horizontal="left" vertical="top" wrapText="1"/>
    </xf>
    <xf numFmtId="0" fontId="12" fillId="0" borderId="0" xfId="0" applyFont="1" applyAlignment="1">
      <alignment horizontal="left" vertical="top"/>
    </xf>
    <xf numFmtId="0" fontId="14" fillId="12" borderId="0" xfId="7" applyFill="1"/>
    <xf numFmtId="0" fontId="29" fillId="12" borderId="0" xfId="7" applyFont="1" applyFill="1"/>
    <xf numFmtId="0" fontId="32" fillId="12" borderId="0" xfId="11" applyFont="1" applyFill="1">
      <alignment horizontal="left" vertical="center"/>
    </xf>
    <xf numFmtId="0" fontId="33" fillId="12" borderId="0" xfId="11" applyFont="1" applyFill="1">
      <alignment horizontal="left" vertical="center"/>
    </xf>
    <xf numFmtId="0" fontId="34" fillId="12" borderId="0" xfId="7" applyFont="1" applyFill="1"/>
    <xf numFmtId="0" fontId="36" fillId="12" borderId="0" xfId="12" quotePrefix="1" applyFont="1" applyFill="1" applyProtection="1"/>
    <xf numFmtId="166" fontId="30" fillId="13" borderId="11" xfId="13" applyFill="1">
      <alignment horizontal="center"/>
    </xf>
    <xf numFmtId="0" fontId="34" fillId="12" borderId="0" xfId="14" applyFont="1" applyFill="1" applyAlignment="1">
      <alignment horizontal="center" vertical="center"/>
    </xf>
    <xf numFmtId="0" fontId="38" fillId="14" borderId="0" xfId="15" quotePrefix="1">
      <alignment horizontal="left"/>
    </xf>
    <xf numFmtId="0" fontId="51" fillId="21" borderId="27" xfId="17" applyFont="1" applyFill="1" applyBorder="1" applyAlignment="1" applyProtection="1">
      <alignment horizontal="left" vertical="center" wrapText="1"/>
    </xf>
    <xf numFmtId="0" fontId="40" fillId="0" borderId="0" xfId="6" applyAlignment="1">
      <alignment horizontal="right" vertical="center"/>
    </xf>
    <xf numFmtId="0" fontId="26" fillId="0" borderId="0" xfId="0" applyFont="1"/>
    <xf numFmtId="0" fontId="31" fillId="0" borderId="0" xfId="11">
      <alignment horizontal="left" vertical="center"/>
    </xf>
    <xf numFmtId="0" fontId="40" fillId="0" borderId="0" xfId="20" applyAlignment="1">
      <alignment horizontal="left" vertical="center" wrapText="1"/>
    </xf>
    <xf numFmtId="0" fontId="39" fillId="0" borderId="0" xfId="7" applyFont="1"/>
    <xf numFmtId="0" fontId="8" fillId="16" borderId="13" xfId="23" applyBorder="1">
      <alignment vertical="center"/>
    </xf>
    <xf numFmtId="0" fontId="28" fillId="0" borderId="15" xfId="7" applyFont="1" applyBorder="1"/>
    <xf numFmtId="0" fontId="28" fillId="0" borderId="16" xfId="7" applyFont="1" applyBorder="1"/>
    <xf numFmtId="0" fontId="28" fillId="0" borderId="17" xfId="7" applyFont="1" applyBorder="1"/>
    <xf numFmtId="0" fontId="14" fillId="0" borderId="18" xfId="16" applyBorder="1">
      <alignment vertical="center"/>
    </xf>
    <xf numFmtId="0" fontId="0" fillId="0" borderId="18" xfId="16" applyFont="1" applyBorder="1">
      <alignment vertical="center"/>
    </xf>
    <xf numFmtId="0" fontId="51" fillId="21" borderId="0" xfId="17" applyFont="1" applyFill="1" applyBorder="1" applyAlignment="1" applyProtection="1">
      <alignment horizontal="left" vertical="center" wrapText="1"/>
    </xf>
    <xf numFmtId="0" fontId="7" fillId="16" borderId="19" xfId="23" applyFont="1" applyBorder="1">
      <alignment vertical="center"/>
    </xf>
    <xf numFmtId="0" fontId="7" fillId="16" borderId="20" xfId="23" applyFont="1" applyBorder="1">
      <alignment vertical="center"/>
    </xf>
    <xf numFmtId="171" fontId="8" fillId="9" borderId="43" xfId="27" applyFill="1" applyBorder="1" applyAlignment="1" applyProtection="1">
      <alignment horizontal="left" vertical="center"/>
      <protection locked="0"/>
    </xf>
    <xf numFmtId="0" fontId="0" fillId="21" borderId="4" xfId="0" applyFill="1" applyBorder="1" applyAlignment="1" applyProtection="1">
      <alignment horizontal="left" vertical="center"/>
      <protection locked="0"/>
    </xf>
    <xf numFmtId="0" fontId="0" fillId="21" borderId="2" xfId="0" applyFill="1" applyBorder="1" applyAlignment="1" applyProtection="1">
      <alignment horizontal="left" vertical="center"/>
      <protection locked="0"/>
    </xf>
    <xf numFmtId="0" fontId="0" fillId="21" borderId="55" xfId="0" applyFill="1" applyBorder="1" applyAlignment="1" applyProtection="1">
      <alignment horizontal="left" vertical="center"/>
      <protection locked="0"/>
    </xf>
    <xf numFmtId="0" fontId="36" fillId="12" borderId="0" xfId="8" quotePrefix="1" applyFont="1" applyFill="1" applyAlignment="1" applyProtection="1">
      <alignment horizontal="left" vertical="center"/>
    </xf>
    <xf numFmtId="0" fontId="37" fillId="12" borderId="0" xfId="8" applyFont="1" applyFill="1" applyBorder="1" applyAlignment="1" applyProtection="1">
      <alignment horizontal="left" vertical="center"/>
    </xf>
    <xf numFmtId="0" fontId="55" fillId="12" borderId="0" xfId="12" applyFont="1" applyFill="1" applyBorder="1" applyAlignment="1" applyProtection="1">
      <alignment horizontal="left" vertical="center" wrapText="1"/>
    </xf>
    <xf numFmtId="0" fontId="37" fillId="12" borderId="0" xfId="12" applyFont="1" applyFill="1" applyBorder="1" applyAlignment="1" applyProtection="1">
      <alignment horizontal="left" vertical="center"/>
    </xf>
    <xf numFmtId="0" fontId="28" fillId="5" borderId="0" xfId="20" applyFont="1" applyFill="1" applyAlignment="1">
      <alignment vertical="center" wrapText="1"/>
    </xf>
    <xf numFmtId="14" fontId="51" fillId="21" borderId="27" xfId="17" applyNumberFormat="1" applyFont="1" applyFill="1" applyBorder="1" applyAlignment="1">
      <alignment horizontal="left" vertical="center" wrapText="1"/>
      <protection locked="0"/>
    </xf>
    <xf numFmtId="0" fontId="72" fillId="0" borderId="46" xfId="0" applyFont="1" applyBorder="1" applyAlignment="1">
      <alignment horizontal="left" vertical="center"/>
    </xf>
    <xf numFmtId="0" fontId="72" fillId="0" borderId="90" xfId="0" applyFont="1" applyBorder="1" applyAlignment="1">
      <alignment horizontal="left" vertical="center"/>
    </xf>
    <xf numFmtId="0" fontId="72" fillId="0" borderId="56" xfId="0" applyFont="1" applyBorder="1" applyAlignment="1">
      <alignment horizontal="left" vertical="center" wrapText="1"/>
    </xf>
    <xf numFmtId="0" fontId="72" fillId="0" borderId="64" xfId="0" applyFont="1" applyBorder="1" applyAlignment="1">
      <alignment horizontal="left" vertical="center" wrapText="1"/>
    </xf>
    <xf numFmtId="0" fontId="72" fillId="0" borderId="91" xfId="0" applyFont="1" applyBorder="1" applyAlignment="1">
      <alignment horizontal="left" vertical="center"/>
    </xf>
    <xf numFmtId="0" fontId="72" fillId="0" borderId="65" xfId="0" applyFont="1" applyBorder="1" applyAlignment="1">
      <alignment horizontal="left" vertical="center" wrapText="1"/>
    </xf>
    <xf numFmtId="0" fontId="72" fillId="0" borderId="66" xfId="0" applyFont="1" applyBorder="1" applyAlignment="1">
      <alignment horizontal="left" vertical="center" wrapText="1"/>
    </xf>
    <xf numFmtId="0" fontId="72" fillId="27" borderId="46" xfId="0" applyFont="1" applyFill="1" applyBorder="1" applyAlignment="1">
      <alignment horizontal="left" vertical="center"/>
    </xf>
    <xf numFmtId="0" fontId="72" fillId="27" borderId="90" xfId="0" applyFont="1" applyFill="1" applyBorder="1" applyAlignment="1">
      <alignment horizontal="left" vertical="center"/>
    </xf>
    <xf numFmtId="0" fontId="72" fillId="27" borderId="56" xfId="0" applyFont="1" applyFill="1" applyBorder="1" applyAlignment="1">
      <alignment horizontal="left" vertical="center" wrapText="1"/>
    </xf>
    <xf numFmtId="0" fontId="72" fillId="27" borderId="72" xfId="0" applyFont="1" applyFill="1" applyBorder="1" applyAlignment="1">
      <alignment horizontal="left" vertical="center" wrapText="1"/>
    </xf>
    <xf numFmtId="171" fontId="72" fillId="27" borderId="14" xfId="8" applyNumberFormat="1" applyFont="1" applyFill="1" applyBorder="1" applyAlignment="1">
      <alignment horizontal="center" vertical="center"/>
    </xf>
    <xf numFmtId="0" fontId="72" fillId="27" borderId="0" xfId="36" applyFont="1" applyFill="1" applyBorder="1" applyAlignment="1">
      <alignment horizontal="center" vertical="center"/>
    </xf>
    <xf numFmtId="0" fontId="72" fillId="27" borderId="91" xfId="0" applyFont="1" applyFill="1" applyBorder="1" applyAlignment="1">
      <alignment horizontal="left" vertical="center"/>
    </xf>
    <xf numFmtId="0" fontId="72" fillId="27" borderId="68" xfId="0" applyFont="1" applyFill="1" applyBorder="1" applyAlignment="1">
      <alignment horizontal="left" vertical="center" wrapText="1"/>
    </xf>
    <xf numFmtId="0" fontId="72" fillId="27" borderId="23" xfId="0" applyFont="1" applyFill="1" applyBorder="1" applyAlignment="1">
      <alignment horizontal="left" vertical="center" wrapText="1"/>
    </xf>
    <xf numFmtId="0" fontId="72" fillId="27" borderId="59" xfId="0" applyFont="1" applyFill="1" applyBorder="1" applyAlignment="1">
      <alignment horizontal="left" vertical="center" wrapText="1"/>
    </xf>
    <xf numFmtId="0" fontId="72" fillId="27" borderId="69" xfId="0" applyFont="1" applyFill="1" applyBorder="1" applyAlignment="1">
      <alignment horizontal="left" vertical="center" wrapText="1"/>
    </xf>
    <xf numFmtId="0" fontId="76" fillId="0" borderId="57" xfId="0" applyFont="1" applyBorder="1" applyAlignment="1">
      <alignment horizontal="left" vertical="center" wrapText="1"/>
    </xf>
    <xf numFmtId="0" fontId="77" fillId="0" borderId="58" xfId="0" applyFont="1" applyBorder="1" applyAlignment="1">
      <alignment horizontal="left" vertical="center"/>
    </xf>
    <xf numFmtId="0" fontId="77" fillId="0" borderId="29" xfId="0" applyFont="1" applyBorder="1" applyAlignment="1">
      <alignment horizontal="center" vertical="center"/>
    </xf>
    <xf numFmtId="0" fontId="72" fillId="0" borderId="95" xfId="36" applyFont="1" applyBorder="1" applyAlignment="1">
      <alignment horizontal="center" vertical="center"/>
    </xf>
    <xf numFmtId="0" fontId="72" fillId="0" borderId="57" xfId="0" applyFont="1" applyBorder="1" applyAlignment="1">
      <alignment horizontal="left" vertical="center" wrapText="1"/>
    </xf>
    <xf numFmtId="164" fontId="72" fillId="0" borderId="69" xfId="0" applyNumberFormat="1" applyFont="1" applyBorder="1" applyAlignment="1">
      <alignment horizontal="left" vertical="center" wrapText="1"/>
    </xf>
    <xf numFmtId="0" fontId="72" fillId="0" borderId="59" xfId="0" applyFont="1" applyBorder="1" applyAlignment="1">
      <alignment horizontal="left" vertical="center" wrapText="1"/>
    </xf>
    <xf numFmtId="164" fontId="72" fillId="0" borderId="70" xfId="0" applyNumberFormat="1" applyFont="1" applyBorder="1" applyAlignment="1">
      <alignment horizontal="left" vertical="center" wrapText="1"/>
    </xf>
    <xf numFmtId="164" fontId="72" fillId="0" borderId="59" xfId="0" applyNumberFormat="1" applyFont="1" applyBorder="1" applyAlignment="1">
      <alignment horizontal="left" vertical="center" wrapText="1"/>
    </xf>
    <xf numFmtId="164" fontId="72" fillId="0" borderId="59" xfId="0" quotePrefix="1" applyNumberFormat="1" applyFont="1" applyBorder="1" applyAlignment="1">
      <alignment horizontal="left" vertical="center" wrapText="1"/>
    </xf>
    <xf numFmtId="0" fontId="76" fillId="0" borderId="59" xfId="0" applyFont="1" applyBorder="1" applyAlignment="1">
      <alignment horizontal="left" vertical="center" wrapText="1"/>
    </xf>
    <xf numFmtId="0" fontId="77" fillId="0" borderId="60" xfId="0" applyFont="1" applyBorder="1" applyAlignment="1">
      <alignment horizontal="left" vertical="center"/>
    </xf>
    <xf numFmtId="0" fontId="72" fillId="0" borderId="61" xfId="0" applyFont="1" applyBorder="1" applyAlignment="1">
      <alignment horizontal="left" vertical="center" wrapText="1"/>
    </xf>
    <xf numFmtId="0" fontId="72" fillId="0" borderId="73" xfId="0" applyFont="1" applyBorder="1" applyAlignment="1">
      <alignment horizontal="left" vertical="center" wrapText="1"/>
    </xf>
    <xf numFmtId="0" fontId="77" fillId="0" borderId="62" xfId="0" applyFont="1" applyBorder="1" applyAlignment="1">
      <alignment horizontal="left" vertical="center" wrapText="1"/>
    </xf>
    <xf numFmtId="0" fontId="77" fillId="0" borderId="33" xfId="0" applyFont="1" applyBorder="1" applyAlignment="1">
      <alignment horizontal="left" vertical="center" wrapText="1"/>
    </xf>
    <xf numFmtId="171" fontId="77" fillId="0" borderId="34" xfId="8" applyNumberFormat="1" applyFont="1" applyFill="1" applyBorder="1" applyAlignment="1">
      <alignment horizontal="center" vertical="center"/>
    </xf>
    <xf numFmtId="0" fontId="72" fillId="0" borderId="78" xfId="0" applyFont="1" applyBorder="1" applyAlignment="1">
      <alignment horizontal="left" vertical="center" wrapText="1"/>
    </xf>
    <xf numFmtId="0" fontId="72" fillId="0" borderId="79" xfId="0" quotePrefix="1" applyFont="1" applyBorder="1" applyAlignment="1">
      <alignment horizontal="left" vertical="center" wrapText="1"/>
    </xf>
    <xf numFmtId="0" fontId="72" fillId="0" borderId="80" xfId="0" applyFont="1" applyBorder="1" applyAlignment="1">
      <alignment horizontal="left" vertical="center" wrapText="1"/>
    </xf>
    <xf numFmtId="0" fontId="77" fillId="0" borderId="63" xfId="0" applyFont="1" applyBorder="1" applyAlignment="1">
      <alignment horizontal="left" vertical="center" wrapText="1"/>
    </xf>
    <xf numFmtId="0" fontId="77" fillId="0" borderId="36" xfId="0" applyFont="1" applyBorder="1" applyAlignment="1">
      <alignment horizontal="left" vertical="center" wrapText="1"/>
    </xf>
    <xf numFmtId="0" fontId="77" fillId="27" borderId="62" xfId="0" applyFont="1" applyFill="1" applyBorder="1" applyAlignment="1">
      <alignment horizontal="left" vertical="center" wrapText="1"/>
    </xf>
    <xf numFmtId="0" fontId="72" fillId="27" borderId="37" xfId="0" applyFont="1" applyFill="1" applyBorder="1" applyAlignment="1">
      <alignment horizontal="left" vertical="center" wrapText="1"/>
    </xf>
    <xf numFmtId="171" fontId="72" fillId="27" borderId="44" xfId="8" applyNumberFormat="1" applyFont="1" applyFill="1" applyBorder="1" applyAlignment="1">
      <alignment horizontal="center" vertical="center"/>
    </xf>
    <xf numFmtId="171" fontId="72" fillId="27" borderId="38" xfId="8" applyNumberFormat="1" applyFont="1" applyFill="1" applyBorder="1" applyAlignment="1">
      <alignment horizontal="center" vertical="center"/>
    </xf>
    <xf numFmtId="0" fontId="72" fillId="27" borderId="95" xfId="36" applyFont="1" applyFill="1" applyBorder="1" applyAlignment="1">
      <alignment horizontal="center" vertical="center"/>
    </xf>
    <xf numFmtId="0" fontId="72" fillId="27" borderId="46" xfId="36" applyFont="1" applyFill="1" applyBorder="1" applyAlignment="1">
      <alignment horizontal="center" vertical="center"/>
    </xf>
    <xf numFmtId="0" fontId="72" fillId="27" borderId="74" xfId="0" quotePrefix="1" applyFont="1" applyFill="1" applyBorder="1" applyAlignment="1">
      <alignment horizontal="left" vertical="center" wrapText="1"/>
    </xf>
    <xf numFmtId="164" fontId="72" fillId="27" borderId="77" xfId="0" applyNumberFormat="1" applyFont="1" applyFill="1" applyBorder="1" applyAlignment="1">
      <alignment horizontal="left" vertical="center" wrapText="1"/>
    </xf>
    <xf numFmtId="171" fontId="72" fillId="27" borderId="12" xfId="8" applyNumberFormat="1" applyFont="1" applyFill="1" applyBorder="1" applyAlignment="1">
      <alignment horizontal="center" vertical="center"/>
    </xf>
    <xf numFmtId="0" fontId="72" fillId="27" borderId="73" xfId="0" applyFont="1" applyFill="1" applyBorder="1" applyAlignment="1">
      <alignment horizontal="left" vertical="center" wrapText="1"/>
    </xf>
    <xf numFmtId="0" fontId="72" fillId="27" borderId="71" xfId="0" applyFont="1" applyFill="1" applyBorder="1" applyAlignment="1">
      <alignment horizontal="left" vertical="center" wrapText="1"/>
    </xf>
    <xf numFmtId="0" fontId="77" fillId="27" borderId="63" xfId="0" applyFont="1" applyFill="1" applyBorder="1" applyAlignment="1">
      <alignment horizontal="left" vertical="center" wrapText="1"/>
    </xf>
    <xf numFmtId="0" fontId="72" fillId="27" borderId="36" xfId="0" applyFont="1" applyFill="1" applyBorder="1" applyAlignment="1">
      <alignment horizontal="left" vertical="center" wrapText="1"/>
    </xf>
    <xf numFmtId="171" fontId="72" fillId="27" borderId="34" xfId="8" applyNumberFormat="1" applyFont="1" applyFill="1" applyBorder="1" applyAlignment="1">
      <alignment horizontal="center" vertical="center"/>
    </xf>
    <xf numFmtId="0" fontId="72" fillId="0" borderId="37" xfId="0" applyFont="1" applyBorder="1" applyAlignment="1">
      <alignment horizontal="left" vertical="center" wrapText="1"/>
    </xf>
    <xf numFmtId="171" fontId="72" fillId="0" borderId="38" xfId="8" applyNumberFormat="1" applyFont="1" applyBorder="1" applyAlignment="1">
      <alignment horizontal="center" vertical="center"/>
    </xf>
    <xf numFmtId="0" fontId="72" fillId="0" borderId="81" xfId="0" applyFont="1" applyBorder="1" applyAlignment="1">
      <alignment horizontal="left" vertical="center" wrapText="1"/>
    </xf>
    <xf numFmtId="0" fontId="72" fillId="0" borderId="82" xfId="0" applyFont="1" applyBorder="1" applyAlignment="1">
      <alignment horizontal="left" vertical="center" wrapText="1"/>
    </xf>
    <xf numFmtId="0" fontId="72" fillId="0" borderId="75" xfId="0" applyFont="1" applyBorder="1" applyAlignment="1">
      <alignment horizontal="left" vertical="center" wrapText="1"/>
    </xf>
    <xf numFmtId="0" fontId="72" fillId="27" borderId="83" xfId="0" applyFont="1" applyFill="1" applyBorder="1" applyAlignment="1">
      <alignment horizontal="left" vertical="center" wrapText="1"/>
    </xf>
    <xf numFmtId="0" fontId="72" fillId="27" borderId="82" xfId="0" applyFont="1" applyFill="1" applyBorder="1" applyAlignment="1">
      <alignment horizontal="left" vertical="center" wrapText="1"/>
    </xf>
    <xf numFmtId="171" fontId="72" fillId="27" borderId="84" xfId="8" applyNumberFormat="1" applyFont="1" applyFill="1" applyBorder="1" applyAlignment="1">
      <alignment horizontal="center" vertical="center"/>
    </xf>
    <xf numFmtId="0" fontId="72" fillId="27" borderId="85" xfId="0" applyFont="1" applyFill="1" applyBorder="1" applyAlignment="1">
      <alignment horizontal="left" vertical="center" wrapText="1"/>
    </xf>
    <xf numFmtId="164" fontId="72" fillId="27" borderId="75" xfId="0" applyNumberFormat="1" applyFont="1" applyFill="1" applyBorder="1" applyAlignment="1">
      <alignment horizontal="left" vertical="center" wrapText="1"/>
    </xf>
    <xf numFmtId="171" fontId="72" fillId="27" borderId="76" xfId="8" applyNumberFormat="1" applyFont="1" applyFill="1" applyBorder="1" applyAlignment="1">
      <alignment horizontal="center" vertical="center"/>
    </xf>
    <xf numFmtId="0" fontId="72" fillId="27" borderId="86" xfId="0" applyFont="1" applyFill="1" applyBorder="1" applyAlignment="1">
      <alignment horizontal="left" vertical="center" wrapText="1"/>
    </xf>
    <xf numFmtId="0" fontId="78" fillId="27" borderId="75" xfId="0" applyFont="1" applyFill="1" applyBorder="1" applyAlignment="1">
      <alignment horizontal="left" vertical="center"/>
    </xf>
    <xf numFmtId="0" fontId="78" fillId="27" borderId="75" xfId="0" applyFont="1" applyFill="1" applyBorder="1" applyAlignment="1">
      <alignment horizontal="left" vertical="center" wrapText="1"/>
    </xf>
    <xf numFmtId="0" fontId="72" fillId="27" borderId="75" xfId="0" applyFont="1" applyFill="1" applyBorder="1" applyAlignment="1">
      <alignment horizontal="left" vertical="center" wrapText="1"/>
    </xf>
    <xf numFmtId="0" fontId="77" fillId="0" borderId="57" xfId="0" applyFont="1" applyBorder="1" applyAlignment="1">
      <alignment horizontal="left" vertical="center" wrapText="1"/>
    </xf>
    <xf numFmtId="0" fontId="77" fillId="0" borderId="59" xfId="0" applyFont="1" applyBorder="1" applyAlignment="1">
      <alignment horizontal="left" vertical="center" wrapText="1"/>
    </xf>
    <xf numFmtId="0" fontId="72" fillId="0" borderId="87" xfId="0" applyFont="1" applyBorder="1" applyAlignment="1">
      <alignment horizontal="left" vertical="center" wrapText="1"/>
    </xf>
    <xf numFmtId="0" fontId="72" fillId="0" borderId="0" xfId="0" applyFont="1" applyAlignment="1">
      <alignment horizontal="center" vertical="center"/>
    </xf>
    <xf numFmtId="0" fontId="76" fillId="0" borderId="86" xfId="0" applyFont="1" applyBorder="1" applyAlignment="1">
      <alignment horizontal="left" vertical="center" wrapText="1"/>
    </xf>
    <xf numFmtId="0" fontId="72" fillId="0" borderId="75" xfId="0" applyFont="1" applyBorder="1" applyAlignment="1">
      <alignment horizontal="left" vertical="center"/>
    </xf>
    <xf numFmtId="0" fontId="72" fillId="0" borderId="86" xfId="0" applyFont="1" applyBorder="1" applyAlignment="1">
      <alignment horizontal="left" vertical="center" wrapText="1"/>
    </xf>
    <xf numFmtId="164" fontId="72" fillId="0" borderId="75" xfId="0" applyNumberFormat="1" applyFont="1" applyBorder="1" applyAlignment="1">
      <alignment horizontal="left" vertical="center" wrapText="1"/>
    </xf>
    <xf numFmtId="164" fontId="72" fillId="0" borderId="86" xfId="0" applyNumberFormat="1" applyFont="1" applyBorder="1" applyAlignment="1">
      <alignment horizontal="left" vertical="center" wrapText="1"/>
    </xf>
    <xf numFmtId="0" fontId="77" fillId="0" borderId="88" xfId="0" applyFont="1" applyBorder="1" applyAlignment="1">
      <alignment horizontal="left" vertical="center" wrapText="1"/>
    </xf>
    <xf numFmtId="0" fontId="72" fillId="0" borderId="89" xfId="0" applyFont="1" applyBorder="1" applyAlignment="1">
      <alignment horizontal="left" vertical="center"/>
    </xf>
    <xf numFmtId="0" fontId="12" fillId="21" borderId="2" xfId="5" applyFont="1" applyFill="1" applyBorder="1" applyAlignment="1" applyProtection="1">
      <alignment horizontal="left" vertical="center"/>
      <protection locked="0"/>
    </xf>
    <xf numFmtId="0" fontId="79" fillId="0" borderId="0" xfId="0" applyFont="1" applyAlignment="1">
      <alignment horizontal="left"/>
    </xf>
    <xf numFmtId="0" fontId="12" fillId="0" borderId="0" xfId="0" applyFont="1"/>
    <xf numFmtId="49" fontId="12" fillId="0" borderId="0" xfId="0" applyNumberFormat="1" applyFont="1" applyAlignment="1">
      <alignment horizontal="right" vertical="top"/>
    </xf>
    <xf numFmtId="0" fontId="19" fillId="0" borderId="0" xfId="0" applyFont="1" applyAlignment="1">
      <alignment wrapText="1"/>
    </xf>
    <xf numFmtId="0" fontId="69" fillId="0" borderId="0" xfId="0" applyFont="1"/>
    <xf numFmtId="4" fontId="12" fillId="0" borderId="0" xfId="0" applyNumberFormat="1" applyFont="1" applyAlignment="1">
      <alignment horizontal="left" vertical="top"/>
    </xf>
    <xf numFmtId="9" fontId="8" fillId="9" borderId="12" xfId="17" applyNumberFormat="1">
      <alignment horizontal="left" vertical="center"/>
      <protection locked="0"/>
    </xf>
    <xf numFmtId="171" fontId="35" fillId="0" borderId="14" xfId="8" applyNumberFormat="1" applyFill="1" applyBorder="1" applyAlignment="1">
      <alignment horizontal="center" vertical="center"/>
    </xf>
    <xf numFmtId="165" fontId="81" fillId="0" borderId="11" xfId="10" applyFont="1">
      <alignment horizontal="center"/>
    </xf>
    <xf numFmtId="0" fontId="12" fillId="0" borderId="0" xfId="0" applyFont="1" applyAlignment="1">
      <alignment horizontal="left" vertical="top" wrapText="1"/>
    </xf>
    <xf numFmtId="0" fontId="23" fillId="5" borderId="0" xfId="0" applyFont="1" applyFill="1"/>
    <xf numFmtId="0" fontId="34" fillId="20" borderId="0" xfId="0" applyFont="1" applyFill="1" applyAlignment="1">
      <alignment horizontal="left" vertical="center"/>
    </xf>
    <xf numFmtId="0" fontId="42" fillId="0" borderId="0" xfId="3" applyBorder="1">
      <alignment horizontal="left" vertical="center"/>
    </xf>
    <xf numFmtId="0" fontId="0" fillId="9" borderId="12" xfId="0" applyFill="1" applyBorder="1" applyAlignment="1">
      <alignment vertical="center"/>
    </xf>
    <xf numFmtId="0" fontId="8" fillId="15" borderId="101" xfId="18" applyBorder="1">
      <alignment horizontal="left" vertical="center"/>
      <protection locked="0"/>
    </xf>
    <xf numFmtId="0" fontId="82" fillId="21" borderId="12" xfId="0" applyFont="1" applyFill="1" applyBorder="1" applyAlignment="1">
      <alignment vertical="center"/>
    </xf>
    <xf numFmtId="0" fontId="0" fillId="5" borderId="0" xfId="7" applyFont="1" applyFill="1" applyAlignment="1">
      <alignment vertical="center" wrapText="1"/>
    </xf>
    <xf numFmtId="0" fontId="8" fillId="18" borderId="0" xfId="45">
      <alignment vertical="center"/>
    </xf>
    <xf numFmtId="0" fontId="14" fillId="20" borderId="2" xfId="0" applyFont="1" applyFill="1" applyBorder="1" applyAlignment="1">
      <alignment horizontal="center" vertical="center"/>
    </xf>
    <xf numFmtId="0" fontId="38" fillId="14" borderId="0" xfId="2">
      <alignment horizontal="left"/>
    </xf>
    <xf numFmtId="0" fontId="7" fillId="16" borderId="0" xfId="23" applyFont="1" applyBorder="1">
      <alignment vertical="center"/>
    </xf>
    <xf numFmtId="0" fontId="8" fillId="16" borderId="0" xfId="23" applyBorder="1">
      <alignment vertical="center"/>
    </xf>
    <xf numFmtId="0" fontId="12" fillId="5" borderId="0" xfId="0" applyFont="1" applyFill="1" applyAlignment="1">
      <alignment horizontal="left" vertical="top"/>
    </xf>
    <xf numFmtId="0" fontId="57" fillId="0" borderId="42" xfId="0" applyFont="1" applyBorder="1" applyAlignment="1">
      <alignment horizontal="left" vertical="top" wrapText="1"/>
    </xf>
    <xf numFmtId="0" fontId="84" fillId="0" borderId="0" xfId="0" applyFont="1" applyAlignment="1">
      <alignment horizontal="center" vertical="center"/>
    </xf>
    <xf numFmtId="0" fontId="84" fillId="0" borderId="0" xfId="0" applyFont="1" applyAlignment="1">
      <alignment horizontal="left" vertical="center"/>
    </xf>
    <xf numFmtId="0" fontId="84" fillId="27" borderId="5" xfId="0" applyFont="1" applyFill="1" applyBorder="1" applyAlignment="1">
      <alignment horizontal="left" vertical="center"/>
    </xf>
    <xf numFmtId="0" fontId="84" fillId="27" borderId="6" xfId="0" applyFont="1" applyFill="1" applyBorder="1" applyAlignment="1">
      <alignment horizontal="left" vertical="center"/>
    </xf>
    <xf numFmtId="0" fontId="38" fillId="14" borderId="0" xfId="15">
      <alignment horizontal="left"/>
    </xf>
    <xf numFmtId="0" fontId="38" fillId="14" borderId="0" xfId="2">
      <alignment horizontal="left"/>
    </xf>
    <xf numFmtId="0" fontId="34" fillId="20" borderId="0" xfId="0" applyFont="1" applyFill="1" applyAlignment="1">
      <alignment horizontal="left" vertical="center"/>
    </xf>
    <xf numFmtId="0" fontId="0" fillId="0" borderId="0" xfId="0" applyFill="1" applyBorder="1" applyAlignment="1">
      <alignment horizontal="left" vertical="center"/>
    </xf>
    <xf numFmtId="0" fontId="84" fillId="0" borderId="0" xfId="0" applyFont="1" applyFill="1" applyBorder="1" applyAlignment="1">
      <alignment horizontal="left" vertical="center"/>
    </xf>
    <xf numFmtId="171" fontId="35" fillId="0" borderId="0" xfId="8" applyNumberFormat="1" applyFill="1" applyBorder="1" applyAlignment="1">
      <alignment horizontal="center" vertical="center"/>
    </xf>
    <xf numFmtId="0" fontId="70" fillId="0" borderId="0" xfId="0" applyFont="1" applyFill="1" applyBorder="1" applyAlignment="1">
      <alignment horizontal="left" vertical="center"/>
    </xf>
    <xf numFmtId="171" fontId="88" fillId="0" borderId="14" xfId="8" applyNumberFormat="1" applyFont="1" applyFill="1" applyBorder="1" applyAlignment="1">
      <alignment horizontal="center" vertical="center"/>
    </xf>
    <xf numFmtId="171" fontId="88" fillId="0" borderId="105" xfId="8" applyNumberFormat="1" applyFont="1" applyFill="1" applyBorder="1" applyAlignment="1">
      <alignment horizontal="center" vertical="center"/>
    </xf>
    <xf numFmtId="171" fontId="88" fillId="0" borderId="0" xfId="8" applyNumberFormat="1" applyFont="1" applyFill="1" applyBorder="1" applyAlignment="1">
      <alignment horizontal="center" vertical="center"/>
    </xf>
    <xf numFmtId="171" fontId="88" fillId="0" borderId="107" xfId="8" applyNumberFormat="1" applyFont="1" applyFill="1" applyBorder="1" applyAlignment="1">
      <alignment horizontal="center" vertical="center"/>
    </xf>
    <xf numFmtId="0" fontId="86" fillId="27" borderId="6" xfId="0" applyFont="1" applyFill="1" applyBorder="1" applyAlignment="1">
      <alignment horizontal="left" vertical="center" wrapText="1"/>
    </xf>
    <xf numFmtId="0" fontId="84" fillId="27" borderId="0" xfId="0" applyFont="1" applyFill="1" applyAlignment="1">
      <alignment horizontal="left" vertical="center"/>
    </xf>
    <xf numFmtId="0" fontId="84" fillId="27" borderId="90" xfId="0" applyFont="1" applyFill="1" applyBorder="1" applyAlignment="1">
      <alignment horizontal="left" vertical="center"/>
    </xf>
    <xf numFmtId="0" fontId="84" fillId="27" borderId="56" xfId="0" applyFont="1" applyFill="1" applyBorder="1" applyAlignment="1">
      <alignment horizontal="left" vertical="center" wrapText="1"/>
    </xf>
    <xf numFmtId="0" fontId="84" fillId="27" borderId="72" xfId="0" applyFont="1" applyFill="1" applyBorder="1" applyAlignment="1">
      <alignment horizontal="left" vertical="center" wrapText="1"/>
    </xf>
    <xf numFmtId="0" fontId="84" fillId="27" borderId="91" xfId="0" applyFont="1" applyFill="1" applyBorder="1" applyAlignment="1">
      <alignment horizontal="left" vertical="center"/>
    </xf>
    <xf numFmtId="0" fontId="84" fillId="27" borderId="68" xfId="0" applyFont="1" applyFill="1" applyBorder="1" applyAlignment="1">
      <alignment horizontal="left" vertical="center" wrapText="1"/>
    </xf>
    <xf numFmtId="0" fontId="84" fillId="27" borderId="23" xfId="0" applyFont="1" applyFill="1" applyBorder="1" applyAlignment="1">
      <alignment horizontal="left" vertical="center" wrapText="1"/>
    </xf>
    <xf numFmtId="0" fontId="84" fillId="27" borderId="59" xfId="0" applyFont="1" applyFill="1" applyBorder="1" applyAlignment="1">
      <alignment horizontal="left" vertical="center" wrapText="1"/>
    </xf>
    <xf numFmtId="0" fontId="84" fillId="27" borderId="69" xfId="0" applyFont="1" applyFill="1" applyBorder="1" applyAlignment="1">
      <alignment horizontal="left" vertical="center" wrapText="1"/>
    </xf>
    <xf numFmtId="0" fontId="87" fillId="27" borderId="92" xfId="0" applyFont="1" applyFill="1" applyBorder="1" applyAlignment="1">
      <alignment horizontal="left" vertical="center"/>
    </xf>
    <xf numFmtId="0" fontId="87" fillId="27" borderId="71" xfId="0" applyFont="1" applyFill="1" applyBorder="1" applyAlignment="1">
      <alignment horizontal="left" vertical="center" wrapText="1"/>
    </xf>
    <xf numFmtId="0" fontId="87" fillId="27" borderId="6" xfId="0" applyFont="1" applyFill="1" applyBorder="1" applyAlignment="1">
      <alignment horizontal="left" vertical="center" wrapText="1"/>
    </xf>
    <xf numFmtId="0" fontId="92" fillId="27" borderId="62" xfId="0" applyFont="1" applyFill="1" applyBorder="1" applyAlignment="1">
      <alignment horizontal="left" vertical="center" wrapText="1"/>
    </xf>
    <xf numFmtId="0" fontId="84" fillId="27" borderId="37" xfId="0" applyFont="1" applyFill="1" applyBorder="1" applyAlignment="1">
      <alignment horizontal="left" vertical="center" wrapText="1"/>
    </xf>
    <xf numFmtId="0" fontId="84" fillId="27" borderId="74" xfId="0" quotePrefix="1" applyFont="1" applyFill="1" applyBorder="1" applyAlignment="1">
      <alignment horizontal="left" vertical="center" wrapText="1"/>
    </xf>
    <xf numFmtId="0" fontId="84" fillId="27" borderId="86" xfId="0" applyFont="1" applyFill="1" applyBorder="1" applyAlignment="1">
      <alignment horizontal="left" vertical="center" wrapText="1"/>
    </xf>
    <xf numFmtId="164" fontId="84" fillId="27" borderId="77" xfId="0" applyNumberFormat="1" applyFont="1" applyFill="1" applyBorder="1" applyAlignment="1">
      <alignment horizontal="left" vertical="center" wrapText="1"/>
    </xf>
    <xf numFmtId="0" fontId="84" fillId="27" borderId="73" xfId="0" applyFont="1" applyFill="1" applyBorder="1" applyAlignment="1">
      <alignment horizontal="left" vertical="center" wrapText="1"/>
    </xf>
    <xf numFmtId="0" fontId="84" fillId="27" borderId="71" xfId="0" applyFont="1" applyFill="1" applyBorder="1" applyAlignment="1">
      <alignment horizontal="left" vertical="center" wrapText="1"/>
    </xf>
    <xf numFmtId="0" fontId="92" fillId="27" borderId="63" xfId="0" applyFont="1" applyFill="1" applyBorder="1" applyAlignment="1">
      <alignment horizontal="left" vertical="center" wrapText="1"/>
    </xf>
    <xf numFmtId="0" fontId="84" fillId="27" borderId="36" xfId="0" applyFont="1" applyFill="1" applyBorder="1" applyAlignment="1">
      <alignment horizontal="left" vertical="center" wrapText="1"/>
    </xf>
    <xf numFmtId="0" fontId="93" fillId="27" borderId="0" xfId="0" applyFont="1" applyFill="1" applyAlignment="1">
      <alignment horizontal="left" vertical="center" wrapText="1"/>
    </xf>
    <xf numFmtId="0" fontId="87" fillId="27" borderId="0" xfId="0" applyFont="1" applyFill="1" applyAlignment="1">
      <alignment horizontal="left" vertical="center" wrapText="1"/>
    </xf>
    <xf numFmtId="0" fontId="84" fillId="27" borderId="83" xfId="0" applyFont="1" applyFill="1" applyBorder="1" applyAlignment="1">
      <alignment horizontal="left" vertical="center" wrapText="1"/>
    </xf>
    <xf numFmtId="0" fontId="84" fillId="27" borderId="82" xfId="0" applyFont="1" applyFill="1" applyBorder="1" applyAlignment="1">
      <alignment horizontal="left" vertical="center" wrapText="1"/>
    </xf>
    <xf numFmtId="0" fontId="84" fillId="27" borderId="85" xfId="0" applyFont="1" applyFill="1" applyBorder="1" applyAlignment="1">
      <alignment horizontal="left" vertical="center" wrapText="1"/>
    </xf>
    <xf numFmtId="164" fontId="84" fillId="27" borderId="75" xfId="0" applyNumberFormat="1" applyFont="1" applyFill="1" applyBorder="1" applyAlignment="1">
      <alignment horizontal="left" vertical="center" wrapText="1"/>
    </xf>
    <xf numFmtId="0" fontId="85" fillId="27" borderId="75" xfId="0" applyFont="1" applyFill="1" applyBorder="1" applyAlignment="1">
      <alignment horizontal="left" vertical="center"/>
    </xf>
    <xf numFmtId="0" fontId="85" fillId="27" borderId="75" xfId="0" applyFont="1" applyFill="1" applyBorder="1" applyAlignment="1">
      <alignment horizontal="left" vertical="center" wrapText="1"/>
    </xf>
    <xf numFmtId="0" fontId="84" fillId="27" borderId="75" xfId="0" applyFont="1" applyFill="1" applyBorder="1" applyAlignment="1">
      <alignment horizontal="left" vertical="center" wrapText="1"/>
    </xf>
    <xf numFmtId="0" fontId="87" fillId="27" borderId="67" xfId="0" applyFont="1" applyFill="1" applyBorder="1" applyAlignment="1">
      <alignment horizontal="left" vertical="center" wrapText="1"/>
    </xf>
    <xf numFmtId="0" fontId="94" fillId="0" borderId="0" xfId="0" applyFont="1"/>
    <xf numFmtId="166" fontId="95" fillId="0" borderId="0" xfId="13" applyFont="1" applyBorder="1">
      <alignment horizontal="center"/>
    </xf>
    <xf numFmtId="0" fontId="14" fillId="0" borderId="0" xfId="0" applyFont="1"/>
    <xf numFmtId="175" fontId="8" fillId="9" borderId="12" xfId="32" applyNumberFormat="1" applyFont="1">
      <alignment vertical="center"/>
      <protection locked="0"/>
    </xf>
    <xf numFmtId="0" fontId="0" fillId="0" borderId="0" xfId="0" applyFont="1"/>
    <xf numFmtId="0" fontId="28" fillId="0" borderId="0" xfId="5" applyFont="1">
      <alignment vertical="center"/>
    </xf>
    <xf numFmtId="0" fontId="8" fillId="9" borderId="12" xfId="17" applyFont="1">
      <alignment horizontal="left" vertical="center"/>
      <protection locked="0"/>
    </xf>
    <xf numFmtId="0" fontId="96" fillId="0" borderId="0" xfId="5" applyFont="1">
      <alignment vertical="center"/>
    </xf>
    <xf numFmtId="0" fontId="96" fillId="0" borderId="0" xfId="5" applyFont="1" applyAlignment="1">
      <alignment vertical="center" wrapText="1"/>
    </xf>
    <xf numFmtId="0" fontId="96" fillId="0" borderId="0" xfId="14" applyFont="1" applyAlignment="1">
      <alignment vertical="center" wrapText="1"/>
    </xf>
    <xf numFmtId="6" fontId="28" fillId="0" borderId="0" xfId="5" quotePrefix="1" applyNumberFormat="1" applyFont="1" applyAlignment="1">
      <alignment horizontal="center" vertical="center"/>
    </xf>
    <xf numFmtId="0" fontId="0" fillId="12" borderId="0" xfId="0" applyFont="1" applyFill="1"/>
    <xf numFmtId="0" fontId="0" fillId="0" borderId="31" xfId="0" applyFont="1" applyBorder="1"/>
    <xf numFmtId="0" fontId="98" fillId="14" borderId="0" xfId="15" applyFont="1">
      <alignment horizontal="left"/>
    </xf>
    <xf numFmtId="0" fontId="97" fillId="0" borderId="0" xfId="0" applyFont="1"/>
    <xf numFmtId="0" fontId="0" fillId="5" borderId="0" xfId="0" applyFont="1" applyFill="1"/>
    <xf numFmtId="0" fontId="99" fillId="12" borderId="0" xfId="0" applyFont="1" applyFill="1"/>
    <xf numFmtId="0" fontId="100" fillId="29" borderId="0" xfId="0" applyFont="1" applyFill="1"/>
    <xf numFmtId="0" fontId="101" fillId="29" borderId="0" xfId="5" applyFont="1" applyFill="1">
      <alignment vertical="center"/>
    </xf>
    <xf numFmtId="0" fontId="99" fillId="29" borderId="0" xfId="0" applyFont="1" applyFill="1" applyAlignment="1">
      <alignment horizontal="center" vertical="center"/>
    </xf>
    <xf numFmtId="0" fontId="99" fillId="29" borderId="0" xfId="0" applyFont="1" applyFill="1"/>
    <xf numFmtId="0" fontId="99" fillId="29" borderId="0" xfId="0" applyFont="1" applyFill="1" applyAlignment="1">
      <alignment horizontal="right" vertical="center"/>
    </xf>
    <xf numFmtId="0" fontId="102" fillId="29" borderId="0" xfId="0" applyFont="1" applyFill="1" applyAlignment="1">
      <alignment horizontal="right" vertical="center"/>
    </xf>
    <xf numFmtId="0" fontId="99" fillId="29" borderId="31" xfId="0" applyFont="1" applyFill="1" applyBorder="1"/>
    <xf numFmtId="0" fontId="101" fillId="14" borderId="0" xfId="15" applyFont="1">
      <alignment horizontal="left"/>
    </xf>
    <xf numFmtId="0" fontId="99" fillId="0" borderId="0" xfId="0" applyFont="1" applyAlignment="1">
      <alignment horizontal="right"/>
    </xf>
    <xf numFmtId="0" fontId="99" fillId="0" borderId="0" xfId="0" applyFont="1" applyAlignment="1">
      <alignment horizontal="right" vertical="center"/>
    </xf>
    <xf numFmtId="0" fontId="103" fillId="0" borderId="0" xfId="0" applyFont="1" applyAlignment="1">
      <alignment horizontal="right" vertical="center"/>
    </xf>
    <xf numFmtId="0" fontId="99" fillId="5" borderId="0" xfId="0" applyFont="1" applyFill="1" applyAlignment="1">
      <alignment horizontal="right" vertical="center"/>
    </xf>
    <xf numFmtId="0" fontId="99" fillId="0" borderId="0" xfId="0" applyFont="1"/>
    <xf numFmtId="0" fontId="28" fillId="0" borderId="0" xfId="0" quotePrefix="1" applyFont="1" applyAlignment="1">
      <alignment horizontal="center"/>
    </xf>
    <xf numFmtId="0" fontId="8" fillId="9" borderId="14" xfId="17" applyFont="1" applyBorder="1">
      <alignment horizontal="left" vertical="center"/>
      <protection locked="0"/>
    </xf>
    <xf numFmtId="0" fontId="40" fillId="0" borderId="0" xfId="20" applyFont="1">
      <alignment vertical="center"/>
    </xf>
    <xf numFmtId="9" fontId="8" fillId="0" borderId="0" xfId="17" applyNumberFormat="1" applyFont="1" applyFill="1" applyBorder="1">
      <alignment horizontal="left" vertical="center"/>
      <protection locked="0"/>
    </xf>
    <xf numFmtId="166" fontId="101" fillId="0" borderId="0" xfId="13" applyFont="1" applyBorder="1">
      <alignment horizontal="center"/>
    </xf>
    <xf numFmtId="0" fontId="100" fillId="0" borderId="0" xfId="0" applyFont="1"/>
    <xf numFmtId="166" fontId="104" fillId="0" borderId="0" xfId="13" applyFont="1" applyBorder="1">
      <alignment horizontal="center"/>
    </xf>
    <xf numFmtId="166" fontId="99" fillId="0" borderId="0" xfId="13" applyFont="1" applyBorder="1" applyAlignment="1">
      <alignment horizontal="right"/>
    </xf>
    <xf numFmtId="166" fontId="99" fillId="0" borderId="0" xfId="13" applyFont="1" applyBorder="1" applyAlignment="1">
      <alignment horizontal="right" vertical="center"/>
    </xf>
    <xf numFmtId="0" fontId="99" fillId="5" borderId="0" xfId="0" applyFont="1" applyFill="1"/>
    <xf numFmtId="0" fontId="106" fillId="14" borderId="0" xfId="2" applyFont="1">
      <alignment horizontal="left"/>
    </xf>
    <xf numFmtId="0" fontId="105" fillId="29" borderId="0" xfId="0" applyFont="1" applyFill="1"/>
    <xf numFmtId="0" fontId="101" fillId="29" borderId="0" xfId="0" applyFont="1" applyFill="1"/>
    <xf numFmtId="166" fontId="104" fillId="29" borderId="0" xfId="13" applyFont="1" applyFill="1" applyBorder="1" applyAlignment="1">
      <alignment horizontal="right" vertical="center"/>
    </xf>
    <xf numFmtId="9" fontId="19" fillId="9" borderId="12" xfId="17" applyNumberFormat="1" applyFont="1">
      <alignment horizontal="left" vertical="center"/>
      <protection locked="0"/>
    </xf>
    <xf numFmtId="0" fontId="107" fillId="0" borderId="0" xfId="0" applyFont="1"/>
    <xf numFmtId="0" fontId="28" fillId="0" borderId="108" xfId="0" applyFont="1" applyBorder="1" applyAlignment="1"/>
    <xf numFmtId="0" fontId="28" fillId="0" borderId="0" xfId="0" applyFont="1" applyAlignment="1"/>
    <xf numFmtId="0" fontId="28" fillId="0" borderId="28" xfId="0" applyFont="1" applyBorder="1" applyAlignment="1"/>
    <xf numFmtId="0" fontId="84" fillId="0" borderId="0" xfId="0" applyFont="1" applyFill="1" applyAlignment="1">
      <alignment horizontal="left" vertical="center"/>
    </xf>
    <xf numFmtId="0" fontId="84" fillId="0" borderId="90" xfId="0" applyFont="1" applyFill="1" applyBorder="1" applyAlignment="1">
      <alignment horizontal="left" vertical="center"/>
    </xf>
    <xf numFmtId="0" fontId="84" fillId="0" borderId="56" xfId="0" applyFont="1" applyFill="1" applyBorder="1" applyAlignment="1">
      <alignment horizontal="left" vertical="center" wrapText="1"/>
    </xf>
    <xf numFmtId="0" fontId="84" fillId="0" borderId="64" xfId="0" applyFont="1" applyFill="1" applyBorder="1" applyAlignment="1">
      <alignment horizontal="left" vertical="center" wrapText="1"/>
    </xf>
    <xf numFmtId="0" fontId="84" fillId="0" borderId="91" xfId="0" applyFont="1" applyFill="1" applyBorder="1" applyAlignment="1">
      <alignment horizontal="left" vertical="center"/>
    </xf>
    <xf numFmtId="0" fontId="84" fillId="0" borderId="65" xfId="0" applyFont="1" applyFill="1" applyBorder="1" applyAlignment="1">
      <alignment horizontal="left" vertical="center" wrapText="1"/>
    </xf>
    <xf numFmtId="0" fontId="84" fillId="0" borderId="66" xfId="0" applyFont="1" applyFill="1" applyBorder="1" applyAlignment="1">
      <alignment horizontal="left" vertical="center" wrapText="1"/>
    </xf>
    <xf numFmtId="0" fontId="87" fillId="0" borderId="0" xfId="0" applyFont="1" applyFill="1" applyAlignment="1">
      <alignment horizontal="left" vertical="center"/>
    </xf>
    <xf numFmtId="0" fontId="87" fillId="0" borderId="67" xfId="0" applyFont="1" applyFill="1" applyBorder="1" applyAlignment="1">
      <alignment horizontal="left" vertical="center" wrapText="1"/>
    </xf>
    <xf numFmtId="0" fontId="84" fillId="0" borderId="59" xfId="0" applyFont="1" applyFill="1" applyBorder="1" applyAlignment="1">
      <alignment horizontal="left" vertical="center" wrapText="1"/>
    </xf>
    <xf numFmtId="0" fontId="87" fillId="0" borderId="92" xfId="0" applyFont="1" applyFill="1" applyBorder="1" applyAlignment="1">
      <alignment horizontal="left" vertical="center"/>
    </xf>
    <xf numFmtId="0" fontId="91" fillId="0" borderId="57" xfId="0" applyFont="1" applyFill="1" applyBorder="1" applyAlignment="1">
      <alignment horizontal="left" vertical="center" wrapText="1"/>
    </xf>
    <xf numFmtId="0" fontId="92" fillId="0" borderId="58" xfId="0" applyFont="1" applyFill="1" applyBorder="1" applyAlignment="1">
      <alignment horizontal="left" vertical="center"/>
    </xf>
    <xf numFmtId="0" fontId="84" fillId="0" borderId="57" xfId="0" applyFont="1" applyFill="1" applyBorder="1" applyAlignment="1">
      <alignment horizontal="left" vertical="center" wrapText="1"/>
    </xf>
    <xf numFmtId="164" fontId="84" fillId="0" borderId="69" xfId="0" applyNumberFormat="1" applyFont="1" applyFill="1" applyBorder="1" applyAlignment="1">
      <alignment horizontal="left" vertical="center" wrapText="1"/>
    </xf>
    <xf numFmtId="164" fontId="84" fillId="0" borderId="70" xfId="0" applyNumberFormat="1" applyFont="1" applyFill="1" applyBorder="1" applyAlignment="1">
      <alignment horizontal="left" vertical="center" wrapText="1"/>
    </xf>
    <xf numFmtId="164" fontId="84" fillId="0" borderId="59" xfId="0" applyNumberFormat="1" applyFont="1" applyFill="1" applyBorder="1" applyAlignment="1">
      <alignment horizontal="left" vertical="center" wrapText="1"/>
    </xf>
    <xf numFmtId="164" fontId="84" fillId="0" borderId="59" xfId="0" quotePrefix="1" applyNumberFormat="1" applyFont="1" applyFill="1" applyBorder="1" applyAlignment="1">
      <alignment horizontal="left" vertical="center" wrapText="1"/>
    </xf>
    <xf numFmtId="0" fontId="91" fillId="0" borderId="59" xfId="0" applyFont="1" applyFill="1" applyBorder="1" applyAlignment="1">
      <alignment horizontal="left" vertical="center" wrapText="1"/>
    </xf>
    <xf numFmtId="0" fontId="92" fillId="0" borderId="60" xfId="0" applyFont="1" applyFill="1" applyBorder="1" applyAlignment="1">
      <alignment horizontal="left" vertical="center"/>
    </xf>
    <xf numFmtId="0" fontId="84" fillId="0" borderId="61" xfId="0" applyFont="1" applyFill="1" applyBorder="1" applyAlignment="1">
      <alignment horizontal="left" vertical="center" wrapText="1"/>
    </xf>
    <xf numFmtId="0" fontId="84" fillId="0" borderId="73" xfId="0" applyFont="1" applyFill="1" applyBorder="1" applyAlignment="1">
      <alignment horizontal="left" vertical="center" wrapText="1"/>
    </xf>
    <xf numFmtId="0" fontId="92" fillId="0" borderId="62" xfId="0" applyFont="1" applyFill="1" applyBorder="1" applyAlignment="1">
      <alignment horizontal="left" vertical="center" wrapText="1"/>
    </xf>
    <xf numFmtId="0" fontId="92" fillId="0" borderId="33" xfId="0" applyFont="1" applyFill="1" applyBorder="1" applyAlignment="1">
      <alignment horizontal="left" vertical="center" wrapText="1"/>
    </xf>
    <xf numFmtId="0" fontId="84" fillId="0" borderId="78" xfId="0" applyFont="1" applyFill="1" applyBorder="1" applyAlignment="1">
      <alignment horizontal="left" vertical="center" wrapText="1"/>
    </xf>
    <xf numFmtId="0" fontId="84" fillId="0" borderId="79" xfId="0" quotePrefix="1" applyFont="1" applyFill="1" applyBorder="1" applyAlignment="1">
      <alignment horizontal="left" vertical="center" wrapText="1"/>
    </xf>
    <xf numFmtId="0" fontId="84" fillId="0" borderId="80" xfId="0" applyFont="1" applyFill="1" applyBorder="1" applyAlignment="1">
      <alignment horizontal="left" vertical="center" wrapText="1"/>
    </xf>
    <xf numFmtId="0" fontId="92" fillId="0" borderId="63" xfId="0" applyFont="1" applyFill="1" applyBorder="1" applyAlignment="1">
      <alignment horizontal="left" vertical="center" wrapText="1"/>
    </xf>
    <xf numFmtId="0" fontId="92" fillId="0" borderId="36" xfId="0" applyFont="1" applyFill="1" applyBorder="1" applyAlignment="1">
      <alignment horizontal="left" vertical="center" wrapText="1"/>
    </xf>
    <xf numFmtId="0" fontId="87" fillId="0" borderId="0" xfId="0" applyFont="1" applyFill="1" applyAlignment="1">
      <alignment horizontal="left" vertical="center" wrapText="1"/>
    </xf>
    <xf numFmtId="0" fontId="84" fillId="0" borderId="37" xfId="0" applyFont="1" applyFill="1" applyBorder="1" applyAlignment="1">
      <alignment horizontal="left" vertical="center" wrapText="1"/>
    </xf>
    <xf numFmtId="0" fontId="84" fillId="0" borderId="86" xfId="0" applyFont="1" applyFill="1" applyBorder="1" applyAlignment="1">
      <alignment horizontal="left" vertical="center" wrapText="1"/>
    </xf>
    <xf numFmtId="0" fontId="84" fillId="0" borderId="81" xfId="0" applyFont="1" applyFill="1" applyBorder="1" applyAlignment="1">
      <alignment horizontal="left" vertical="center" wrapText="1"/>
    </xf>
    <xf numFmtId="0" fontId="84" fillId="0" borderId="82" xfId="0" applyFont="1" applyFill="1" applyBorder="1" applyAlignment="1">
      <alignment horizontal="left" vertical="center" wrapText="1"/>
    </xf>
    <xf numFmtId="0" fontId="84" fillId="0" borderId="75" xfId="0" applyFont="1" applyFill="1" applyBorder="1" applyAlignment="1">
      <alignment horizontal="left" vertical="center" wrapText="1"/>
    </xf>
    <xf numFmtId="164" fontId="84" fillId="0" borderId="75" xfId="0" applyNumberFormat="1" applyFont="1" applyFill="1" applyBorder="1" applyAlignment="1">
      <alignment horizontal="left" vertical="center" wrapText="1"/>
    </xf>
    <xf numFmtId="0" fontId="92" fillId="0" borderId="57" xfId="0" applyFont="1" applyFill="1" applyBorder="1" applyAlignment="1">
      <alignment horizontal="left" vertical="center" wrapText="1"/>
    </xf>
    <xf numFmtId="0" fontId="92" fillId="0" borderId="59" xfId="0" applyFont="1" applyFill="1" applyBorder="1" applyAlignment="1">
      <alignment horizontal="left" vertical="center" wrapText="1"/>
    </xf>
    <xf numFmtId="0" fontId="84" fillId="0" borderId="87" xfId="0" applyFont="1" applyFill="1" applyBorder="1" applyAlignment="1">
      <alignment horizontal="left" vertical="center" wrapText="1"/>
    </xf>
    <xf numFmtId="0" fontId="91" fillId="0" borderId="86" xfId="0" applyFont="1" applyFill="1" applyBorder="1" applyAlignment="1">
      <alignment horizontal="left" vertical="center" wrapText="1"/>
    </xf>
    <xf numFmtId="0" fontId="84" fillId="0" borderId="75" xfId="0" applyFont="1" applyFill="1" applyBorder="1" applyAlignment="1">
      <alignment horizontal="left" vertical="center"/>
    </xf>
    <xf numFmtId="164" fontId="84" fillId="0" borderId="86" xfId="0" applyNumberFormat="1" applyFont="1" applyFill="1" applyBorder="1" applyAlignment="1">
      <alignment horizontal="left" vertical="center" wrapText="1"/>
    </xf>
    <xf numFmtId="0" fontId="92" fillId="0" borderId="88" xfId="0" applyFont="1" applyFill="1" applyBorder="1" applyAlignment="1">
      <alignment horizontal="left" vertical="center" wrapText="1"/>
    </xf>
    <xf numFmtId="0" fontId="84" fillId="0" borderId="89" xfId="0" applyFont="1" applyFill="1" applyBorder="1" applyAlignment="1">
      <alignment horizontal="left" vertical="center"/>
    </xf>
    <xf numFmtId="171" fontId="35" fillId="27" borderId="14" xfId="8" applyNumberFormat="1" applyFill="1" applyBorder="1" applyAlignment="1">
      <alignment horizontal="center" vertical="center"/>
    </xf>
    <xf numFmtId="171" fontId="88" fillId="27" borderId="14" xfId="8" applyNumberFormat="1" applyFont="1" applyFill="1" applyBorder="1" applyAlignment="1">
      <alignment horizontal="center" vertical="center"/>
    </xf>
    <xf numFmtId="171" fontId="88" fillId="27" borderId="0" xfId="8" applyNumberFormat="1" applyFont="1" applyFill="1" applyBorder="1" applyAlignment="1">
      <alignment horizontal="center" vertical="center"/>
    </xf>
    <xf numFmtId="171" fontId="35" fillId="27" borderId="0" xfId="8" applyNumberFormat="1" applyFill="1" applyBorder="1" applyAlignment="1">
      <alignment horizontal="center" vertical="center"/>
    </xf>
    <xf numFmtId="171" fontId="88" fillId="27" borderId="105" xfId="8" applyNumberFormat="1" applyFont="1" applyFill="1" applyBorder="1" applyAlignment="1">
      <alignment horizontal="center" vertical="center"/>
    </xf>
    <xf numFmtId="171" fontId="88" fillId="27" borderId="107" xfId="8" applyNumberFormat="1" applyFont="1" applyFill="1" applyBorder="1" applyAlignment="1">
      <alignment horizontal="center" vertical="center"/>
    </xf>
    <xf numFmtId="0" fontId="12" fillId="0" borderId="89" xfId="0" applyFont="1" applyBorder="1" applyAlignment="1">
      <alignment horizontal="left" vertical="center" wrapText="1"/>
    </xf>
    <xf numFmtId="0" fontId="109" fillId="3" borderId="39" xfId="0" applyFont="1" applyFill="1" applyBorder="1" applyAlignment="1">
      <alignment horizontal="left" vertical="center"/>
    </xf>
    <xf numFmtId="0" fontId="109" fillId="3" borderId="40" xfId="0" applyFont="1" applyFill="1" applyBorder="1" applyAlignment="1">
      <alignment horizontal="left" vertical="center"/>
    </xf>
    <xf numFmtId="0" fontId="16" fillId="0" borderId="0" xfId="0" applyFont="1" applyAlignment="1">
      <alignment horizontal="left" vertical="center"/>
    </xf>
    <xf numFmtId="0" fontId="108" fillId="0" borderId="0" xfId="0" applyFont="1" applyFill="1" applyAlignment="1">
      <alignment horizontal="center" vertical="center"/>
    </xf>
    <xf numFmtId="0" fontId="110" fillId="0" borderId="39" xfId="0" applyFont="1" applyFill="1" applyBorder="1" applyAlignment="1">
      <alignment horizontal="left" vertical="center"/>
    </xf>
    <xf numFmtId="0" fontId="110" fillId="0" borderId="40" xfId="0" applyFont="1" applyFill="1" applyBorder="1" applyAlignment="1">
      <alignment horizontal="left" vertical="center" wrapText="1"/>
    </xf>
    <xf numFmtId="0" fontId="110" fillId="0" borderId="40" xfId="0" applyFont="1" applyFill="1" applyBorder="1" applyAlignment="1">
      <alignment horizontal="left" vertical="center"/>
    </xf>
    <xf numFmtId="0" fontId="110" fillId="0" borderId="7" xfId="0" applyFont="1" applyFill="1" applyBorder="1" applyAlignment="1">
      <alignment horizontal="center" vertical="center" wrapText="1"/>
    </xf>
    <xf numFmtId="0" fontId="110" fillId="0" borderId="0" xfId="0" applyFont="1" applyFill="1" applyBorder="1" applyAlignment="1">
      <alignment horizontal="center" vertical="center" wrapText="1"/>
    </xf>
    <xf numFmtId="0" fontId="108" fillId="0" borderId="0" xfId="0" applyFont="1" applyFill="1" applyBorder="1" applyAlignment="1">
      <alignment horizontal="left" vertical="center"/>
    </xf>
    <xf numFmtId="0" fontId="109" fillId="0" borderId="0" xfId="0" applyFont="1" applyFill="1" applyBorder="1" applyAlignment="1">
      <alignment horizontal="center" vertical="center" wrapText="1"/>
    </xf>
    <xf numFmtId="9" fontId="35" fillId="0" borderId="14" xfId="51" applyFont="1" applyFill="1" applyBorder="1" applyAlignment="1">
      <alignment horizontal="center" vertical="center"/>
    </xf>
    <xf numFmtId="9" fontId="72" fillId="0" borderId="0" xfId="51" applyFont="1" applyBorder="1" applyAlignment="1">
      <alignment horizontal="center" vertical="center"/>
    </xf>
    <xf numFmtId="9" fontId="72" fillId="0" borderId="0" xfId="51" applyFont="1" applyAlignment="1">
      <alignment horizontal="left" vertical="center"/>
    </xf>
    <xf numFmtId="0" fontId="51" fillId="16" borderId="21" xfId="17" applyFont="1" applyFill="1" applyBorder="1" applyAlignment="1" applyProtection="1">
      <alignment horizontal="left" vertical="center" wrapText="1"/>
    </xf>
    <xf numFmtId="0" fontId="57" fillId="0" borderId="0" xfId="0" applyFont="1" applyAlignment="1">
      <alignment horizontal="left" vertical="center"/>
    </xf>
    <xf numFmtId="0" fontId="112" fillId="0" borderId="0" xfId="0" applyFont="1" applyFill="1" applyAlignment="1">
      <alignment horizontal="left" vertical="center"/>
    </xf>
    <xf numFmtId="0" fontId="112" fillId="0" borderId="0" xfId="0" applyFont="1" applyFill="1" applyBorder="1" applyAlignment="1">
      <alignment horizontal="left" vertical="center"/>
    </xf>
    <xf numFmtId="0" fontId="112" fillId="0" borderId="0" xfId="0" applyFont="1" applyAlignment="1">
      <alignment horizontal="left" vertical="center"/>
    </xf>
    <xf numFmtId="0" fontId="57" fillId="0" borderId="0" xfId="0" applyFont="1" applyFill="1" applyBorder="1" applyAlignment="1">
      <alignment horizontal="left" vertical="center"/>
    </xf>
    <xf numFmtId="0" fontId="113" fillId="0" borderId="0" xfId="0" applyFont="1" applyAlignment="1">
      <alignment horizontal="center" vertical="center"/>
    </xf>
    <xf numFmtId="0" fontId="99" fillId="0" borderId="0" xfId="0" applyFont="1" applyAlignment="1">
      <alignment horizontal="center" vertical="center"/>
    </xf>
    <xf numFmtId="0" fontId="99" fillId="0" borderId="0" xfId="0" applyFont="1" applyAlignment="1">
      <alignment horizontal="left" vertical="center"/>
    </xf>
    <xf numFmtId="0" fontId="114" fillId="0" borderId="0" xfId="20" applyFont="1" applyAlignment="1">
      <alignment horizontal="left" vertical="center"/>
    </xf>
    <xf numFmtId="0" fontId="99" fillId="0" borderId="0" xfId="0" applyFont="1" applyAlignment="1">
      <alignment horizontal="left" vertical="center" wrapText="1"/>
    </xf>
    <xf numFmtId="0" fontId="99" fillId="2" borderId="0" xfId="0" applyFont="1" applyFill="1" applyAlignment="1">
      <alignment horizontal="center" vertical="center"/>
    </xf>
    <xf numFmtId="0" fontId="99" fillId="0" borderId="0" xfId="0" applyFont="1" applyFill="1" applyAlignment="1">
      <alignment horizontal="left" vertical="center"/>
    </xf>
    <xf numFmtId="0" fontId="114" fillId="0" borderId="0" xfId="20" applyFont="1" applyFill="1" applyAlignment="1">
      <alignment horizontal="left" vertical="center"/>
    </xf>
    <xf numFmtId="0" fontId="99" fillId="0" borderId="0" xfId="0" applyFont="1" applyFill="1" applyAlignment="1">
      <alignment horizontal="left" vertical="center" wrapText="1"/>
    </xf>
    <xf numFmtId="0" fontId="99" fillId="0" borderId="0" xfId="0" applyFont="1" applyFill="1" applyAlignment="1">
      <alignment horizontal="center" vertical="center"/>
    </xf>
    <xf numFmtId="0" fontId="99" fillId="0" borderId="0" xfId="0" applyFont="1" applyFill="1" applyBorder="1" applyAlignment="1">
      <alignment horizontal="center" vertical="center"/>
    </xf>
    <xf numFmtId="0" fontId="99" fillId="0" borderId="0" xfId="0" applyFont="1" applyFill="1" applyBorder="1" applyAlignment="1">
      <alignment horizontal="left" vertical="center"/>
    </xf>
    <xf numFmtId="0" fontId="42" fillId="0" borderId="0" xfId="5" applyFont="1" applyAlignment="1">
      <alignment horizontal="left" vertical="center"/>
    </xf>
    <xf numFmtId="0" fontId="57" fillId="0" borderId="5" xfId="0" applyFont="1" applyBorder="1" applyAlignment="1">
      <alignment horizontal="left" vertical="center"/>
    </xf>
    <xf numFmtId="0" fontId="57" fillId="0" borderId="6" xfId="0" applyFont="1" applyBorder="1" applyAlignment="1">
      <alignment horizontal="left" vertical="center"/>
    </xf>
    <xf numFmtId="0" fontId="115" fillId="0" borderId="41" xfId="0" applyFont="1" applyBorder="1" applyAlignment="1">
      <alignment horizontal="left" vertical="center"/>
    </xf>
    <xf numFmtId="0" fontId="42" fillId="0" borderId="54" xfId="0" applyFont="1" applyBorder="1" applyAlignment="1">
      <alignment horizontal="left" vertical="center" wrapText="1"/>
    </xf>
    <xf numFmtId="0" fontId="42" fillId="0" borderId="6" xfId="0" applyFont="1" applyBorder="1" applyAlignment="1">
      <alignment horizontal="left" vertical="center" wrapText="1"/>
    </xf>
    <xf numFmtId="172" fontId="6" fillId="0" borderId="43" xfId="8" applyNumberFormat="1" applyFont="1" applyBorder="1" applyAlignment="1">
      <alignment horizontal="center" vertical="center"/>
    </xf>
    <xf numFmtId="172" fontId="6" fillId="0" borderId="103" xfId="8" applyNumberFormat="1" applyFont="1" applyBorder="1" applyAlignment="1">
      <alignment horizontal="center" vertical="center"/>
    </xf>
    <xf numFmtId="171" fontId="6" fillId="0" borderId="43" xfId="27" applyFont="1" applyBorder="1" applyAlignment="1">
      <alignment horizontal="center" vertical="center"/>
    </xf>
    <xf numFmtId="0" fontId="112" fillId="0" borderId="5" xfId="0" applyFont="1" applyFill="1" applyBorder="1" applyAlignment="1">
      <alignment horizontal="left" vertical="center"/>
    </xf>
    <xf numFmtId="0" fontId="112" fillId="0" borderId="6" xfId="0" applyFont="1" applyFill="1" applyBorder="1" applyAlignment="1">
      <alignment horizontal="left" vertical="center"/>
    </xf>
    <xf numFmtId="0" fontId="112" fillId="0" borderId="41" xfId="0" applyFont="1" applyFill="1" applyBorder="1" applyAlignment="1">
      <alignment horizontal="left" vertical="center"/>
    </xf>
    <xf numFmtId="0" fontId="116" fillId="0" borderId="54" xfId="0" applyFont="1" applyFill="1" applyBorder="1" applyAlignment="1">
      <alignment horizontal="left" vertical="center" wrapText="1"/>
    </xf>
    <xf numFmtId="0" fontId="116" fillId="0" borderId="6" xfId="0" applyFont="1" applyFill="1" applyBorder="1" applyAlignment="1">
      <alignment horizontal="left" vertical="center" wrapText="1"/>
    </xf>
    <xf numFmtId="172" fontId="116" fillId="0" borderId="43" xfId="8" applyNumberFormat="1" applyFont="1" applyFill="1" applyBorder="1" applyAlignment="1">
      <alignment horizontal="center" vertical="center"/>
    </xf>
    <xf numFmtId="172" fontId="116" fillId="0" borderId="103" xfId="8" applyNumberFormat="1" applyFont="1" applyFill="1" applyBorder="1" applyAlignment="1">
      <alignment horizontal="center" vertical="center"/>
    </xf>
    <xf numFmtId="171" fontId="116" fillId="0" borderId="0" xfId="27" applyFont="1" applyFill="1" applyBorder="1" applyAlignment="1">
      <alignment horizontal="center" vertical="center"/>
    </xf>
    <xf numFmtId="172" fontId="116" fillId="0" borderId="106" xfId="8" applyNumberFormat="1" applyFont="1" applyBorder="1" applyAlignment="1">
      <alignment horizontal="center" vertical="center"/>
    </xf>
    <xf numFmtId="172" fontId="116" fillId="0" borderId="43" xfId="8" applyNumberFormat="1" applyFont="1" applyBorder="1" applyAlignment="1">
      <alignment horizontal="center" vertical="center"/>
    </xf>
    <xf numFmtId="172" fontId="116" fillId="0" borderId="103" xfId="8" applyNumberFormat="1" applyFont="1" applyBorder="1" applyAlignment="1">
      <alignment horizontal="center" vertical="center"/>
    </xf>
    <xf numFmtId="171" fontId="6" fillId="0" borderId="0" xfId="27" applyFont="1" applyFill="1" applyBorder="1" applyAlignment="1">
      <alignment horizontal="center" vertical="center"/>
    </xf>
    <xf numFmtId="0" fontId="57" fillId="27" borderId="5" xfId="0" applyFont="1" applyFill="1" applyBorder="1" applyAlignment="1">
      <alignment horizontal="left" vertical="center"/>
    </xf>
    <xf numFmtId="0" fontId="57" fillId="27" borderId="6" xfId="0" applyFont="1" applyFill="1" applyBorder="1" applyAlignment="1">
      <alignment horizontal="left" vertical="center"/>
    </xf>
    <xf numFmtId="0" fontId="115" fillId="27" borderId="41" xfId="0" applyFont="1" applyFill="1" applyBorder="1" applyAlignment="1">
      <alignment horizontal="left" vertical="center"/>
    </xf>
    <xf numFmtId="0" fontId="42" fillId="27" borderId="54" xfId="0" applyFont="1" applyFill="1" applyBorder="1" applyAlignment="1">
      <alignment horizontal="left" vertical="center" wrapText="1"/>
    </xf>
    <xf numFmtId="0" fontId="42" fillId="27" borderId="6" xfId="0" applyFont="1" applyFill="1" applyBorder="1" applyAlignment="1">
      <alignment horizontal="left" vertical="center" wrapText="1"/>
    </xf>
    <xf numFmtId="170" fontId="6" fillId="27" borderId="43" xfId="35" applyFont="1" applyFill="1" applyBorder="1" applyAlignment="1">
      <alignment horizontal="center" vertical="center"/>
    </xf>
    <xf numFmtId="170" fontId="6" fillId="27" borderId="103" xfId="35" applyFont="1" applyFill="1" applyBorder="1" applyAlignment="1">
      <alignment horizontal="center" vertical="center"/>
    </xf>
    <xf numFmtId="171" fontId="6" fillId="27" borderId="93" xfId="27" applyFont="1" applyFill="1" applyBorder="1" applyAlignment="1">
      <alignment horizontal="center" vertical="center"/>
    </xf>
    <xf numFmtId="0" fontId="57" fillId="27" borderId="0" xfId="0" applyFont="1" applyFill="1" applyAlignment="1">
      <alignment horizontal="left" vertical="center"/>
    </xf>
    <xf numFmtId="0" fontId="112" fillId="27" borderId="0" xfId="0" applyFont="1" applyFill="1" applyAlignment="1">
      <alignment horizontal="left" vertical="center"/>
    </xf>
    <xf numFmtId="0" fontId="112" fillId="27" borderId="41" xfId="0" applyFont="1" applyFill="1" applyBorder="1" applyAlignment="1">
      <alignment horizontal="left" vertical="center"/>
    </xf>
    <xf numFmtId="0" fontId="116" fillId="27" borderId="54" xfId="0" applyFont="1" applyFill="1" applyBorder="1" applyAlignment="1">
      <alignment horizontal="left" vertical="center" wrapText="1"/>
    </xf>
    <xf numFmtId="0" fontId="116" fillId="27" borderId="6" xfId="0" applyFont="1" applyFill="1" applyBorder="1" applyAlignment="1">
      <alignment horizontal="left" vertical="center" wrapText="1"/>
    </xf>
    <xf numFmtId="171" fontId="117" fillId="27" borderId="14" xfId="8" applyNumberFormat="1" applyFont="1" applyFill="1" applyBorder="1" applyAlignment="1">
      <alignment horizontal="center" vertical="center"/>
    </xf>
    <xf numFmtId="171" fontId="117" fillId="27" borderId="105" xfId="8" applyNumberFormat="1" applyFont="1" applyFill="1" applyBorder="1" applyAlignment="1">
      <alignment horizontal="center" vertical="center"/>
    </xf>
    <xf numFmtId="171" fontId="117" fillId="27" borderId="0" xfId="8" applyNumberFormat="1" applyFont="1" applyFill="1" applyBorder="1" applyAlignment="1">
      <alignment horizontal="center" vertical="center"/>
    </xf>
    <xf numFmtId="171" fontId="117" fillId="27" borderId="107" xfId="8" applyNumberFormat="1" applyFont="1" applyFill="1" applyBorder="1" applyAlignment="1">
      <alignment horizontal="center" vertical="center"/>
    </xf>
    <xf numFmtId="171" fontId="118" fillId="27" borderId="0" xfId="8" applyNumberFormat="1" applyFont="1" applyFill="1" applyBorder="1" applyAlignment="1">
      <alignment horizontal="center" vertical="center"/>
    </xf>
    <xf numFmtId="0" fontId="6" fillId="0" borderId="6" xfId="0" applyFont="1" applyBorder="1" applyAlignment="1">
      <alignment horizontal="left" vertical="center" wrapText="1"/>
    </xf>
    <xf numFmtId="170" fontId="6" fillId="0" borderId="43" xfId="35" applyFont="1" applyBorder="1" applyAlignment="1">
      <alignment horizontal="center" vertical="center"/>
    </xf>
    <xf numFmtId="171" fontId="117" fillId="0" borderId="14" xfId="8" applyNumberFormat="1" applyFont="1" applyFill="1" applyBorder="1" applyAlignment="1">
      <alignment horizontal="center" vertical="center"/>
    </xf>
    <xf numFmtId="171" fontId="117" fillId="0" borderId="105" xfId="8" applyNumberFormat="1" applyFont="1" applyFill="1" applyBorder="1" applyAlignment="1">
      <alignment horizontal="center" vertical="center"/>
    </xf>
    <xf numFmtId="171" fontId="117" fillId="0" borderId="0" xfId="8" applyNumberFormat="1" applyFont="1" applyFill="1" applyBorder="1" applyAlignment="1">
      <alignment horizontal="center" vertical="center"/>
    </xf>
    <xf numFmtId="171" fontId="117" fillId="0" borderId="107" xfId="8" applyNumberFormat="1" applyFont="1" applyFill="1" applyBorder="1" applyAlignment="1">
      <alignment horizontal="center" vertical="center"/>
    </xf>
    <xf numFmtId="171" fontId="118" fillId="0" borderId="0" xfId="8" applyNumberFormat="1" applyFont="1" applyFill="1" applyBorder="1" applyAlignment="1">
      <alignment horizontal="center" vertical="center"/>
    </xf>
    <xf numFmtId="0" fontId="6" fillId="27" borderId="6" xfId="0" applyFont="1" applyFill="1" applyBorder="1" applyAlignment="1">
      <alignment horizontal="left" vertical="center" wrapText="1"/>
    </xf>
    <xf numFmtId="0" fontId="57" fillId="27" borderId="6" xfId="0" applyFont="1" applyFill="1" applyBorder="1" applyAlignment="1">
      <alignment horizontal="left" vertical="center" wrapText="1"/>
    </xf>
    <xf numFmtId="172" fontId="6" fillId="27" borderId="43" xfId="8" applyNumberFormat="1" applyFont="1" applyFill="1" applyBorder="1" applyAlignment="1">
      <alignment horizontal="center" vertical="center"/>
    </xf>
    <xf numFmtId="171" fontId="6" fillId="27" borderId="43" xfId="27" applyFont="1" applyFill="1" applyBorder="1" applyAlignment="1">
      <alignment horizontal="center" vertical="center"/>
    </xf>
    <xf numFmtId="0" fontId="112" fillId="27" borderId="6" xfId="0" applyFont="1" applyFill="1" applyBorder="1" applyAlignment="1">
      <alignment horizontal="left" vertical="center" wrapText="1"/>
    </xf>
    <xf numFmtId="0" fontId="57" fillId="0" borderId="6" xfId="0" applyFont="1" applyBorder="1" applyAlignment="1">
      <alignment horizontal="left" vertical="center" wrapText="1"/>
    </xf>
    <xf numFmtId="172" fontId="6" fillId="0" borderId="43" xfId="39" applyFont="1" applyBorder="1" applyAlignment="1">
      <alignment horizontal="center" vertical="center"/>
    </xf>
    <xf numFmtId="0" fontId="112" fillId="0" borderId="6" xfId="0" applyFont="1" applyFill="1" applyBorder="1" applyAlignment="1">
      <alignment horizontal="left" vertical="center" wrapText="1"/>
    </xf>
    <xf numFmtId="172" fontId="6" fillId="27" borderId="43" xfId="39" applyFont="1" applyFill="1" applyBorder="1" applyAlignment="1">
      <alignment horizontal="center" vertical="center"/>
    </xf>
    <xf numFmtId="172" fontId="6" fillId="27" borderId="103" xfId="39" applyFont="1" applyFill="1" applyBorder="1" applyAlignment="1">
      <alignment horizontal="center" vertical="center"/>
    </xf>
    <xf numFmtId="172" fontId="6" fillId="0" borderId="103" xfId="39" applyFont="1" applyBorder="1" applyAlignment="1">
      <alignment horizontal="center" vertical="center"/>
    </xf>
    <xf numFmtId="171" fontId="118" fillId="27" borderId="43" xfId="8" applyNumberFormat="1" applyFont="1" applyFill="1" applyBorder="1" applyAlignment="1">
      <alignment horizontal="center" vertical="center"/>
    </xf>
    <xf numFmtId="170" fontId="6" fillId="0" borderId="103" xfId="35" applyFont="1" applyBorder="1" applyAlignment="1">
      <alignment horizontal="center" vertical="center"/>
    </xf>
    <xf numFmtId="0" fontId="120" fillId="3" borderId="39" xfId="0" applyFont="1" applyFill="1" applyBorder="1" applyAlignment="1">
      <alignment horizontal="left" vertical="center"/>
    </xf>
    <xf numFmtId="0" fontId="109" fillId="3" borderId="6" xfId="0" applyFont="1" applyFill="1" applyBorder="1" applyAlignment="1">
      <alignment horizontal="left" vertical="center" wrapText="1"/>
    </xf>
    <xf numFmtId="0" fontId="109" fillId="3" borderId="4" xfId="0" applyFont="1" applyFill="1" applyBorder="1" applyAlignment="1">
      <alignment horizontal="left" vertical="center"/>
    </xf>
    <xf numFmtId="0" fontId="121" fillId="3" borderId="7" xfId="0" applyFont="1" applyFill="1" applyBorder="1" applyAlignment="1">
      <alignment horizontal="center" vertical="center" wrapText="1"/>
    </xf>
    <xf numFmtId="0" fontId="109" fillId="3" borderId="6" xfId="0" applyFont="1" applyFill="1" applyBorder="1" applyAlignment="1">
      <alignment horizontal="left" vertical="center"/>
    </xf>
    <xf numFmtId="0" fontId="109" fillId="0" borderId="0" xfId="0" applyFont="1" applyAlignment="1">
      <alignment horizontal="left" vertical="center"/>
    </xf>
    <xf numFmtId="0" fontId="109" fillId="3" borderId="46" xfId="0" applyFont="1" applyFill="1" applyBorder="1" applyAlignment="1">
      <alignment horizontal="left" vertical="top" wrapText="1"/>
    </xf>
    <xf numFmtId="0" fontId="109" fillId="3" borderId="5" xfId="0" applyFont="1" applyFill="1" applyBorder="1" applyAlignment="1">
      <alignment vertical="top"/>
    </xf>
    <xf numFmtId="0" fontId="109" fillId="3" borderId="4" xfId="0" applyFont="1" applyFill="1" applyBorder="1" applyAlignment="1">
      <alignment vertical="top" wrapText="1"/>
    </xf>
    <xf numFmtId="0" fontId="109" fillId="0" borderId="0" xfId="0" applyFont="1" applyAlignment="1">
      <alignment horizontal="left" vertical="top"/>
    </xf>
    <xf numFmtId="0" fontId="109" fillId="3" borderId="39" xfId="0" applyFont="1" applyFill="1" applyBorder="1" applyAlignment="1">
      <alignment horizontal="left" vertical="top"/>
    </xf>
    <xf numFmtId="0" fontId="109" fillId="3" borderId="4" xfId="0" applyFont="1" applyFill="1" applyBorder="1" applyAlignment="1">
      <alignment horizontal="left" vertical="top"/>
    </xf>
    <xf numFmtId="0" fontId="16" fillId="0" borderId="0" xfId="0" applyFont="1" applyAlignment="1">
      <alignment horizontal="left" vertical="top"/>
    </xf>
    <xf numFmtId="0" fontId="109" fillId="3" borderId="40" xfId="0" applyFont="1" applyFill="1" applyBorder="1" applyAlignment="1">
      <alignment horizontal="left" vertical="top"/>
    </xf>
    <xf numFmtId="0" fontId="0" fillId="5" borderId="0" xfId="0" applyFill="1" applyAlignment="1">
      <alignment horizontal="right" vertical="top"/>
    </xf>
    <xf numFmtId="0" fontId="39" fillId="5" borderId="0" xfId="0" applyFont="1" applyFill="1" applyAlignment="1">
      <alignment horizontal="right" vertical="top"/>
    </xf>
    <xf numFmtId="0" fontId="0" fillId="5" borderId="0" xfId="0" applyFill="1" applyAlignment="1">
      <alignment horizontal="right" vertical="top" wrapText="1"/>
    </xf>
    <xf numFmtId="0" fontId="28" fillId="0" borderId="0" xfId="14" applyAlignment="1">
      <alignment horizontal="right" vertical="top"/>
    </xf>
    <xf numFmtId="0" fontId="0" fillId="12" borderId="0" xfId="0" applyFill="1" applyAlignment="1">
      <alignment horizontal="right" wrapText="1"/>
    </xf>
    <xf numFmtId="0" fontId="34" fillId="12" borderId="0" xfId="0" applyFont="1" applyFill="1" applyAlignment="1">
      <alignment horizontal="right" wrapText="1"/>
    </xf>
    <xf numFmtId="0" fontId="34" fillId="12" borderId="0" xfId="5" applyFont="1" applyFill="1" applyAlignment="1">
      <alignment horizontal="right" vertical="center" wrapText="1"/>
    </xf>
    <xf numFmtId="0" fontId="69" fillId="0" borderId="0" xfId="0" applyFont="1" applyAlignment="1">
      <alignment horizontal="right" vertical="center"/>
    </xf>
    <xf numFmtId="0" fontId="28" fillId="0" borderId="0" xfId="14" applyAlignment="1">
      <alignment horizontal="right" vertical="center"/>
    </xf>
    <xf numFmtId="0" fontId="8" fillId="0" borderId="0" xfId="17" applyFill="1" applyBorder="1" applyAlignment="1">
      <alignment horizontal="right" vertical="top"/>
      <protection locked="0"/>
    </xf>
    <xf numFmtId="0" fontId="14" fillId="0" borderId="0" xfId="14" applyFont="1" applyAlignment="1">
      <alignment horizontal="right" vertical="top"/>
    </xf>
    <xf numFmtId="0" fontId="8" fillId="0" borderId="0" xfId="17" applyFill="1" applyBorder="1" applyAlignment="1">
      <alignment horizontal="right" vertical="center"/>
      <protection locked="0"/>
    </xf>
    <xf numFmtId="0" fontId="38" fillId="14" borderId="0" xfId="2" applyAlignment="1">
      <alignment horizontal="right" wrapText="1"/>
    </xf>
    <xf numFmtId="0" fontId="0" fillId="12" borderId="0" xfId="0" applyFill="1" applyAlignment="1">
      <alignment horizontal="right"/>
    </xf>
    <xf numFmtId="0" fontId="34" fillId="12" borderId="0" xfId="0" applyFont="1" applyFill="1" applyAlignment="1">
      <alignment horizontal="right"/>
    </xf>
    <xf numFmtId="0" fontId="34" fillId="12" borderId="0" xfId="5" applyFont="1" applyFill="1" applyAlignment="1">
      <alignment horizontal="right" vertical="center"/>
    </xf>
    <xf numFmtId="0" fontId="0" fillId="5" borderId="0" xfId="0" applyFill="1" applyAlignment="1">
      <alignment horizontal="right"/>
    </xf>
    <xf numFmtId="0" fontId="38" fillId="14" borderId="0" xfId="2" applyAlignment="1">
      <alignment horizontal="right"/>
    </xf>
    <xf numFmtId="0" fontId="17" fillId="0" borderId="0" xfId="0" applyFont="1"/>
    <xf numFmtId="166" fontId="30" fillId="0" borderId="0" xfId="13" applyFont="1" applyBorder="1">
      <alignment horizontal="center"/>
    </xf>
    <xf numFmtId="0" fontId="123" fillId="0" borderId="0" xfId="0" applyFont="1"/>
    <xf numFmtId="0" fontId="28" fillId="0" borderId="0" xfId="0" applyFont="1" applyAlignment="1">
      <alignment wrapText="1"/>
    </xf>
    <xf numFmtId="15" fontId="44" fillId="29" borderId="2" xfId="38" applyFill="1" applyBorder="1" applyAlignment="1">
      <alignment horizontal="center" vertical="center"/>
    </xf>
    <xf numFmtId="0" fontId="16" fillId="0" borderId="0" xfId="0" applyFont="1" applyAlignment="1">
      <alignment horizontal="center" vertical="center"/>
    </xf>
    <xf numFmtId="15" fontId="122" fillId="29" borderId="2" xfId="38" applyFont="1" applyFill="1" applyBorder="1" applyAlignment="1">
      <alignment horizontal="center" vertical="center"/>
    </xf>
    <xf numFmtId="0" fontId="38" fillId="14" borderId="0" xfId="15">
      <alignment horizontal="left"/>
    </xf>
    <xf numFmtId="0" fontId="0" fillId="0" borderId="0" xfId="7" applyFont="1"/>
    <xf numFmtId="0" fontId="126" fillId="0" borderId="0" xfId="7" applyFont="1"/>
    <xf numFmtId="0" fontId="0" fillId="0" borderId="0" xfId="7" quotePrefix="1" applyFont="1"/>
    <xf numFmtId="0" fontId="127" fillId="0" borderId="0" xfId="6" applyFont="1">
      <alignment vertical="center"/>
    </xf>
    <xf numFmtId="0" fontId="8" fillId="9" borderId="12" xfId="32" applyNumberFormat="1" applyAlignment="1">
      <alignment horizontal="left" vertical="top"/>
      <protection locked="0"/>
    </xf>
    <xf numFmtId="0" fontId="8" fillId="9" borderId="12" xfId="19" applyNumberFormat="1" applyAlignment="1">
      <alignment horizontal="left" vertical="top"/>
      <protection locked="0"/>
    </xf>
    <xf numFmtId="15" fontId="8" fillId="9" borderId="12" xfId="19" applyAlignment="1" applyProtection="1">
      <alignment horizontal="center" vertical="center"/>
      <protection locked="0"/>
    </xf>
    <xf numFmtId="0" fontId="0" fillId="12" borderId="0" xfId="7" applyFont="1" applyFill="1"/>
    <xf numFmtId="0" fontId="38" fillId="14" borderId="0" xfId="15">
      <alignment horizontal="left"/>
    </xf>
    <xf numFmtId="0" fontId="39" fillId="5" borderId="0" xfId="20" applyFont="1" applyFill="1" applyAlignment="1">
      <alignment horizontal="left" vertical="center" wrapText="1"/>
    </xf>
    <xf numFmtId="0" fontId="51" fillId="21" borderId="27" xfId="17" applyFont="1" applyFill="1" applyBorder="1" applyAlignment="1">
      <alignment horizontal="left" vertical="center" wrapText="1"/>
      <protection locked="0"/>
    </xf>
    <xf numFmtId="0" fontId="40" fillId="5" borderId="0" xfId="20" applyFill="1" applyAlignment="1">
      <alignment vertical="center" wrapText="1"/>
    </xf>
    <xf numFmtId="0" fontId="7" fillId="5" borderId="2" xfId="20" applyFont="1" applyFill="1" applyBorder="1" applyAlignment="1">
      <alignment vertical="center" wrapText="1"/>
    </xf>
    <xf numFmtId="0" fontId="28" fillId="5" borderId="0" xfId="20" applyFont="1" applyFill="1" applyBorder="1" applyAlignment="1">
      <alignment vertical="center" wrapText="1"/>
    </xf>
    <xf numFmtId="0" fontId="0" fillId="5" borderId="0" xfId="20" applyFont="1" applyFill="1" applyAlignment="1">
      <alignment horizontal="left" vertical="center" wrapText="1"/>
    </xf>
    <xf numFmtId="0" fontId="40" fillId="5" borderId="0" xfId="0" applyFont="1" applyFill="1" applyAlignment="1">
      <alignment vertical="center" wrapText="1"/>
    </xf>
    <xf numFmtId="0" fontId="40" fillId="5" borderId="0" xfId="20" applyFont="1" applyFill="1" applyAlignment="1">
      <alignment vertical="top" wrapText="1"/>
    </xf>
    <xf numFmtId="0" fontId="35" fillId="21" borderId="27" xfId="8" applyFill="1" applyBorder="1" applyAlignment="1" applyProtection="1">
      <alignment horizontal="left" vertical="center" wrapText="1"/>
      <protection locked="0"/>
    </xf>
    <xf numFmtId="0" fontId="0" fillId="5" borderId="0" xfId="7" applyFont="1" applyFill="1" applyAlignment="1">
      <alignment horizontal="left"/>
    </xf>
    <xf numFmtId="0" fontId="34" fillId="12" borderId="0" xfId="0" applyFont="1" applyFill="1" applyAlignment="1">
      <alignment horizontal="left"/>
    </xf>
    <xf numFmtId="0" fontId="37" fillId="12" borderId="0" xfId="12" applyFont="1" applyFill="1" applyBorder="1" applyAlignment="1">
      <alignment horizontal="left"/>
    </xf>
    <xf numFmtId="0" fontId="28" fillId="0" borderId="0" xfId="0" applyFont="1" applyAlignment="1">
      <alignment horizontal="center" wrapText="1"/>
    </xf>
    <xf numFmtId="0" fontId="13" fillId="0" borderId="0" xfId="7" applyFont="1" applyAlignment="1">
      <alignment horizontal="left" vertical="top" wrapText="1"/>
    </xf>
    <xf numFmtId="4" fontId="13" fillId="0" borderId="0" xfId="0" applyNumberFormat="1" applyFont="1" applyAlignment="1">
      <alignment horizontal="left" vertical="top"/>
    </xf>
    <xf numFmtId="0" fontId="38" fillId="14" borderId="0" xfId="15">
      <alignment horizontal="left"/>
    </xf>
    <xf numFmtId="0" fontId="12" fillId="0" borderId="0" xfId="7" applyFont="1" applyAlignment="1">
      <alignment horizontal="left" vertical="top" wrapText="1"/>
    </xf>
    <xf numFmtId="0" fontId="37" fillId="12" borderId="0" xfId="8" applyFont="1" applyFill="1" applyBorder="1" applyAlignment="1">
      <alignment horizontal="left"/>
    </xf>
    <xf numFmtId="0" fontId="12" fillId="5" borderId="0" xfId="0" applyFont="1" applyFill="1" applyAlignment="1">
      <alignment horizontal="left" vertical="top" wrapText="1"/>
    </xf>
    <xf numFmtId="0" fontId="80" fillId="0" borderId="0" xfId="0" applyFont="1" applyAlignment="1">
      <alignment horizontal="left" vertical="top"/>
    </xf>
    <xf numFmtId="0" fontId="12" fillId="0" borderId="0" xfId="0" applyFont="1" applyAlignment="1">
      <alignment horizontal="left" vertical="top"/>
    </xf>
    <xf numFmtId="0" fontId="12" fillId="0" borderId="0" xfId="0" applyFont="1" applyAlignment="1">
      <alignment horizontal="left" vertical="top" wrapText="1"/>
    </xf>
    <xf numFmtId="4" fontId="12" fillId="0" borderId="0" xfId="0" applyNumberFormat="1" applyFont="1" applyAlignment="1">
      <alignment horizontal="left" vertical="top" wrapText="1"/>
    </xf>
    <xf numFmtId="4" fontId="12" fillId="0" borderId="0" xfId="0" applyNumberFormat="1" applyFont="1" applyAlignment="1">
      <alignment horizontal="left" vertical="top"/>
    </xf>
    <xf numFmtId="0" fontId="24" fillId="5" borderId="0" xfId="0" applyFont="1" applyFill="1" applyAlignment="1">
      <alignment vertical="center" wrapText="1"/>
    </xf>
    <xf numFmtId="0" fontId="18" fillId="0" borderId="0" xfId="0" applyFont="1" applyAlignment="1">
      <alignment vertical="center" wrapText="1"/>
    </xf>
    <xf numFmtId="0" fontId="24" fillId="5" borderId="0" xfId="0" applyFont="1" applyFill="1" applyAlignment="1">
      <alignment horizontal="left" vertical="center" wrapText="1" indent="1"/>
    </xf>
    <xf numFmtId="0" fontId="18" fillId="0" borderId="0" xfId="0" applyFont="1" applyAlignment="1">
      <alignment horizontal="left" vertical="center" wrapText="1" indent="1"/>
    </xf>
    <xf numFmtId="0" fontId="12" fillId="5" borderId="0" xfId="0" applyFont="1" applyFill="1" applyAlignment="1">
      <alignment vertical="top" wrapText="1"/>
    </xf>
    <xf numFmtId="0" fontId="23" fillId="11" borderId="8" xfId="0" applyFont="1" applyFill="1" applyBorder="1" applyAlignment="1">
      <alignment vertical="center" wrapText="1"/>
    </xf>
    <xf numFmtId="0" fontId="70" fillId="11" borderId="9" xfId="0" applyFont="1" applyFill="1" applyBorder="1" applyAlignment="1">
      <alignment vertical="center" wrapText="1"/>
    </xf>
    <xf numFmtId="0" fontId="12" fillId="0" borderId="0" xfId="0" applyFont="1" applyAlignment="1">
      <alignment vertical="top" wrapText="1"/>
    </xf>
    <xf numFmtId="0" fontId="13" fillId="5" borderId="0" xfId="0" applyFont="1" applyFill="1" applyAlignment="1">
      <alignment horizontal="left" vertical="top" wrapText="1"/>
    </xf>
    <xf numFmtId="0" fontId="73" fillId="0" borderId="0" xfId="0" applyFont="1" applyAlignment="1">
      <alignment horizontal="center" vertical="top" wrapText="1"/>
    </xf>
    <xf numFmtId="0" fontId="0" fillId="0" borderId="0" xfId="0" applyAlignment="1">
      <alignment vertical="top" wrapText="1"/>
    </xf>
    <xf numFmtId="0" fontId="39" fillId="5" borderId="0" xfId="20" applyFont="1" applyFill="1" applyAlignment="1">
      <alignment horizontal="left" vertical="center" wrapText="1"/>
    </xf>
    <xf numFmtId="0" fontId="40" fillId="5" borderId="0" xfId="20" applyFill="1" applyAlignment="1">
      <alignment horizontal="left" vertical="center" wrapText="1"/>
    </xf>
    <xf numFmtId="0" fontId="51" fillId="21" borderId="27" xfId="17" applyFont="1" applyFill="1" applyBorder="1" applyAlignment="1">
      <alignment horizontal="left" vertical="center" wrapText="1"/>
      <protection locked="0"/>
    </xf>
    <xf numFmtId="0" fontId="51" fillId="21" borderId="23" xfId="17" applyFont="1" applyFill="1" applyBorder="1" applyAlignment="1">
      <alignment horizontal="left" vertical="center" wrapText="1"/>
      <protection locked="0"/>
    </xf>
    <xf numFmtId="0" fontId="51" fillId="21" borderId="24" xfId="17" applyFont="1" applyFill="1" applyBorder="1" applyAlignment="1">
      <alignment horizontal="left" vertical="center" wrapText="1"/>
      <protection locked="0"/>
    </xf>
    <xf numFmtId="0" fontId="51" fillId="5" borderId="45" xfId="0" applyFont="1" applyFill="1" applyBorder="1" applyAlignment="1">
      <alignment horizontal="left" vertical="center" wrapText="1"/>
    </xf>
    <xf numFmtId="0" fontId="51" fillId="5" borderId="0" xfId="0" applyFont="1" applyFill="1" applyAlignment="1">
      <alignment horizontal="left" vertical="center" wrapText="1"/>
    </xf>
    <xf numFmtId="0" fontId="49" fillId="14" borderId="0" xfId="2" applyFont="1">
      <alignment horizontal="left"/>
    </xf>
    <xf numFmtId="0" fontId="34" fillId="20" borderId="0" xfId="0" applyFont="1" applyFill="1" applyAlignment="1">
      <alignment horizontal="center" vertical="center"/>
    </xf>
    <xf numFmtId="0" fontId="38" fillId="14" borderId="0" xfId="2">
      <alignment horizontal="left"/>
    </xf>
    <xf numFmtId="0" fontId="8" fillId="15" borderId="27" xfId="18" applyBorder="1" applyAlignment="1">
      <alignment horizontal="left" vertical="center"/>
      <protection locked="0"/>
    </xf>
    <xf numFmtId="0" fontId="8" fillId="15" borderId="23" xfId="18" applyBorder="1" applyAlignment="1">
      <alignment horizontal="left" vertical="center"/>
      <protection locked="0"/>
    </xf>
    <xf numFmtId="0" fontId="8" fillId="15" borderId="24" xfId="18" applyBorder="1" applyAlignment="1">
      <alignment horizontal="left" vertical="center"/>
      <protection locked="0"/>
    </xf>
    <xf numFmtId="0" fontId="40" fillId="5" borderId="0" xfId="0" applyFont="1" applyFill="1" applyAlignment="1">
      <alignment horizontal="left" vertical="center" wrapText="1"/>
    </xf>
    <xf numFmtId="0" fontId="40" fillId="5" borderId="0" xfId="20" applyFont="1" applyFill="1" applyAlignment="1">
      <alignment horizontal="left" wrapText="1"/>
    </xf>
    <xf numFmtId="0" fontId="28" fillId="0" borderId="0" xfId="14" applyFont="1" applyAlignment="1">
      <alignment horizontal="left" vertical="center"/>
    </xf>
    <xf numFmtId="0" fontId="38" fillId="14" borderId="98" xfId="15" applyBorder="1" applyAlignment="1">
      <alignment horizontal="left"/>
    </xf>
    <xf numFmtId="0" fontId="8" fillId="9" borderId="27" xfId="17" applyFont="1" applyBorder="1" applyAlignment="1">
      <alignment horizontal="left" vertical="center"/>
      <protection locked="0"/>
    </xf>
    <xf numFmtId="0" fontId="8" fillId="9" borderId="23" xfId="17" applyFont="1" applyBorder="1" applyAlignment="1">
      <alignment horizontal="left" vertical="center"/>
      <protection locked="0"/>
    </xf>
    <xf numFmtId="0" fontId="8" fillId="9" borderId="24" xfId="17" applyFont="1" applyBorder="1" applyAlignment="1">
      <alignment horizontal="left" vertical="center"/>
      <protection locked="0"/>
    </xf>
    <xf numFmtId="0" fontId="28" fillId="0" borderId="0" xfId="5" applyFont="1" applyAlignment="1">
      <alignment vertical="center"/>
    </xf>
    <xf numFmtId="0" fontId="38" fillId="14" borderId="0" xfId="2" applyAlignment="1">
      <alignment horizontal="left"/>
    </xf>
    <xf numFmtId="0" fontId="28" fillId="0" borderId="45" xfId="5" applyFont="1" applyBorder="1" applyAlignment="1">
      <alignment horizontal="right" vertical="center"/>
    </xf>
    <xf numFmtId="0" fontId="28" fillId="0" borderId="0" xfId="5" applyFont="1" applyBorder="1" applyAlignment="1">
      <alignment horizontal="right" vertical="center"/>
    </xf>
    <xf numFmtId="0" fontId="34" fillId="20" borderId="0" xfId="0" applyFont="1" applyFill="1" applyAlignment="1">
      <alignment horizontal="left" vertical="center"/>
    </xf>
    <xf numFmtId="0" fontId="96" fillId="0" borderId="0" xfId="0" applyFont="1" applyAlignment="1">
      <alignment horizontal="left"/>
    </xf>
    <xf numFmtId="0" fontId="96" fillId="0" borderId="0" xfId="0" applyFont="1" applyBorder="1" applyAlignment="1">
      <alignment horizontal="left"/>
    </xf>
    <xf numFmtId="0" fontId="8" fillId="9" borderId="27" xfId="17" applyBorder="1" applyAlignment="1">
      <alignment horizontal="left" vertical="top"/>
      <protection locked="0"/>
    </xf>
    <xf numFmtId="0" fontId="8" fillId="9" borderId="23" xfId="17" applyBorder="1" applyAlignment="1">
      <alignment horizontal="left" vertical="top"/>
      <protection locked="0"/>
    </xf>
    <xf numFmtId="0" fontId="8" fillId="9" borderId="24" xfId="17" applyBorder="1" applyAlignment="1">
      <alignment horizontal="left" vertical="top"/>
      <protection locked="0"/>
    </xf>
    <xf numFmtId="0" fontId="8" fillId="5" borderId="0" xfId="17" applyFill="1" applyBorder="1" applyAlignment="1" applyProtection="1">
      <alignment horizontal="left" vertical="top" wrapText="1"/>
    </xf>
    <xf numFmtId="0" fontId="8" fillId="0" borderId="94" xfId="17" applyFill="1" applyBorder="1" applyAlignment="1">
      <alignment horizontal="left" vertical="top"/>
      <protection locked="0"/>
    </xf>
    <xf numFmtId="0" fontId="8" fillId="0" borderId="0" xfId="17" applyFill="1" applyBorder="1" applyAlignment="1">
      <alignment horizontal="right" vertical="top" wrapText="1"/>
      <protection locked="0"/>
    </xf>
    <xf numFmtId="15" fontId="8" fillId="9" borderId="35" xfId="19" applyBorder="1" applyAlignment="1">
      <alignment horizontal="center" vertical="top"/>
      <protection locked="0"/>
    </xf>
    <xf numFmtId="15" fontId="8" fillId="9" borderId="14" xfId="19" applyBorder="1" applyAlignment="1">
      <alignment horizontal="center" vertical="top"/>
      <protection locked="0"/>
    </xf>
    <xf numFmtId="15" fontId="125" fillId="0" borderId="27" xfId="38" applyFont="1" applyBorder="1" applyAlignment="1">
      <alignment horizontal="left" vertical="center" wrapText="1"/>
    </xf>
    <xf numFmtId="15" fontId="125" fillId="0" borderId="23" xfId="38" applyFont="1" applyBorder="1" applyAlignment="1">
      <alignment horizontal="left" vertical="center" wrapText="1"/>
    </xf>
    <xf numFmtId="15" fontId="125" fillId="0" borderId="24" xfId="38" applyFont="1" applyBorder="1" applyAlignment="1">
      <alignment horizontal="left" vertical="center" wrapText="1"/>
    </xf>
    <xf numFmtId="0" fontId="13" fillId="0" borderId="0" xfId="5" applyFont="1" applyAlignment="1">
      <alignment horizontal="left" vertical="center"/>
    </xf>
    <xf numFmtId="0" fontId="13" fillId="0" borderId="28" xfId="5" applyFont="1" applyBorder="1" applyAlignment="1">
      <alignment horizontal="left" vertical="center"/>
    </xf>
    <xf numFmtId="0" fontId="42" fillId="0" borderId="0" xfId="5" applyFont="1" applyAlignment="1">
      <alignment horizontal="left" vertical="center"/>
    </xf>
    <xf numFmtId="0" fontId="42" fillId="0" borderId="28" xfId="5" applyFont="1" applyBorder="1" applyAlignment="1">
      <alignment horizontal="left" vertical="center"/>
    </xf>
    <xf numFmtId="0" fontId="111" fillId="0" borderId="27" xfId="36" applyFont="1" applyBorder="1">
      <alignment horizontal="left" vertical="center"/>
    </xf>
    <xf numFmtId="0" fontId="111" fillId="0" borderId="23" xfId="36" applyFont="1" applyBorder="1">
      <alignment horizontal="left" vertical="center"/>
    </xf>
    <xf numFmtId="0" fontId="111" fillId="0" borderId="24" xfId="36" applyFont="1" applyBorder="1">
      <alignment horizontal="left" vertical="center"/>
    </xf>
    <xf numFmtId="15" fontId="111" fillId="0" borderId="27" xfId="38" applyFont="1" applyBorder="1" applyAlignment="1">
      <alignment horizontal="left" vertical="center"/>
    </xf>
    <xf numFmtId="15" fontId="111" fillId="0" borderId="23" xfId="38" applyFont="1" applyBorder="1" applyAlignment="1">
      <alignment horizontal="left" vertical="center"/>
    </xf>
    <xf numFmtId="15" fontId="111" fillId="0" borderId="24" xfId="38" applyFont="1" applyBorder="1" applyAlignment="1">
      <alignment horizontal="left" vertical="center"/>
    </xf>
    <xf numFmtId="0" fontId="125" fillId="0" borderId="27" xfId="36" applyFont="1" applyBorder="1">
      <alignment horizontal="left" vertical="center"/>
    </xf>
    <xf numFmtId="0" fontId="125" fillId="0" borderId="23" xfId="36" applyFont="1" applyBorder="1">
      <alignment horizontal="left" vertical="center"/>
    </xf>
    <xf numFmtId="0" fontId="125" fillId="0" borderId="24" xfId="36" applyFont="1" applyBorder="1">
      <alignment horizontal="left" vertical="center"/>
    </xf>
    <xf numFmtId="0" fontId="0" fillId="21" borderId="7" xfId="0" applyFill="1" applyBorder="1" applyAlignment="1" applyProtection="1">
      <alignment horizontal="left" vertical="center"/>
      <protection locked="0"/>
    </xf>
    <xf numFmtId="0" fontId="0" fillId="21" borderId="47" xfId="0" applyFill="1" applyBorder="1" applyAlignment="1" applyProtection="1">
      <alignment horizontal="left" vertical="center"/>
      <protection locked="0"/>
    </xf>
    <xf numFmtId="0" fontId="0" fillId="21" borderId="3" xfId="0" applyFill="1" applyBorder="1" applyAlignment="1" applyProtection="1">
      <alignment horizontal="left" vertical="center"/>
      <protection locked="0"/>
    </xf>
    <xf numFmtId="14" fontId="111" fillId="0" borderId="27" xfId="36" applyNumberFormat="1" applyFont="1" applyBorder="1">
      <alignment horizontal="left" vertical="center"/>
    </xf>
    <xf numFmtId="14" fontId="111" fillId="0" borderId="23" xfId="36" applyNumberFormat="1" applyFont="1" applyBorder="1">
      <alignment horizontal="left" vertical="center"/>
    </xf>
    <xf numFmtId="14" fontId="111" fillId="0" borderId="24" xfId="36" applyNumberFormat="1" applyFont="1" applyBorder="1">
      <alignment horizontal="left" vertical="center"/>
    </xf>
    <xf numFmtId="0" fontId="24" fillId="5" borderId="0" xfId="17" applyFont="1" applyFill="1" applyBorder="1" applyAlignment="1" applyProtection="1">
      <alignment horizontal="left" vertical="top" wrapText="1"/>
    </xf>
    <xf numFmtId="0" fontId="35" fillId="0" borderId="0" xfId="8" applyAlignment="1">
      <alignment horizontal="left" vertical="center"/>
    </xf>
    <xf numFmtId="0" fontId="12" fillId="0" borderId="0" xfId="5" applyFont="1" applyAlignment="1">
      <alignment horizontal="left" vertical="center"/>
    </xf>
    <xf numFmtId="0" fontId="13" fillId="0" borderId="0" xfId="5" applyFont="1" applyAlignment="1">
      <alignment horizontal="center" vertical="center"/>
    </xf>
    <xf numFmtId="0" fontId="8" fillId="21" borderId="39" xfId="5" applyFont="1" applyFill="1" applyBorder="1" applyAlignment="1" applyProtection="1">
      <alignment horizontal="left" vertical="center"/>
      <protection locked="0"/>
    </xf>
    <xf numFmtId="0" fontId="8" fillId="21" borderId="46" xfId="5" applyFont="1" applyFill="1" applyBorder="1" applyAlignment="1" applyProtection="1">
      <alignment horizontal="left" vertical="center"/>
      <protection locked="0"/>
    </xf>
    <xf numFmtId="0" fontId="8" fillId="21" borderId="40" xfId="5" applyFont="1" applyFill="1" applyBorder="1" applyAlignment="1" applyProtection="1">
      <alignment horizontal="left" vertical="center"/>
      <protection locked="0"/>
    </xf>
    <xf numFmtId="0" fontId="8" fillId="21" borderId="48" xfId="5" applyFont="1" applyFill="1" applyBorder="1" applyAlignment="1" applyProtection="1">
      <alignment horizontal="left" vertical="center"/>
      <protection locked="0"/>
    </xf>
    <xf numFmtId="0" fontId="8" fillId="21" borderId="0" xfId="5" applyFont="1" applyFill="1" applyAlignment="1" applyProtection="1">
      <alignment horizontal="left" vertical="center"/>
      <protection locked="0"/>
    </xf>
    <xf numFmtId="0" fontId="8" fillId="21" borderId="49" xfId="5" applyFont="1" applyFill="1" applyBorder="1" applyAlignment="1" applyProtection="1">
      <alignment horizontal="left" vertical="center"/>
      <protection locked="0"/>
    </xf>
    <xf numFmtId="0" fontId="8" fillId="21" borderId="25" xfId="5" applyFont="1" applyFill="1" applyBorder="1" applyAlignment="1" applyProtection="1">
      <alignment horizontal="left" vertical="center"/>
      <protection locked="0"/>
    </xf>
    <xf numFmtId="0" fontId="8" fillId="21" borderId="50" xfId="5" applyFont="1" applyFill="1" applyBorder="1" applyAlignment="1" applyProtection="1">
      <alignment horizontal="left" vertical="center"/>
      <protection locked="0"/>
    </xf>
    <xf numFmtId="0" fontId="8" fillId="21" borderId="51" xfId="5" applyFont="1" applyFill="1" applyBorder="1" applyAlignment="1" applyProtection="1">
      <alignment horizontal="left" vertical="center"/>
      <protection locked="0"/>
    </xf>
    <xf numFmtId="0" fontId="13" fillId="0" borderId="2" xfId="5" applyFont="1" applyBorder="1" applyAlignment="1">
      <alignment horizontal="center" vertical="center"/>
    </xf>
    <xf numFmtId="0" fontId="12" fillId="21" borderId="2" xfId="5" applyFont="1" applyFill="1" applyBorder="1" applyAlignment="1" applyProtection="1">
      <alignment horizontal="left" vertical="center"/>
      <protection locked="0"/>
    </xf>
    <xf numFmtId="0" fontId="13" fillId="21" borderId="5" xfId="5" applyFont="1" applyFill="1" applyBorder="1" applyAlignment="1" applyProtection="1">
      <alignment horizontal="left" vertical="center"/>
      <protection locked="0"/>
    </xf>
    <xf numFmtId="0" fontId="13" fillId="21" borderId="6" xfId="5" applyFont="1" applyFill="1" applyBorder="1" applyAlignment="1" applyProtection="1">
      <alignment horizontal="left" vertical="center"/>
      <protection locked="0"/>
    </xf>
    <xf numFmtId="0" fontId="13" fillId="21" borderId="4" xfId="5" applyFont="1" applyFill="1" applyBorder="1" applyAlignment="1" applyProtection="1">
      <alignment horizontal="left" vertical="center"/>
      <protection locked="0"/>
    </xf>
    <xf numFmtId="0" fontId="57" fillId="0" borderId="53" xfId="0" applyFont="1" applyBorder="1" applyAlignment="1">
      <alignment horizontal="left" vertical="top" wrapText="1"/>
    </xf>
    <xf numFmtId="0" fontId="57" fillId="0" borderId="6" xfId="0" applyFont="1" applyBorder="1" applyAlignment="1">
      <alignment horizontal="left" vertical="top" wrapText="1"/>
    </xf>
    <xf numFmtId="0" fontId="57" fillId="0" borderId="52" xfId="0" applyFont="1" applyBorder="1" applyAlignment="1">
      <alignment horizontal="left" vertical="top" wrapText="1"/>
    </xf>
    <xf numFmtId="0" fontId="57" fillId="0" borderId="54" xfId="0" applyFont="1" applyBorder="1" applyAlignment="1">
      <alignment horizontal="left" vertical="top" wrapText="1"/>
    </xf>
    <xf numFmtId="0" fontId="38" fillId="14" borderId="50" xfId="2" applyBorder="1">
      <alignment horizontal="left"/>
    </xf>
    <xf numFmtId="0" fontId="46" fillId="0" borderId="0" xfId="8" applyFont="1" applyAlignment="1">
      <alignment horizontal="left" vertical="top"/>
    </xf>
    <xf numFmtId="0" fontId="37" fillId="12" borderId="0" xfId="12" applyFont="1" applyFill="1" applyBorder="1" applyAlignment="1" applyProtection="1">
      <alignment horizontal="left"/>
    </xf>
    <xf numFmtId="0" fontId="47" fillId="0" borderId="0" xfId="7" applyFont="1" applyAlignment="1">
      <alignment horizontal="left" wrapText="1"/>
    </xf>
    <xf numFmtId="0" fontId="29" fillId="12" borderId="0" xfId="7" applyFont="1" applyFill="1" applyAlignment="1">
      <alignment horizontal="center"/>
    </xf>
    <xf numFmtId="0" fontId="29" fillId="12" borderId="104" xfId="7" applyFont="1" applyFill="1" applyBorder="1" applyAlignment="1">
      <alignment horizontal="center"/>
    </xf>
    <xf numFmtId="0" fontId="34" fillId="20" borderId="0" xfId="7" applyFont="1" applyFill="1" applyAlignment="1">
      <alignment horizontal="center"/>
    </xf>
    <xf numFmtId="0" fontId="34" fillId="20" borderId="104" xfId="7" applyFont="1" applyFill="1" applyBorder="1" applyAlignment="1">
      <alignment horizontal="center"/>
    </xf>
  </cellXfs>
  <cellStyles count="52">
    <cellStyle name="Banner" xfId="24" xr:uid="{00000000-0005-0000-0000-000000000000}"/>
    <cellStyle name="Calc % 0dp" xfId="25" xr:uid="{00000000-0005-0000-0000-000001000000}"/>
    <cellStyle name="Calc % 2dp" xfId="26" xr:uid="{00000000-0005-0000-0000-000002000000}"/>
    <cellStyle name="Calc Amount" xfId="27" xr:uid="{00000000-0005-0000-0000-000003000000}"/>
    <cellStyle name="Calc Date" xfId="28" xr:uid="{00000000-0005-0000-0000-000004000000}"/>
    <cellStyle name="Calc Dec 2dp" xfId="29" xr:uid="{00000000-0005-0000-0000-000005000000}"/>
    <cellStyle name="Check" xfId="10" xr:uid="{00000000-0005-0000-0000-000006000000}"/>
    <cellStyle name="Databook Ref" xfId="30" xr:uid="{00000000-0005-0000-0000-000007000000}"/>
    <cellStyle name="Followed Hyperlink" xfId="9" builtinId="9" customBuiltin="1"/>
    <cellStyle name="Heading 1" xfId="2" builtinId="16" customBuiltin="1"/>
    <cellStyle name="Heading 1 2" xfId="15" xr:uid="{00000000-0005-0000-0000-00000A000000}"/>
    <cellStyle name="Heading 1 3" xfId="47" xr:uid="{00000000-0005-0000-0000-00000B000000}"/>
    <cellStyle name="Heading 2" xfId="3" builtinId="17" customBuiltin="1"/>
    <cellStyle name="Heading 3" xfId="4" builtinId="18" customBuiltin="1"/>
    <cellStyle name="Heading 3 2" xfId="11" xr:uid="{00000000-0005-0000-0000-00000E000000}"/>
    <cellStyle name="Heading 4" xfId="5" builtinId="19" customBuiltin="1"/>
    <cellStyle name="Heading 4 2" xfId="14" xr:uid="{00000000-0005-0000-0000-000010000000}"/>
    <cellStyle name="Hyperlink" xfId="8" builtinId="8" customBuiltin="1"/>
    <cellStyle name="Hyperlink 2" xfId="12" xr:uid="{00000000-0005-0000-0000-000012000000}"/>
    <cellStyle name="Input % 0dp" xfId="31" xr:uid="{00000000-0005-0000-0000-000013000000}"/>
    <cellStyle name="Input % 2dp" xfId="22" xr:uid="{00000000-0005-0000-0000-000014000000}"/>
    <cellStyle name="Input Amount" xfId="21" xr:uid="{00000000-0005-0000-0000-000015000000}"/>
    <cellStyle name="Input Date" xfId="19" xr:uid="{00000000-0005-0000-0000-000016000000}"/>
    <cellStyle name="Input Dec 2dp" xfId="32" xr:uid="{00000000-0005-0000-0000-000017000000}"/>
    <cellStyle name="Input General" xfId="17" xr:uid="{00000000-0005-0000-0000-000018000000}"/>
    <cellStyle name="Input List" xfId="18" xr:uid="{00000000-0005-0000-0000-000019000000}"/>
    <cellStyle name="Label Name" xfId="16" xr:uid="{00000000-0005-0000-0000-00001A000000}"/>
    <cellStyle name="Label Time/Unit" xfId="33" xr:uid="{00000000-0005-0000-0000-00001B000000}"/>
    <cellStyle name="Link  % 0dp" xfId="34" xr:uid="{00000000-0005-0000-0000-00001C000000}"/>
    <cellStyle name="Link  % 2dp" xfId="35" xr:uid="{00000000-0005-0000-0000-00001D000000}"/>
    <cellStyle name="Link  General" xfId="36" xr:uid="{00000000-0005-0000-0000-00001E000000}"/>
    <cellStyle name="Link Amount" xfId="37" xr:uid="{00000000-0005-0000-0000-00001F000000}"/>
    <cellStyle name="Link Date" xfId="38" xr:uid="{00000000-0005-0000-0000-000020000000}"/>
    <cellStyle name="Link Dec 2dp" xfId="39" xr:uid="{00000000-0005-0000-0000-000021000000}"/>
    <cellStyle name="Normal" xfId="0" builtinId="0" customBuiltin="1"/>
    <cellStyle name="Normal 2" xfId="7" xr:uid="{00000000-0005-0000-0000-000023000000}"/>
    <cellStyle name="Normal 3" xfId="46" xr:uid="{00000000-0005-0000-0000-000024000000}"/>
    <cellStyle name="Normal 4" xfId="49" xr:uid="{00000000-0005-0000-0000-000025000000}"/>
    <cellStyle name="Output % 0dp" xfId="40" xr:uid="{00000000-0005-0000-0000-000026000000}"/>
    <cellStyle name="Output % 2dp" xfId="41" xr:uid="{00000000-0005-0000-0000-000027000000}"/>
    <cellStyle name="Output Amount" xfId="42" xr:uid="{00000000-0005-0000-0000-000028000000}"/>
    <cellStyle name="Output Date" xfId="43" xr:uid="{00000000-0005-0000-0000-000029000000}"/>
    <cellStyle name="Output Dec 2dp" xfId="44" xr:uid="{00000000-0005-0000-0000-00002A000000}"/>
    <cellStyle name="Percent" xfId="51" builtinId="5"/>
    <cellStyle name="Percent 2" xfId="1" xr:uid="{00000000-0005-0000-0000-00002C000000}"/>
    <cellStyle name="Percent 2 2" xfId="48" xr:uid="{00000000-0005-0000-0000-00002D000000}"/>
    <cellStyle name="Percent 3" xfId="50" xr:uid="{00000000-0005-0000-0000-00002E000000}"/>
    <cellStyle name="System" xfId="23" xr:uid="{00000000-0005-0000-0000-00002F000000}"/>
    <cellStyle name="Unused" xfId="45" xr:uid="{00000000-0005-0000-0000-000030000000}"/>
    <cellStyle name="Warn" xfId="13" xr:uid="{00000000-0005-0000-0000-000031000000}"/>
    <cellStyle name="Warning Text" xfId="6" builtinId="11" customBuiltin="1"/>
    <cellStyle name="Warning Text 2" xfId="20" xr:uid="{00000000-0005-0000-0000-000033000000}"/>
  </cellStyles>
  <dxfs count="399">
    <dxf>
      <fill>
        <patternFill>
          <bgColor rgb="FFFF0000"/>
        </patternFill>
      </fill>
    </dxf>
    <dxf>
      <fill>
        <patternFill>
          <bgColor rgb="FFFFC000"/>
        </patternFill>
      </fill>
    </dxf>
    <dxf>
      <fill>
        <patternFill>
          <bgColor rgb="FF00B050"/>
        </patternFill>
      </fill>
    </dxf>
    <dxf>
      <fill>
        <patternFill>
          <bgColor rgb="FFFF0000"/>
        </patternFill>
      </fill>
    </dxf>
    <dxf>
      <fill>
        <patternFill>
          <bgColor rgb="FFFFC000"/>
        </patternFill>
      </fill>
    </dxf>
    <dxf>
      <fill>
        <patternFill>
          <bgColor rgb="FF00B05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00B050"/>
        </patternFill>
      </fill>
    </dxf>
    <dxf>
      <fill>
        <patternFill>
          <bgColor rgb="FFFF0000"/>
        </patternFill>
      </fill>
    </dxf>
    <dxf>
      <fill>
        <patternFill>
          <bgColor rgb="FFFFC000"/>
        </patternFill>
      </fill>
    </dxf>
    <dxf>
      <fill>
        <patternFill>
          <bgColor rgb="FF00B050"/>
        </patternFill>
      </fill>
    </dxf>
    <dxf>
      <fill>
        <patternFill>
          <bgColor rgb="FFFF0000"/>
        </patternFill>
      </fill>
    </dxf>
    <dxf>
      <fill>
        <patternFill>
          <bgColor rgb="FFFFC000"/>
        </patternFill>
      </fill>
    </dxf>
    <dxf>
      <fill>
        <patternFill>
          <bgColor rgb="FF00B050"/>
        </patternFill>
      </fill>
    </dxf>
    <dxf>
      <fill>
        <patternFill>
          <bgColor rgb="FFFF0000"/>
        </patternFill>
      </fill>
    </dxf>
    <dxf>
      <fill>
        <patternFill>
          <bgColor rgb="FFFFC000"/>
        </patternFill>
      </fill>
    </dxf>
    <dxf>
      <fill>
        <patternFill>
          <bgColor rgb="FF00B050"/>
        </patternFill>
      </fill>
    </dxf>
    <dxf>
      <fill>
        <patternFill>
          <bgColor rgb="FFFF0000"/>
        </patternFill>
      </fill>
    </dxf>
    <dxf>
      <fill>
        <patternFill>
          <bgColor rgb="FFFFC000"/>
        </patternFill>
      </fill>
    </dxf>
    <dxf>
      <fill>
        <patternFill>
          <bgColor rgb="FF00B050"/>
        </patternFill>
      </fill>
    </dxf>
    <dxf>
      <fill>
        <patternFill>
          <bgColor rgb="FFFF0000"/>
        </patternFill>
      </fill>
    </dxf>
    <dxf>
      <fill>
        <patternFill>
          <bgColor rgb="FFFFC000"/>
        </patternFill>
      </fill>
    </dxf>
    <dxf>
      <fill>
        <patternFill>
          <bgColor rgb="FF00B050"/>
        </patternFill>
      </fill>
    </dxf>
    <dxf>
      <fill>
        <patternFill>
          <bgColor rgb="FFFF0000"/>
        </patternFill>
      </fill>
    </dxf>
    <dxf>
      <fill>
        <patternFill>
          <bgColor rgb="FFFFC000"/>
        </patternFill>
      </fill>
    </dxf>
    <dxf>
      <fill>
        <patternFill>
          <bgColor rgb="FF00B050"/>
        </patternFill>
      </fill>
    </dxf>
    <dxf>
      <fill>
        <patternFill>
          <bgColor rgb="FFFF0000"/>
        </patternFill>
      </fill>
    </dxf>
    <dxf>
      <fill>
        <patternFill>
          <bgColor rgb="FFFFC000"/>
        </patternFill>
      </fill>
    </dxf>
    <dxf>
      <fill>
        <patternFill>
          <bgColor rgb="FF00B050"/>
        </patternFill>
      </fill>
    </dxf>
    <dxf>
      <fill>
        <patternFill>
          <bgColor rgb="FFFF0000"/>
        </patternFill>
      </fill>
    </dxf>
    <dxf>
      <fill>
        <patternFill>
          <bgColor rgb="FFFFC000"/>
        </patternFill>
      </fill>
    </dxf>
    <dxf>
      <fill>
        <patternFill>
          <bgColor rgb="FF00B050"/>
        </patternFill>
      </fill>
    </dxf>
    <dxf>
      <fill>
        <patternFill>
          <bgColor rgb="FFFF0000"/>
        </patternFill>
      </fill>
    </dxf>
    <dxf>
      <fill>
        <patternFill>
          <bgColor rgb="FFFFC000"/>
        </patternFill>
      </fill>
    </dxf>
    <dxf>
      <fill>
        <patternFill>
          <bgColor rgb="FF00B050"/>
        </patternFill>
      </fill>
    </dxf>
    <dxf>
      <fill>
        <patternFill>
          <bgColor rgb="FFFF0000"/>
        </patternFill>
      </fill>
    </dxf>
    <dxf>
      <fill>
        <patternFill>
          <bgColor rgb="FFFFC000"/>
        </patternFill>
      </fill>
    </dxf>
    <dxf>
      <fill>
        <patternFill>
          <bgColor rgb="FF00B050"/>
        </patternFill>
      </fill>
    </dxf>
  </dxfs>
  <tableStyles count="1" defaultTableStyle="TableStyleMedium2" defaultPivotStyle="PivotStyleLight16">
    <tableStyle name="Invisible" pivot="0" table="0" count="0" xr9:uid="{00000000-0011-0000-FFFF-FFFF00000000}"/>
  </tableStyles>
  <colors>
    <mruColors>
      <color rgb="FFC0C0C0"/>
      <color rgb="FFFF0101"/>
      <color rgb="FF0070C0"/>
      <color rgb="FFFFFFCC"/>
      <color rgb="FF5AB7B2"/>
      <color rgb="FF91DBA1"/>
      <color rgb="FFFF5353"/>
      <color rgb="FFA6A6A6"/>
      <color rgb="FFD9E1F2"/>
      <color rgb="FF5CDA7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7.xml"/><Relationship Id="rId13" Type="http://schemas.openxmlformats.org/officeDocument/2006/relationships/worksheet" Target="worksheets/sheet12.xml"/><Relationship Id="rId18" Type="http://schemas.openxmlformats.org/officeDocument/2006/relationships/worksheet" Target="worksheets/sheet17.xml"/><Relationship Id="rId26" Type="http://schemas.openxmlformats.org/officeDocument/2006/relationships/worksheet" Target="worksheets/sheet25.xml"/><Relationship Id="rId3" Type="http://schemas.openxmlformats.org/officeDocument/2006/relationships/worksheet" Target="worksheets/sheet2.xml"/><Relationship Id="rId21" Type="http://schemas.openxmlformats.org/officeDocument/2006/relationships/worksheet" Target="worksheets/sheet20.xml"/><Relationship Id="rId34" Type="http://schemas.openxmlformats.org/officeDocument/2006/relationships/customXml" Target="../customXml/item3.xml"/><Relationship Id="rId7" Type="http://schemas.openxmlformats.org/officeDocument/2006/relationships/worksheet" Target="worksheets/sheet6.xml"/><Relationship Id="rId12" Type="http://schemas.openxmlformats.org/officeDocument/2006/relationships/worksheet" Target="worksheets/sheet11.xml"/><Relationship Id="rId17" Type="http://schemas.openxmlformats.org/officeDocument/2006/relationships/worksheet" Target="worksheets/sheet16.xml"/><Relationship Id="rId25" Type="http://schemas.openxmlformats.org/officeDocument/2006/relationships/worksheet" Target="worksheets/sheet24.xml"/><Relationship Id="rId33" Type="http://schemas.openxmlformats.org/officeDocument/2006/relationships/customXml" Target="../customXml/item2.xml"/><Relationship Id="rId2" Type="http://schemas.openxmlformats.org/officeDocument/2006/relationships/worksheet" Target="worksheets/sheet1.xml"/><Relationship Id="rId16" Type="http://schemas.openxmlformats.org/officeDocument/2006/relationships/worksheet" Target="worksheets/sheet15.xml"/><Relationship Id="rId20" Type="http://schemas.openxmlformats.org/officeDocument/2006/relationships/worksheet" Target="worksheets/sheet19.xml"/><Relationship Id="rId29" Type="http://schemas.openxmlformats.org/officeDocument/2006/relationships/styles" Target="styles.xml"/><Relationship Id="rId1" Type="http://schemas.openxmlformats.org/officeDocument/2006/relationships/chartsheet" Target="chartsheets/sheet1.xml"/><Relationship Id="rId6" Type="http://schemas.openxmlformats.org/officeDocument/2006/relationships/worksheet" Target="worksheets/sheet5.xml"/><Relationship Id="rId11" Type="http://schemas.openxmlformats.org/officeDocument/2006/relationships/worksheet" Target="worksheets/sheet10.xml"/><Relationship Id="rId24" Type="http://schemas.openxmlformats.org/officeDocument/2006/relationships/worksheet" Target="worksheets/sheet23.xml"/><Relationship Id="rId32" Type="http://schemas.openxmlformats.org/officeDocument/2006/relationships/customXml" Target="../customXml/item1.xml"/><Relationship Id="rId5" Type="http://schemas.openxmlformats.org/officeDocument/2006/relationships/worksheet" Target="worksheets/sheet4.xml"/><Relationship Id="rId15" Type="http://schemas.openxmlformats.org/officeDocument/2006/relationships/worksheet" Target="worksheets/sheet14.xml"/><Relationship Id="rId23" Type="http://schemas.openxmlformats.org/officeDocument/2006/relationships/worksheet" Target="worksheets/sheet22.xml"/><Relationship Id="rId28" Type="http://schemas.openxmlformats.org/officeDocument/2006/relationships/theme" Target="theme/theme1.xml"/><Relationship Id="rId10" Type="http://schemas.openxmlformats.org/officeDocument/2006/relationships/worksheet" Target="worksheets/sheet9.xml"/><Relationship Id="rId19" Type="http://schemas.openxmlformats.org/officeDocument/2006/relationships/worksheet" Target="worksheets/sheet18.xml"/><Relationship Id="rId31" Type="http://schemas.openxmlformats.org/officeDocument/2006/relationships/calcChain" Target="calcChain.xml"/><Relationship Id="rId4" Type="http://schemas.openxmlformats.org/officeDocument/2006/relationships/worksheet" Target="worksheets/sheet3.xml"/><Relationship Id="rId9" Type="http://schemas.openxmlformats.org/officeDocument/2006/relationships/worksheet" Target="worksheets/sheet8.xml"/><Relationship Id="rId14" Type="http://schemas.openxmlformats.org/officeDocument/2006/relationships/worksheet" Target="worksheets/sheet13.xml"/><Relationship Id="rId22" Type="http://schemas.openxmlformats.org/officeDocument/2006/relationships/worksheet" Target="worksheets/sheet21.xml"/><Relationship Id="rId27" Type="http://schemas.openxmlformats.org/officeDocument/2006/relationships/worksheet" Target="worksheets/sheet26.xml"/><Relationship Id="rId30"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dLbls>
          <c:showLegendKey val="0"/>
          <c:showVal val="0"/>
          <c:showCatName val="0"/>
          <c:showSerName val="0"/>
          <c:showPercent val="0"/>
          <c:showBubbleSize val="0"/>
        </c:dLbls>
        <c:gapWidth val="219"/>
        <c:overlap val="-27"/>
        <c:axId val="699889784"/>
        <c:axId val="699892736"/>
      </c:barChart>
      <c:catAx>
        <c:axId val="699889784"/>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99892736"/>
        <c:crosses val="autoZero"/>
        <c:auto val="1"/>
        <c:lblAlgn val="ctr"/>
        <c:lblOffset val="100"/>
        <c:noMultiLvlLbl val="0"/>
      </c:catAx>
      <c:valAx>
        <c:axId val="69989273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99889784"/>
        <c:crosses val="autoZero"/>
        <c:crossBetween val="between"/>
      </c:valAx>
      <c:spPr>
        <a:noFill/>
        <a:ln>
          <a:noFill/>
        </a:ln>
        <a:effectLst/>
      </c:spPr>
    </c:plotArea>
    <c:plotVisOnly val="1"/>
    <c:dispBlanksAs val="gap"/>
    <c:showDLblsOverMax val="0"/>
  </c:chart>
  <c:spPr>
    <a:solidFill>
      <a:srgbClr val="617179"/>
    </a:solidFill>
    <a:ln w="9525" cap="flat" cmpd="sng" algn="ctr">
      <a:solidFill>
        <a:schemeClr val="tx1">
          <a:lumMod val="15000"/>
          <a:lumOff val="85000"/>
        </a:schemeClr>
      </a:solidFill>
      <a:round/>
    </a:ln>
    <a:effectLst/>
  </c:spPr>
  <c:txPr>
    <a:bodyPr/>
    <a:lstStyle/>
    <a:p>
      <a:pPr>
        <a:defRPr/>
      </a:pPr>
      <a:endParaRPr lang="en-US"/>
    </a:p>
  </c:txPr>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000-000000000000}">
  <sheetPr codeName="Chart1">
    <tabColor rgb="FF617179"/>
  </sheetPr>
  <sheetViews>
    <sheetView tabSelected="1" workbookViewId="0"/>
  </sheetViews>
  <pageMargins left="0.7" right="0.7" top="0.75" bottom="0.75" header="0.3" footer="0.3"/>
  <pageSetup paperSize="9" orientation="landscape" r:id="rId1"/>
  <drawing r:id="rId2"/>
</chartsheet>
</file>

<file path=xl/ctrlProps/ctrlProp1.xml><?xml version="1.0" encoding="utf-8"?>
<formControlPr xmlns="http://schemas.microsoft.com/office/spreadsheetml/2009/9/main" objectType="CheckBox" checked="Checked" fmlaLink="$J$16" lockText="1" noThreeD="1"/>
</file>

<file path=xl/ctrlProps/ctrlProp10.xml><?xml version="1.0" encoding="utf-8"?>
<formControlPr xmlns="http://schemas.microsoft.com/office/spreadsheetml/2009/9/main" objectType="CheckBox" checked="Checked" fmlaLink="$J$25" lockText="1" noThreeD="1"/>
</file>

<file path=xl/ctrlProps/ctrlProp11.xml><?xml version="1.0" encoding="utf-8"?>
<formControlPr xmlns="http://schemas.microsoft.com/office/spreadsheetml/2009/9/main" objectType="CheckBox" checked="Checked" fmlaLink="$J$26" lockText="1" noThreeD="1"/>
</file>

<file path=xl/ctrlProps/ctrlProp12.xml><?xml version="1.0" encoding="utf-8"?>
<formControlPr xmlns="http://schemas.microsoft.com/office/spreadsheetml/2009/9/main" objectType="CheckBox" checked="Checked" fmlaLink="$J$27" lockText="1" noThreeD="1"/>
</file>

<file path=xl/ctrlProps/ctrlProp2.xml><?xml version="1.0" encoding="utf-8"?>
<formControlPr xmlns="http://schemas.microsoft.com/office/spreadsheetml/2009/9/main" objectType="CheckBox" checked="Checked" fmlaLink="$J$17" lockText="1" noThreeD="1"/>
</file>

<file path=xl/ctrlProps/ctrlProp3.xml><?xml version="1.0" encoding="utf-8"?>
<formControlPr xmlns="http://schemas.microsoft.com/office/spreadsheetml/2009/9/main" objectType="CheckBox" checked="Checked" fmlaLink="$J$18" lockText="1" noThreeD="1"/>
</file>

<file path=xl/ctrlProps/ctrlProp4.xml><?xml version="1.0" encoding="utf-8"?>
<formControlPr xmlns="http://schemas.microsoft.com/office/spreadsheetml/2009/9/main" objectType="CheckBox" checked="Checked" fmlaLink="$J$19" lockText="1" noThreeD="1"/>
</file>

<file path=xl/ctrlProps/ctrlProp5.xml><?xml version="1.0" encoding="utf-8"?>
<formControlPr xmlns="http://schemas.microsoft.com/office/spreadsheetml/2009/9/main" objectType="CheckBox" checked="Checked" fmlaLink="$J$20" lockText="1" noThreeD="1"/>
</file>

<file path=xl/ctrlProps/ctrlProp6.xml><?xml version="1.0" encoding="utf-8"?>
<formControlPr xmlns="http://schemas.microsoft.com/office/spreadsheetml/2009/9/main" objectType="CheckBox" checked="Checked" fmlaLink="$J$21" lockText="1" noThreeD="1"/>
</file>

<file path=xl/ctrlProps/ctrlProp7.xml><?xml version="1.0" encoding="utf-8"?>
<formControlPr xmlns="http://schemas.microsoft.com/office/spreadsheetml/2009/9/main" objectType="CheckBox" checked="Checked" fmlaLink="$J$22" lockText="1" noThreeD="1"/>
</file>

<file path=xl/ctrlProps/ctrlProp8.xml><?xml version="1.0" encoding="utf-8"?>
<formControlPr xmlns="http://schemas.microsoft.com/office/spreadsheetml/2009/9/main" objectType="CheckBox" checked="Checked" fmlaLink="$J$23" lockText="1" noThreeD="1"/>
</file>

<file path=xl/ctrlProps/ctrlProp9.xml><?xml version="1.0" encoding="utf-8"?>
<formControlPr xmlns="http://schemas.microsoft.com/office/spreadsheetml/2009/9/main" objectType="CheckBox" checked="Checked" fmlaLink="$J$24" lockText="1" noThreeD="1"/>
</file>

<file path=xl/diagrams/colors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2.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7B76B408-92A2-48D0-8E60-ABF8D8E0F7F2}" type="doc">
      <dgm:prSet loTypeId="urn:microsoft.com/office/officeart/2005/8/layout/hProcess9" loCatId="process" qsTypeId="urn:microsoft.com/office/officeart/2005/8/quickstyle/simple1" qsCatId="simple" csTypeId="urn:microsoft.com/office/officeart/2005/8/colors/accent1_2" csCatId="accent1" phldr="1"/>
      <dgm:spPr/>
      <dgm:t>
        <a:bodyPr/>
        <a:lstStyle/>
        <a:p>
          <a:endParaRPr lang="en-US"/>
        </a:p>
      </dgm:t>
    </dgm:pt>
    <dgm:pt modelId="{85374F56-77FA-4F24-AF41-FB6B404BDCFE}">
      <dgm:prSet phldrT="[Text]" custT="1"/>
      <dgm:spPr>
        <a:solidFill>
          <a:srgbClr val="0070C0"/>
        </a:solidFill>
      </dgm:spPr>
      <dgm:t>
        <a:bodyPr/>
        <a:lstStyle/>
        <a:p>
          <a:pPr algn="ctr"/>
          <a:r>
            <a:rPr lang="en-US" sz="1200" u="sng">
              <a:latin typeface="Arial" panose="020B0604020202020204" pitchFamily="34" charset="0"/>
              <a:cs typeface="Arial" panose="020B0604020202020204" pitchFamily="34" charset="0"/>
            </a:rPr>
            <a:t>Input worksheets</a:t>
          </a:r>
        </a:p>
      </dgm:t>
    </dgm:pt>
    <dgm:pt modelId="{8B35B03D-C23F-41DC-A083-DC3719228484}" type="parTrans" cxnId="{6478C09D-2FB9-46D9-939C-8F07C1AE5748}">
      <dgm:prSet/>
      <dgm:spPr/>
      <dgm:t>
        <a:bodyPr/>
        <a:lstStyle/>
        <a:p>
          <a:endParaRPr lang="en-US" sz="1200">
            <a:latin typeface="Arial" panose="020B0604020202020204" pitchFamily="34" charset="0"/>
            <a:cs typeface="Arial" panose="020B0604020202020204" pitchFamily="34" charset="0"/>
          </a:endParaRPr>
        </a:p>
      </dgm:t>
    </dgm:pt>
    <dgm:pt modelId="{5F12733D-93BF-4DFF-B786-2A571861BE5D}" type="sibTrans" cxnId="{6478C09D-2FB9-46D9-939C-8F07C1AE5748}">
      <dgm:prSet custT="1"/>
      <dgm:spPr/>
      <dgm:t>
        <a:bodyPr/>
        <a:lstStyle/>
        <a:p>
          <a:endParaRPr lang="en-US" sz="1200">
            <a:latin typeface="Arial" panose="020B0604020202020204" pitchFamily="34" charset="0"/>
            <a:cs typeface="Arial" panose="020B0604020202020204" pitchFamily="34" charset="0"/>
          </a:endParaRPr>
        </a:p>
      </dgm:t>
    </dgm:pt>
    <dgm:pt modelId="{4B967538-1AE3-44C3-BADA-E2BA4E6D6AA7}">
      <dgm:prSet phldrT="[Text]" custT="1"/>
      <dgm:spPr>
        <a:solidFill>
          <a:srgbClr val="0070C0"/>
        </a:solidFill>
      </dgm:spPr>
      <dgm:t>
        <a:bodyPr/>
        <a:lstStyle/>
        <a:p>
          <a:pPr algn="l"/>
          <a:r>
            <a:rPr lang="en-US" sz="1200">
              <a:latin typeface="Arial" panose="020B0604020202020204" pitchFamily="34" charset="0"/>
              <a:cs typeface="Arial" panose="020B0604020202020204" pitchFamily="34" charset="0"/>
            </a:rPr>
            <a:t>Review financial information submitted, including whether </a:t>
          </a:r>
          <a:r>
            <a:rPr lang="en-GB" sz="1200">
              <a:latin typeface="Arial" panose="020B0604020202020204" pitchFamily="34" charset="0"/>
              <a:cs typeface="Arial" panose="020B0604020202020204" pitchFamily="34" charset="0"/>
            </a:rPr>
            <a:t>parent / ultimate parent / subcontractor / guarantor have been included as appropriate</a:t>
          </a:r>
          <a:endParaRPr lang="en-US" sz="1200">
            <a:latin typeface="Arial" panose="020B0604020202020204" pitchFamily="34" charset="0"/>
            <a:cs typeface="Arial" panose="020B0604020202020204" pitchFamily="34" charset="0"/>
          </a:endParaRPr>
        </a:p>
      </dgm:t>
    </dgm:pt>
    <dgm:pt modelId="{A35C5D1B-83C3-453A-9F0A-86E17284F8C2}" type="parTrans" cxnId="{2DDA54FA-EF31-4DE7-B33B-ADBD1D14F1FA}">
      <dgm:prSet/>
      <dgm:spPr/>
      <dgm:t>
        <a:bodyPr/>
        <a:lstStyle/>
        <a:p>
          <a:endParaRPr lang="en-US" sz="1200">
            <a:latin typeface="Arial" panose="020B0604020202020204" pitchFamily="34" charset="0"/>
            <a:cs typeface="Arial" panose="020B0604020202020204" pitchFamily="34" charset="0"/>
          </a:endParaRPr>
        </a:p>
      </dgm:t>
    </dgm:pt>
    <dgm:pt modelId="{4F90CA53-9975-4FC2-B8D2-762459FE42D0}" type="sibTrans" cxnId="{2DDA54FA-EF31-4DE7-B33B-ADBD1D14F1FA}">
      <dgm:prSet/>
      <dgm:spPr/>
      <dgm:t>
        <a:bodyPr/>
        <a:lstStyle/>
        <a:p>
          <a:endParaRPr lang="en-US" sz="1200">
            <a:latin typeface="Arial" panose="020B0604020202020204" pitchFamily="34" charset="0"/>
            <a:cs typeface="Arial" panose="020B0604020202020204" pitchFamily="34" charset="0"/>
          </a:endParaRPr>
        </a:p>
      </dgm:t>
    </dgm:pt>
    <dgm:pt modelId="{8F804882-950C-4F93-8029-610FBC3B28CF}">
      <dgm:prSet phldrT="[Text]" custT="1"/>
      <dgm:spPr>
        <a:solidFill>
          <a:srgbClr val="5AB7B2"/>
        </a:solidFill>
      </dgm:spPr>
      <dgm:t>
        <a:bodyPr/>
        <a:lstStyle/>
        <a:p>
          <a:pPr algn="ctr"/>
          <a:r>
            <a:rPr lang="en-US" sz="1200" u="sng">
              <a:solidFill>
                <a:sysClr val="windowText" lastClr="000000"/>
              </a:solidFill>
              <a:latin typeface="Arial" panose="020B0604020202020204" pitchFamily="34" charset="0"/>
              <a:cs typeface="Arial" panose="020B0604020202020204" pitchFamily="34" charset="0"/>
            </a:rPr>
            <a:t>Ancillary worksheets</a:t>
          </a:r>
        </a:p>
      </dgm:t>
    </dgm:pt>
    <dgm:pt modelId="{8AB93C1E-E0F8-4199-9A0E-C587084959C2}" type="parTrans" cxnId="{C3F906A4-10C8-4B58-908B-7711CA9E5218}">
      <dgm:prSet/>
      <dgm:spPr/>
      <dgm:t>
        <a:bodyPr/>
        <a:lstStyle/>
        <a:p>
          <a:endParaRPr lang="en-US" sz="1200">
            <a:latin typeface="Arial" panose="020B0604020202020204" pitchFamily="34" charset="0"/>
            <a:cs typeface="Arial" panose="020B0604020202020204" pitchFamily="34" charset="0"/>
          </a:endParaRPr>
        </a:p>
      </dgm:t>
    </dgm:pt>
    <dgm:pt modelId="{21BAFF5C-A6CB-4D3B-A3EA-1329C7EC4007}" type="sibTrans" cxnId="{C3F906A4-10C8-4B58-908B-7711CA9E5218}">
      <dgm:prSet custT="1"/>
      <dgm:spPr/>
      <dgm:t>
        <a:bodyPr/>
        <a:lstStyle/>
        <a:p>
          <a:endParaRPr lang="en-US" sz="1200">
            <a:latin typeface="Arial" panose="020B0604020202020204" pitchFamily="34" charset="0"/>
            <a:cs typeface="Arial" panose="020B0604020202020204" pitchFamily="34" charset="0"/>
          </a:endParaRPr>
        </a:p>
      </dgm:t>
    </dgm:pt>
    <dgm:pt modelId="{97B66655-1017-4CF9-B58D-227AD464FBBD}">
      <dgm:prSet phldrT="[Text]" custT="1"/>
      <dgm:spPr>
        <a:solidFill>
          <a:srgbClr val="5AB7B2"/>
        </a:solidFill>
      </dgm:spPr>
      <dgm:t>
        <a:bodyPr/>
        <a:lstStyle/>
        <a:p>
          <a:pPr algn="l"/>
          <a:r>
            <a:rPr lang="en-US" sz="1200">
              <a:solidFill>
                <a:sysClr val="windowText" lastClr="000000"/>
              </a:solidFill>
              <a:latin typeface="Arial" panose="020B0604020202020204" pitchFamily="34" charset="0"/>
              <a:cs typeface="Arial" panose="020B0604020202020204" pitchFamily="34" charset="0"/>
            </a:rPr>
            <a:t>Determine whether other information for each entity has been provided in full as appropriate and review</a:t>
          </a:r>
        </a:p>
      </dgm:t>
    </dgm:pt>
    <dgm:pt modelId="{D8CB757E-8A87-4F45-94DB-966C2A2D33F4}" type="parTrans" cxnId="{562DBAD8-AF85-42AC-A24A-E9ECE9A455BA}">
      <dgm:prSet/>
      <dgm:spPr/>
      <dgm:t>
        <a:bodyPr/>
        <a:lstStyle/>
        <a:p>
          <a:endParaRPr lang="en-US" sz="1200">
            <a:latin typeface="Arial" panose="020B0604020202020204" pitchFamily="34" charset="0"/>
            <a:cs typeface="Arial" panose="020B0604020202020204" pitchFamily="34" charset="0"/>
          </a:endParaRPr>
        </a:p>
      </dgm:t>
    </dgm:pt>
    <dgm:pt modelId="{2EBC5BDC-7F9E-4A28-8675-BACAFA5D53B9}" type="sibTrans" cxnId="{562DBAD8-AF85-42AC-A24A-E9ECE9A455BA}">
      <dgm:prSet/>
      <dgm:spPr/>
      <dgm:t>
        <a:bodyPr/>
        <a:lstStyle/>
        <a:p>
          <a:endParaRPr lang="en-US" sz="1200">
            <a:latin typeface="Arial" panose="020B0604020202020204" pitchFamily="34" charset="0"/>
            <a:cs typeface="Arial" panose="020B0604020202020204" pitchFamily="34" charset="0"/>
          </a:endParaRPr>
        </a:p>
      </dgm:t>
    </dgm:pt>
    <dgm:pt modelId="{9F1EFF71-9C39-4EE4-BC44-84C215A079BC}">
      <dgm:prSet phldrT="[Text]" custT="1"/>
      <dgm:spPr>
        <a:solidFill>
          <a:schemeClr val="tx1"/>
        </a:solidFill>
      </dgm:spPr>
      <dgm:t>
        <a:bodyPr/>
        <a:lstStyle/>
        <a:p>
          <a:pPr algn="ctr"/>
          <a:r>
            <a:rPr lang="en-US" sz="1200" u="sng">
              <a:solidFill>
                <a:schemeClr val="bg1"/>
              </a:solidFill>
              <a:latin typeface="Arial" panose="020B0604020202020204" pitchFamily="34" charset="0"/>
              <a:cs typeface="Arial" panose="020B0604020202020204" pitchFamily="34" charset="0"/>
            </a:rPr>
            <a:t>Assessment worksheets</a:t>
          </a:r>
        </a:p>
      </dgm:t>
    </dgm:pt>
    <dgm:pt modelId="{9AA35A95-4AE5-4778-9902-05162F0C05BC}" type="parTrans" cxnId="{842162B3-7F99-4451-8BEE-CD27F5528CEA}">
      <dgm:prSet/>
      <dgm:spPr/>
      <dgm:t>
        <a:bodyPr/>
        <a:lstStyle/>
        <a:p>
          <a:endParaRPr lang="en-US" sz="1200">
            <a:latin typeface="Arial" panose="020B0604020202020204" pitchFamily="34" charset="0"/>
            <a:cs typeface="Arial" panose="020B0604020202020204" pitchFamily="34" charset="0"/>
          </a:endParaRPr>
        </a:p>
      </dgm:t>
    </dgm:pt>
    <dgm:pt modelId="{CB53CB4B-8B95-4C03-89F4-11ABA4D896E3}" type="sibTrans" cxnId="{842162B3-7F99-4451-8BEE-CD27F5528CEA}">
      <dgm:prSet custT="1"/>
      <dgm:spPr/>
      <dgm:t>
        <a:bodyPr/>
        <a:lstStyle/>
        <a:p>
          <a:endParaRPr lang="en-US" sz="1200">
            <a:latin typeface="Arial" panose="020B0604020202020204" pitchFamily="34" charset="0"/>
            <a:cs typeface="Arial" panose="020B0604020202020204" pitchFamily="34" charset="0"/>
          </a:endParaRPr>
        </a:p>
      </dgm:t>
    </dgm:pt>
    <dgm:pt modelId="{6B3B4EF6-66BC-460B-A2DD-799783707910}">
      <dgm:prSet phldrT="[Text]" custT="1"/>
      <dgm:spPr>
        <a:solidFill>
          <a:schemeClr val="tx1"/>
        </a:solidFill>
      </dgm:spPr>
      <dgm:t>
        <a:bodyPr/>
        <a:lstStyle/>
        <a:p>
          <a:pPr algn="l"/>
          <a:r>
            <a:rPr lang="en-US" sz="1200">
              <a:solidFill>
                <a:schemeClr val="bg1"/>
              </a:solidFill>
              <a:latin typeface="Arial" panose="020B0604020202020204" pitchFamily="34" charset="0"/>
              <a:cs typeface="Arial" panose="020B0604020202020204" pitchFamily="34" charset="0"/>
            </a:rPr>
            <a:t>Reference for review of metric outputs and calculation breakdowns</a:t>
          </a:r>
        </a:p>
      </dgm:t>
    </dgm:pt>
    <dgm:pt modelId="{E606000A-80E4-40AE-9F31-C19F2C4D5F7E}" type="parTrans" cxnId="{9B51CDEA-7EFA-4CEF-B1B0-3C2193FC4E12}">
      <dgm:prSet/>
      <dgm:spPr/>
      <dgm:t>
        <a:bodyPr/>
        <a:lstStyle/>
        <a:p>
          <a:endParaRPr lang="en-US" sz="1200">
            <a:latin typeface="Arial" panose="020B0604020202020204" pitchFamily="34" charset="0"/>
            <a:cs typeface="Arial" panose="020B0604020202020204" pitchFamily="34" charset="0"/>
          </a:endParaRPr>
        </a:p>
      </dgm:t>
    </dgm:pt>
    <dgm:pt modelId="{FA11EF6A-ED05-48B4-9807-1CAAB433D61B}" type="sibTrans" cxnId="{9B51CDEA-7EFA-4CEF-B1B0-3C2193FC4E12}">
      <dgm:prSet/>
      <dgm:spPr/>
      <dgm:t>
        <a:bodyPr/>
        <a:lstStyle/>
        <a:p>
          <a:endParaRPr lang="en-US" sz="1200">
            <a:latin typeface="Arial" panose="020B0604020202020204" pitchFamily="34" charset="0"/>
            <a:cs typeface="Arial" panose="020B0604020202020204" pitchFamily="34" charset="0"/>
          </a:endParaRPr>
        </a:p>
      </dgm:t>
    </dgm:pt>
    <dgm:pt modelId="{A7F3410F-7411-4AC2-B61B-774A1B1E2ECA}">
      <dgm:prSet custT="1"/>
      <dgm:spPr>
        <a:solidFill>
          <a:schemeClr val="accent4">
            <a:lumMod val="40000"/>
            <a:lumOff val="60000"/>
          </a:schemeClr>
        </a:solidFill>
      </dgm:spPr>
      <dgm:t>
        <a:bodyPr anchor="t"/>
        <a:lstStyle/>
        <a:p>
          <a:pPr algn="ctr"/>
          <a:r>
            <a:rPr lang="en-US" sz="1200" u="sng">
              <a:solidFill>
                <a:sysClr val="windowText" lastClr="000000"/>
              </a:solidFill>
              <a:latin typeface="Arial" panose="020B0604020202020204" pitchFamily="34" charset="0"/>
              <a:cs typeface="Arial" panose="020B0604020202020204" pitchFamily="34" charset="0"/>
            </a:rPr>
            <a:t>Evaluation worksheets</a:t>
          </a:r>
          <a:endParaRPr lang="en-US" sz="1200">
            <a:solidFill>
              <a:sysClr val="windowText" lastClr="000000"/>
            </a:solidFill>
            <a:latin typeface="Arial" panose="020B0604020202020204" pitchFamily="34" charset="0"/>
            <a:cs typeface="Arial" panose="020B0604020202020204" pitchFamily="34" charset="0"/>
          </a:endParaRPr>
        </a:p>
      </dgm:t>
    </dgm:pt>
    <dgm:pt modelId="{7C2911A3-C694-4D79-958E-A5F4AFC9FA07}" type="parTrans" cxnId="{B19E9642-FF56-4B3A-9927-EF3F7C009F26}">
      <dgm:prSet/>
      <dgm:spPr/>
      <dgm:t>
        <a:bodyPr/>
        <a:lstStyle/>
        <a:p>
          <a:endParaRPr lang="en-US" sz="1200">
            <a:latin typeface="Arial" panose="020B0604020202020204" pitchFamily="34" charset="0"/>
            <a:cs typeface="Arial" panose="020B0604020202020204" pitchFamily="34" charset="0"/>
          </a:endParaRPr>
        </a:p>
      </dgm:t>
    </dgm:pt>
    <dgm:pt modelId="{6473523A-C92A-4D43-949D-B7F81C2BD36B}" type="sibTrans" cxnId="{B19E9642-FF56-4B3A-9927-EF3F7C009F26}">
      <dgm:prSet/>
      <dgm:spPr/>
      <dgm:t>
        <a:bodyPr/>
        <a:lstStyle/>
        <a:p>
          <a:endParaRPr lang="en-US" sz="1200">
            <a:latin typeface="Arial" panose="020B0604020202020204" pitchFamily="34" charset="0"/>
            <a:cs typeface="Arial" panose="020B0604020202020204" pitchFamily="34" charset="0"/>
          </a:endParaRPr>
        </a:p>
      </dgm:t>
    </dgm:pt>
    <dgm:pt modelId="{37F3FE7C-8082-4441-B42D-80CEF76A658A}">
      <dgm:prSet phldrT="[Text]" custT="1"/>
      <dgm:spPr>
        <a:solidFill>
          <a:srgbClr val="0070C0"/>
        </a:solidFill>
      </dgm:spPr>
      <dgm:t>
        <a:bodyPr/>
        <a:lstStyle/>
        <a:p>
          <a:pPr algn="l"/>
          <a:r>
            <a:rPr lang="en-US" sz="1200">
              <a:latin typeface="Arial" panose="020B0604020202020204" pitchFamily="34" charset="0"/>
              <a:cs typeface="Arial" panose="020B0604020202020204" pitchFamily="34" charset="0"/>
            </a:rPr>
            <a:t>Check and address any errors or warnings (see also Contents sheet for reference)</a:t>
          </a:r>
        </a:p>
      </dgm:t>
    </dgm:pt>
    <dgm:pt modelId="{DDBB548C-9E68-4376-9B50-B9DDADF15761}" type="parTrans" cxnId="{78A2AC42-A882-400A-BA48-5CCEC6D93768}">
      <dgm:prSet/>
      <dgm:spPr/>
      <dgm:t>
        <a:bodyPr/>
        <a:lstStyle/>
        <a:p>
          <a:endParaRPr lang="en-US"/>
        </a:p>
      </dgm:t>
    </dgm:pt>
    <dgm:pt modelId="{9A12455B-6686-44F9-A4A6-0C490E77F7F4}" type="sibTrans" cxnId="{78A2AC42-A882-400A-BA48-5CCEC6D93768}">
      <dgm:prSet/>
      <dgm:spPr/>
      <dgm:t>
        <a:bodyPr/>
        <a:lstStyle/>
        <a:p>
          <a:endParaRPr lang="en-US"/>
        </a:p>
      </dgm:t>
    </dgm:pt>
    <dgm:pt modelId="{600C5E58-7E86-4EFB-AE6A-156A782A2F2D}">
      <dgm:prSet custT="1"/>
      <dgm:spPr/>
      <dgm:t>
        <a:bodyPr/>
        <a:lstStyle/>
        <a:p>
          <a:pPr algn="l"/>
          <a:r>
            <a:rPr lang="en-US" sz="1200">
              <a:solidFill>
                <a:sysClr val="windowText" lastClr="000000"/>
              </a:solidFill>
              <a:latin typeface="Arial" panose="020B0604020202020204" pitchFamily="34" charset="0"/>
              <a:cs typeface="Arial" panose="020B0604020202020204" pitchFamily="34" charset="0"/>
            </a:rPr>
            <a:t>Check bidder clarification / mitigation narrative completed</a:t>
          </a:r>
          <a:endParaRPr lang="en-US" sz="1200">
            <a:latin typeface="Arial" panose="020B0604020202020204" pitchFamily="34" charset="0"/>
            <a:cs typeface="Arial" panose="020B0604020202020204" pitchFamily="34" charset="0"/>
          </a:endParaRPr>
        </a:p>
      </dgm:t>
    </dgm:pt>
    <dgm:pt modelId="{85610B5B-65C1-417E-8E04-BD633A27ED21}" type="sibTrans" cxnId="{0FBB2EB0-4BDC-4126-9A6D-46018296CF56}">
      <dgm:prSet/>
      <dgm:spPr/>
      <dgm:t>
        <a:bodyPr/>
        <a:lstStyle/>
        <a:p>
          <a:endParaRPr lang="en-US"/>
        </a:p>
      </dgm:t>
    </dgm:pt>
    <dgm:pt modelId="{2B9056CE-75F4-40C2-8ADC-85F9D70BB863}" type="parTrans" cxnId="{0FBB2EB0-4BDC-4126-9A6D-46018296CF56}">
      <dgm:prSet/>
      <dgm:spPr/>
      <dgm:t>
        <a:bodyPr/>
        <a:lstStyle/>
        <a:p>
          <a:endParaRPr lang="en-US"/>
        </a:p>
      </dgm:t>
    </dgm:pt>
    <dgm:pt modelId="{D3C91992-03A0-47B8-8910-817B781A17C7}">
      <dgm:prSet custT="1"/>
      <dgm:spPr>
        <a:solidFill>
          <a:srgbClr val="FFFFCC"/>
        </a:solidFill>
      </dgm:spPr>
      <dgm:t>
        <a:bodyPr/>
        <a:lstStyle/>
        <a:p>
          <a:pPr algn="ctr"/>
          <a:r>
            <a:rPr lang="en-US" sz="1200" u="sng">
              <a:solidFill>
                <a:sysClr val="windowText" lastClr="000000"/>
              </a:solidFill>
              <a:latin typeface="Arial" panose="020B0604020202020204" pitchFamily="34" charset="0"/>
              <a:cs typeface="Arial" panose="020B0604020202020204" pitchFamily="34" charset="0"/>
            </a:rPr>
            <a:t>Authority Input worksheet</a:t>
          </a:r>
        </a:p>
      </dgm:t>
    </dgm:pt>
    <dgm:pt modelId="{AC8CB686-52E0-4C01-BFEC-ADA703E2773F}" type="parTrans" cxnId="{E3F2CB66-E5EA-4982-BC7F-4B38360088EC}">
      <dgm:prSet/>
      <dgm:spPr/>
      <dgm:t>
        <a:bodyPr/>
        <a:lstStyle/>
        <a:p>
          <a:endParaRPr lang="en-US"/>
        </a:p>
      </dgm:t>
    </dgm:pt>
    <dgm:pt modelId="{11C1100C-45D6-4EEE-BCCF-A7B956F368BB}" type="sibTrans" cxnId="{E3F2CB66-E5EA-4982-BC7F-4B38360088EC}">
      <dgm:prSet/>
      <dgm:spPr/>
      <dgm:t>
        <a:bodyPr/>
        <a:lstStyle/>
        <a:p>
          <a:endParaRPr lang="en-US"/>
        </a:p>
      </dgm:t>
    </dgm:pt>
    <dgm:pt modelId="{AF358E67-D694-4D09-839C-4E7B99DE67E5}">
      <dgm:prSet custT="1"/>
      <dgm:spPr/>
      <dgm:t>
        <a:bodyPr/>
        <a:lstStyle/>
        <a:p>
          <a:pPr algn="l"/>
          <a:r>
            <a:rPr lang="en-US" sz="1200">
              <a:solidFill>
                <a:sysClr val="windowText" lastClr="000000"/>
              </a:solidFill>
              <a:latin typeface="Arial" panose="020B0604020202020204" pitchFamily="34" charset="0"/>
              <a:cs typeface="Arial" panose="020B0604020202020204" pitchFamily="34" charset="0"/>
            </a:rPr>
            <a:t>Send tool to bidders</a:t>
          </a:r>
        </a:p>
      </dgm:t>
    </dgm:pt>
    <dgm:pt modelId="{4DD7EB7F-952A-4157-A156-5184D8202362}" type="parTrans" cxnId="{3DCEBB04-19D2-4D92-B29E-922346F62A42}">
      <dgm:prSet/>
      <dgm:spPr/>
      <dgm:t>
        <a:bodyPr/>
        <a:lstStyle/>
        <a:p>
          <a:endParaRPr lang="en-US"/>
        </a:p>
      </dgm:t>
    </dgm:pt>
    <dgm:pt modelId="{1480D416-64A2-471D-9C50-C3177BB14ADF}" type="sibTrans" cxnId="{3DCEBB04-19D2-4D92-B29E-922346F62A42}">
      <dgm:prSet/>
      <dgm:spPr/>
      <dgm:t>
        <a:bodyPr/>
        <a:lstStyle/>
        <a:p>
          <a:endParaRPr lang="en-US"/>
        </a:p>
      </dgm:t>
    </dgm:pt>
    <dgm:pt modelId="{ECEF7FDB-BD58-4E24-9AF4-04400F98F49B}">
      <dgm:prSet custT="1"/>
      <dgm:spPr/>
      <dgm:t>
        <a:bodyPr/>
        <a:lstStyle/>
        <a:p>
          <a:pPr algn="l"/>
          <a:r>
            <a:rPr lang="en-US" sz="1200">
              <a:solidFill>
                <a:sysClr val="windowText" lastClr="000000"/>
              </a:solidFill>
              <a:latin typeface="Arial" panose="020B0604020202020204" pitchFamily="34" charset="0"/>
              <a:cs typeface="Arial" panose="020B0604020202020204" pitchFamily="34" charset="0"/>
            </a:rPr>
            <a:t>Provide evaluation outcome for each entity</a:t>
          </a:r>
          <a:endParaRPr lang="en-US" sz="1200">
            <a:latin typeface="Arial" panose="020B0604020202020204" pitchFamily="34" charset="0"/>
            <a:cs typeface="Arial" panose="020B0604020202020204" pitchFamily="34" charset="0"/>
          </a:endParaRPr>
        </a:p>
      </dgm:t>
    </dgm:pt>
    <dgm:pt modelId="{D394A145-D413-4790-BFCE-3CD3B64962BC}" type="parTrans" cxnId="{1DDA0999-86D0-4534-8D2B-8CE2C387C7D8}">
      <dgm:prSet/>
      <dgm:spPr/>
      <dgm:t>
        <a:bodyPr/>
        <a:lstStyle/>
        <a:p>
          <a:endParaRPr lang="en-US"/>
        </a:p>
      </dgm:t>
    </dgm:pt>
    <dgm:pt modelId="{16441D00-BE0E-482D-A7B3-98530CE625AD}" type="sibTrans" cxnId="{1DDA0999-86D0-4534-8D2B-8CE2C387C7D8}">
      <dgm:prSet/>
      <dgm:spPr/>
      <dgm:t>
        <a:bodyPr/>
        <a:lstStyle/>
        <a:p>
          <a:endParaRPr lang="en-US"/>
        </a:p>
      </dgm:t>
    </dgm:pt>
    <dgm:pt modelId="{11395E57-8461-4D5B-8AD7-F7A27DC7E55C}">
      <dgm:prSet custT="1"/>
      <dgm:spPr/>
      <dgm:t>
        <a:bodyPr/>
        <a:lstStyle/>
        <a:p>
          <a:pPr algn="l"/>
          <a:r>
            <a:rPr lang="en-US" sz="1200">
              <a:solidFill>
                <a:sysClr val="windowText" lastClr="000000"/>
              </a:solidFill>
              <a:latin typeface="Arial" panose="020B0604020202020204" pitchFamily="34" charset="0"/>
              <a:cs typeface="Arial" panose="020B0604020202020204" pitchFamily="34" charset="0"/>
            </a:rPr>
            <a:t>Provide overall evaluation outcome and populate evaluator and QA / approval fields</a:t>
          </a:r>
        </a:p>
      </dgm:t>
    </dgm:pt>
    <dgm:pt modelId="{1ADFC6F9-4EA0-40F7-87D6-E3F73CC77FA9}" type="parTrans" cxnId="{CDC272FB-E392-42A6-BF88-F02E6398241E}">
      <dgm:prSet/>
      <dgm:spPr/>
      <dgm:t>
        <a:bodyPr/>
        <a:lstStyle/>
        <a:p>
          <a:endParaRPr lang="en-US"/>
        </a:p>
      </dgm:t>
    </dgm:pt>
    <dgm:pt modelId="{961A83FC-D46B-4AB9-9CB6-0B0E00A7CAB8}" type="sibTrans" cxnId="{CDC272FB-E392-42A6-BF88-F02E6398241E}">
      <dgm:prSet/>
      <dgm:spPr/>
      <dgm:t>
        <a:bodyPr/>
        <a:lstStyle/>
        <a:p>
          <a:endParaRPr lang="en-US"/>
        </a:p>
      </dgm:t>
    </dgm:pt>
    <dgm:pt modelId="{CDAFC16F-0151-40D5-B7C8-42B6B8E25B32}">
      <dgm:prSet custT="1"/>
      <dgm:spPr/>
      <dgm:t>
        <a:bodyPr/>
        <a:lstStyle/>
        <a:p>
          <a:pPr algn="l"/>
          <a:r>
            <a:rPr lang="en-US" sz="1200">
              <a:solidFill>
                <a:sysClr val="windowText" lastClr="000000"/>
              </a:solidFill>
              <a:latin typeface="Arial" panose="020B0604020202020204" pitchFamily="34" charset="0"/>
              <a:cs typeface="Arial" panose="020B0604020202020204" pitchFamily="34" charset="0"/>
            </a:rPr>
            <a:t>RAG thresholds and contract value</a:t>
          </a:r>
        </a:p>
      </dgm:t>
    </dgm:pt>
    <dgm:pt modelId="{2637DB33-03EB-46DF-ADBB-9AEF5EE3404B}" type="parTrans" cxnId="{01AEB197-5F8D-4C07-A5FF-87A7BDFAC535}">
      <dgm:prSet/>
      <dgm:spPr/>
      <dgm:t>
        <a:bodyPr/>
        <a:lstStyle/>
        <a:p>
          <a:endParaRPr lang="en-US"/>
        </a:p>
      </dgm:t>
    </dgm:pt>
    <dgm:pt modelId="{2939E3D6-DEE3-472B-BE6F-DF98F4ECF394}" type="sibTrans" cxnId="{01AEB197-5F8D-4C07-A5FF-87A7BDFAC535}">
      <dgm:prSet/>
      <dgm:spPr/>
      <dgm:t>
        <a:bodyPr/>
        <a:lstStyle/>
        <a:p>
          <a:endParaRPr lang="en-US"/>
        </a:p>
      </dgm:t>
    </dgm:pt>
    <dgm:pt modelId="{EF2BA3AE-989F-426C-888B-F473F0866920}">
      <dgm:prSet custT="1"/>
      <dgm:spPr/>
      <dgm:t>
        <a:bodyPr/>
        <a:lstStyle/>
        <a:p>
          <a:pPr algn="l"/>
          <a:r>
            <a:rPr lang="en-US" sz="1200">
              <a:solidFill>
                <a:sysClr val="windowText" lastClr="000000"/>
              </a:solidFill>
              <a:latin typeface="Arial" panose="020B0604020202020204" pitchFamily="34" charset="0"/>
              <a:cs typeface="Arial" panose="020B0604020202020204" pitchFamily="34" charset="0"/>
            </a:rPr>
            <a:t>Lot details (where applicable)</a:t>
          </a:r>
        </a:p>
      </dgm:t>
    </dgm:pt>
    <dgm:pt modelId="{1871E74D-C63A-4835-8BEC-7B21F85B6724}" type="parTrans" cxnId="{8F0B46A8-64F5-491D-9FAD-76BD484D6C68}">
      <dgm:prSet/>
      <dgm:spPr/>
      <dgm:t>
        <a:bodyPr/>
        <a:lstStyle/>
        <a:p>
          <a:endParaRPr lang="en-US"/>
        </a:p>
      </dgm:t>
    </dgm:pt>
    <dgm:pt modelId="{E8ED7466-71C0-4F28-8556-6286AAD6A5F2}" type="sibTrans" cxnId="{8F0B46A8-64F5-491D-9FAD-76BD484D6C68}">
      <dgm:prSet/>
      <dgm:spPr/>
      <dgm:t>
        <a:bodyPr/>
        <a:lstStyle/>
        <a:p>
          <a:endParaRPr lang="en-US"/>
        </a:p>
      </dgm:t>
    </dgm:pt>
    <dgm:pt modelId="{551EAAD2-5ACA-4FE2-8A96-42F000AE1D9D}">
      <dgm:prSet custT="1"/>
      <dgm:spPr/>
      <dgm:t>
        <a:bodyPr/>
        <a:lstStyle/>
        <a:p>
          <a:pPr algn="l"/>
          <a:r>
            <a:rPr lang="en-US" sz="1200">
              <a:solidFill>
                <a:sysClr val="windowText" lastClr="000000"/>
              </a:solidFill>
              <a:latin typeface="Arial" panose="020B0604020202020204" pitchFamily="34" charset="0"/>
              <a:cs typeface="Arial" panose="020B0604020202020204" pitchFamily="34" charset="0"/>
            </a:rPr>
            <a:t>Tool Setup</a:t>
          </a:r>
        </a:p>
      </dgm:t>
    </dgm:pt>
    <dgm:pt modelId="{09D8C884-E639-4EFF-B50D-14CAD3CF97B8}" type="parTrans" cxnId="{5557F4AB-D507-4B04-9A9A-904D935A3E6F}">
      <dgm:prSet/>
      <dgm:spPr/>
      <dgm:t>
        <a:bodyPr/>
        <a:lstStyle/>
        <a:p>
          <a:endParaRPr lang="en-US"/>
        </a:p>
      </dgm:t>
    </dgm:pt>
    <dgm:pt modelId="{877EA79A-093C-43F2-9944-EC4941F3E35B}" type="sibTrans" cxnId="{5557F4AB-D507-4B04-9A9A-904D935A3E6F}">
      <dgm:prSet/>
      <dgm:spPr/>
      <dgm:t>
        <a:bodyPr/>
        <a:lstStyle/>
        <a:p>
          <a:endParaRPr lang="en-US"/>
        </a:p>
      </dgm:t>
    </dgm:pt>
    <dgm:pt modelId="{74839D7C-2B73-4498-A891-0EA6425C0450}">
      <dgm:prSet custT="1"/>
      <dgm:spPr/>
      <dgm:t>
        <a:bodyPr/>
        <a:lstStyle/>
        <a:p>
          <a:pPr algn="l"/>
          <a:r>
            <a:rPr lang="en-US" sz="1200">
              <a:solidFill>
                <a:sysClr val="windowText" lastClr="000000"/>
              </a:solidFill>
              <a:latin typeface="Arial" panose="020B0604020202020204" pitchFamily="34" charset="0"/>
              <a:cs typeface="Arial" panose="020B0604020202020204" pitchFamily="34" charset="0"/>
            </a:rPr>
            <a:t>Populate:</a:t>
          </a:r>
        </a:p>
      </dgm:t>
    </dgm:pt>
    <dgm:pt modelId="{DA2F4ABE-9DB5-4B02-BF10-482C621C73BC}" type="sibTrans" cxnId="{9292080D-5DE2-42A2-A749-A48B2E43C7A1}">
      <dgm:prSet/>
      <dgm:spPr/>
      <dgm:t>
        <a:bodyPr/>
        <a:lstStyle/>
        <a:p>
          <a:endParaRPr lang="en-US"/>
        </a:p>
      </dgm:t>
    </dgm:pt>
    <dgm:pt modelId="{181245F1-EDB0-4E7A-9EA7-25929B6A7EF1}" type="parTrans" cxnId="{9292080D-5DE2-42A2-A749-A48B2E43C7A1}">
      <dgm:prSet/>
      <dgm:spPr/>
      <dgm:t>
        <a:bodyPr/>
        <a:lstStyle/>
        <a:p>
          <a:endParaRPr lang="en-US"/>
        </a:p>
      </dgm:t>
    </dgm:pt>
    <dgm:pt modelId="{71B2C372-A4B0-4F32-A82A-EF888DD7536B}">
      <dgm:prSet custT="1"/>
      <dgm:spPr/>
      <dgm:t>
        <a:bodyPr/>
        <a:lstStyle/>
        <a:p>
          <a:pPr algn="l"/>
          <a:r>
            <a:rPr lang="en-US" sz="1200" b="1">
              <a:solidFill>
                <a:sysClr val="windowText" lastClr="000000"/>
              </a:solidFill>
              <a:latin typeface="Arial" panose="020B0604020202020204" pitchFamily="34" charset="0"/>
              <a:cs typeface="Arial" panose="020B0604020202020204" pitchFamily="34" charset="0"/>
            </a:rPr>
            <a:t>Protect worksheets (*guidance below)</a:t>
          </a:r>
        </a:p>
      </dgm:t>
    </dgm:pt>
    <dgm:pt modelId="{087E368A-6A5D-404A-B107-A19B03C900D9}" type="parTrans" cxnId="{444D5E5E-A3EF-46CF-BC4E-246514F4EDF9}">
      <dgm:prSet/>
      <dgm:spPr/>
      <dgm:t>
        <a:bodyPr/>
        <a:lstStyle/>
        <a:p>
          <a:endParaRPr lang="en-US"/>
        </a:p>
      </dgm:t>
    </dgm:pt>
    <dgm:pt modelId="{C16FA2C3-46EF-4750-A3B6-4E6A59AA64A6}" type="sibTrans" cxnId="{444D5E5E-A3EF-46CF-BC4E-246514F4EDF9}">
      <dgm:prSet/>
      <dgm:spPr/>
      <dgm:t>
        <a:bodyPr/>
        <a:lstStyle/>
        <a:p>
          <a:endParaRPr lang="en-US"/>
        </a:p>
      </dgm:t>
    </dgm:pt>
    <dgm:pt modelId="{C11F0BBF-4550-40D1-BD36-6EE1D2C66369}">
      <dgm:prSet custT="1"/>
      <dgm:spPr/>
      <dgm:t>
        <a:bodyPr/>
        <a:lstStyle/>
        <a:p>
          <a:pPr algn="l"/>
          <a:endParaRPr lang="en-US" sz="1200">
            <a:solidFill>
              <a:sysClr val="windowText" lastClr="000000"/>
            </a:solidFill>
            <a:latin typeface="Arial" panose="020B0604020202020204" pitchFamily="34" charset="0"/>
            <a:cs typeface="Arial" panose="020B0604020202020204" pitchFamily="34" charset="0"/>
          </a:endParaRPr>
        </a:p>
      </dgm:t>
    </dgm:pt>
    <dgm:pt modelId="{E2413E90-731E-4742-9748-2F406917B2D1}" type="parTrans" cxnId="{BF939971-453A-4688-913F-86636B6CFC19}">
      <dgm:prSet/>
      <dgm:spPr/>
      <dgm:t>
        <a:bodyPr/>
        <a:lstStyle/>
        <a:p>
          <a:endParaRPr lang="en-US"/>
        </a:p>
      </dgm:t>
    </dgm:pt>
    <dgm:pt modelId="{A7221865-16B4-4BD9-97EE-B345DF602AC6}" type="sibTrans" cxnId="{BF939971-453A-4688-913F-86636B6CFC19}">
      <dgm:prSet/>
      <dgm:spPr/>
      <dgm:t>
        <a:bodyPr/>
        <a:lstStyle/>
        <a:p>
          <a:endParaRPr lang="en-US"/>
        </a:p>
      </dgm:t>
    </dgm:pt>
    <dgm:pt modelId="{57D80834-BE90-49BB-B959-133986BA358D}">
      <dgm:prSet custT="1"/>
      <dgm:spPr/>
      <dgm:t>
        <a:bodyPr/>
        <a:lstStyle/>
        <a:p>
          <a:pPr algn="l"/>
          <a:r>
            <a:rPr lang="en-US" sz="1200">
              <a:solidFill>
                <a:sysClr val="windowText" lastClr="000000"/>
              </a:solidFill>
              <a:latin typeface="Arial" panose="020B0604020202020204" pitchFamily="34" charset="0"/>
              <a:cs typeface="Arial" panose="020B0604020202020204" pitchFamily="34" charset="0"/>
            </a:rPr>
            <a:t>Provide evaluation narrative against each metric for each entity</a:t>
          </a:r>
          <a:endParaRPr lang="en-US" sz="1200">
            <a:latin typeface="Arial" panose="020B0604020202020204" pitchFamily="34" charset="0"/>
            <a:cs typeface="Arial" panose="020B0604020202020204" pitchFamily="34" charset="0"/>
          </a:endParaRPr>
        </a:p>
      </dgm:t>
    </dgm:pt>
    <dgm:pt modelId="{CAAB595F-2626-4E91-92F5-2D0DA272F2F1}" type="parTrans" cxnId="{698A8401-0A94-4DD7-A10E-EBCC1C06CC8E}">
      <dgm:prSet/>
      <dgm:spPr/>
      <dgm:t>
        <a:bodyPr/>
        <a:lstStyle/>
        <a:p>
          <a:endParaRPr lang="en-US"/>
        </a:p>
      </dgm:t>
    </dgm:pt>
    <dgm:pt modelId="{CD06DC52-9C7C-4072-B488-6FF2AD676F74}" type="sibTrans" cxnId="{698A8401-0A94-4DD7-A10E-EBCC1C06CC8E}">
      <dgm:prSet/>
      <dgm:spPr/>
      <dgm:t>
        <a:bodyPr/>
        <a:lstStyle/>
        <a:p>
          <a:endParaRPr lang="en-US"/>
        </a:p>
      </dgm:t>
    </dgm:pt>
    <dgm:pt modelId="{2721F2AC-913D-4FE5-AE74-31962FD2F311}">
      <dgm:prSet custT="1"/>
      <dgm:spPr/>
      <dgm:t>
        <a:bodyPr/>
        <a:lstStyle/>
        <a:p>
          <a:pPr algn="l"/>
          <a:r>
            <a:rPr lang="en-US" sz="1200">
              <a:solidFill>
                <a:sysClr val="windowText" lastClr="000000"/>
              </a:solidFill>
              <a:latin typeface="Arial" panose="020B0604020202020204" pitchFamily="34" charset="0"/>
              <a:cs typeface="Arial" panose="020B0604020202020204" pitchFamily="34" charset="0"/>
            </a:rPr>
            <a:t>Update CoverPage and SysConfig as required</a:t>
          </a:r>
        </a:p>
      </dgm:t>
    </dgm:pt>
    <dgm:pt modelId="{C044FB22-D936-408E-84A5-F9D05613611E}" type="parTrans" cxnId="{B1507E56-A420-4B75-9C9A-0E5D8CEED2FB}">
      <dgm:prSet/>
      <dgm:spPr/>
      <dgm:t>
        <a:bodyPr/>
        <a:lstStyle/>
        <a:p>
          <a:endParaRPr lang="en-US"/>
        </a:p>
      </dgm:t>
    </dgm:pt>
    <dgm:pt modelId="{CBBDABDA-863F-40DB-8287-646CBA00F447}" type="sibTrans" cxnId="{B1507E56-A420-4B75-9C9A-0E5D8CEED2FB}">
      <dgm:prSet/>
      <dgm:spPr/>
      <dgm:t>
        <a:bodyPr/>
        <a:lstStyle/>
        <a:p>
          <a:endParaRPr lang="en-US"/>
        </a:p>
      </dgm:t>
    </dgm:pt>
    <dgm:pt modelId="{2EDA3FD3-FC41-4ADE-926F-D62248155047}" type="pres">
      <dgm:prSet presAssocID="{7B76B408-92A2-48D0-8E60-ABF8D8E0F7F2}" presName="CompostProcess" presStyleCnt="0">
        <dgm:presLayoutVars>
          <dgm:dir/>
          <dgm:resizeHandles val="exact"/>
        </dgm:presLayoutVars>
      </dgm:prSet>
      <dgm:spPr/>
    </dgm:pt>
    <dgm:pt modelId="{F6DABB3E-0333-4BC3-8E24-EF6F738727C6}" type="pres">
      <dgm:prSet presAssocID="{7B76B408-92A2-48D0-8E60-ABF8D8E0F7F2}" presName="arrow" presStyleLbl="bgShp" presStyleIdx="0" presStyleCnt="1"/>
      <dgm:spPr/>
    </dgm:pt>
    <dgm:pt modelId="{E2538B4D-60D9-4978-9F6B-C8CCBB196B54}" type="pres">
      <dgm:prSet presAssocID="{7B76B408-92A2-48D0-8E60-ABF8D8E0F7F2}" presName="linearProcess" presStyleCnt="0"/>
      <dgm:spPr/>
    </dgm:pt>
    <dgm:pt modelId="{F06C8C9B-0FA3-46AE-A0BF-93B0D47D5B59}" type="pres">
      <dgm:prSet presAssocID="{D3C91992-03A0-47B8-8910-817B781A17C7}" presName="textNode" presStyleLbl="node1" presStyleIdx="0" presStyleCnt="5" custScaleY="207421">
        <dgm:presLayoutVars>
          <dgm:bulletEnabled val="1"/>
        </dgm:presLayoutVars>
      </dgm:prSet>
      <dgm:spPr/>
    </dgm:pt>
    <dgm:pt modelId="{7C17FD2B-17BB-4D5B-A373-D64A43631AC6}" type="pres">
      <dgm:prSet presAssocID="{11C1100C-45D6-4EEE-BCCF-A7B956F368BB}" presName="sibTrans" presStyleCnt="0"/>
      <dgm:spPr/>
    </dgm:pt>
    <dgm:pt modelId="{6932A384-1A87-4BE9-A264-34043DF80065}" type="pres">
      <dgm:prSet presAssocID="{85374F56-77FA-4F24-AF41-FB6B404BDCFE}" presName="textNode" presStyleLbl="node1" presStyleIdx="1" presStyleCnt="5" custScaleY="183090">
        <dgm:presLayoutVars>
          <dgm:bulletEnabled val="1"/>
        </dgm:presLayoutVars>
      </dgm:prSet>
      <dgm:spPr/>
    </dgm:pt>
    <dgm:pt modelId="{68A915C8-9BD5-4909-BF5C-F2B478A2DBBC}" type="pres">
      <dgm:prSet presAssocID="{5F12733D-93BF-4DFF-B786-2A571861BE5D}" presName="sibTrans" presStyleCnt="0"/>
      <dgm:spPr/>
    </dgm:pt>
    <dgm:pt modelId="{A2EC13AC-C835-4603-9590-8006C0F6135A}" type="pres">
      <dgm:prSet presAssocID="{8F804882-950C-4F93-8029-610FBC3B28CF}" presName="textNode" presStyleLbl="node1" presStyleIdx="2" presStyleCnt="5">
        <dgm:presLayoutVars>
          <dgm:bulletEnabled val="1"/>
        </dgm:presLayoutVars>
      </dgm:prSet>
      <dgm:spPr/>
    </dgm:pt>
    <dgm:pt modelId="{33CF3080-8A7E-48C4-9365-84390CED61DB}" type="pres">
      <dgm:prSet presAssocID="{21BAFF5C-A6CB-4D3B-A3EA-1329C7EC4007}" presName="sibTrans" presStyleCnt="0"/>
      <dgm:spPr/>
    </dgm:pt>
    <dgm:pt modelId="{AAB15070-6EFC-4054-AE93-0156F4AF2EDF}" type="pres">
      <dgm:prSet presAssocID="{9F1EFF71-9C39-4EE4-BC44-84C215A079BC}" presName="textNode" presStyleLbl="node1" presStyleIdx="3" presStyleCnt="5">
        <dgm:presLayoutVars>
          <dgm:bulletEnabled val="1"/>
        </dgm:presLayoutVars>
      </dgm:prSet>
      <dgm:spPr/>
    </dgm:pt>
    <dgm:pt modelId="{CDDEE003-5EAB-4299-9178-A1CE74D486EB}" type="pres">
      <dgm:prSet presAssocID="{CB53CB4B-8B95-4C03-89F4-11ABA4D896E3}" presName="sibTrans" presStyleCnt="0"/>
      <dgm:spPr/>
    </dgm:pt>
    <dgm:pt modelId="{1CEB1B28-7789-4A27-8E03-98C4D091CA83}" type="pres">
      <dgm:prSet presAssocID="{A7F3410F-7411-4AC2-B61B-774A1B1E2ECA}" presName="textNode" presStyleLbl="node1" presStyleIdx="4" presStyleCnt="5" custScaleY="198906" custLinFactNeighborX="-40086" custLinFactNeighborY="3649">
        <dgm:presLayoutVars>
          <dgm:bulletEnabled val="1"/>
        </dgm:presLayoutVars>
      </dgm:prSet>
      <dgm:spPr/>
    </dgm:pt>
  </dgm:ptLst>
  <dgm:cxnLst>
    <dgm:cxn modelId="{698A8401-0A94-4DD7-A10E-EBCC1C06CC8E}" srcId="{A7F3410F-7411-4AC2-B61B-774A1B1E2ECA}" destId="{57D80834-BE90-49BB-B959-133986BA358D}" srcOrd="1" destOrd="0" parTransId="{CAAB595F-2626-4E91-92F5-2D0DA272F2F1}" sibTransId="{CD06DC52-9C7C-4072-B488-6FF2AD676F74}"/>
    <dgm:cxn modelId="{3DCEBB04-19D2-4D92-B29E-922346F62A42}" srcId="{D3C91992-03A0-47B8-8910-817B781A17C7}" destId="{AF358E67-D694-4D09-839C-4E7B99DE67E5}" srcOrd="3" destOrd="0" parTransId="{4DD7EB7F-952A-4157-A156-5184D8202362}" sibTransId="{1480D416-64A2-471D-9C50-C3177BB14ADF}"/>
    <dgm:cxn modelId="{9292080D-5DE2-42A2-A749-A48B2E43C7A1}" srcId="{D3C91992-03A0-47B8-8910-817B781A17C7}" destId="{74839D7C-2B73-4498-A891-0EA6425C0450}" srcOrd="0" destOrd="0" parTransId="{181245F1-EDB0-4E7A-9EA7-25929B6A7EF1}" sibTransId="{DA2F4ABE-9DB5-4B02-BF10-482C621C73BC}"/>
    <dgm:cxn modelId="{9BD24714-E9E2-4C22-8F5D-E9B63C1EFA48}" type="presOf" srcId="{C11F0BBF-4550-40D1-BD36-6EE1D2C66369}" destId="{F06C8C9B-0FA3-46AE-A0BF-93B0D47D5B59}" srcOrd="0" destOrd="5" presId="urn:microsoft.com/office/officeart/2005/8/layout/hProcess9"/>
    <dgm:cxn modelId="{56D1D829-056A-4C2A-B9B5-2C29A444B4C1}" type="presOf" srcId="{ECEF7FDB-BD58-4E24-9AF4-04400F98F49B}" destId="{1CEB1B28-7789-4A27-8E03-98C4D091CA83}" srcOrd="0" destOrd="3" presId="urn:microsoft.com/office/officeart/2005/8/layout/hProcess9"/>
    <dgm:cxn modelId="{AB60542A-18A9-4730-B9F9-8893B0EC53D9}" type="presOf" srcId="{6B3B4EF6-66BC-460B-A2DD-799783707910}" destId="{AAB15070-6EFC-4054-AE93-0156F4AF2EDF}" srcOrd="0" destOrd="1" presId="urn:microsoft.com/office/officeart/2005/8/layout/hProcess9"/>
    <dgm:cxn modelId="{9863F12F-DD86-443E-B4E8-BB0746CB664E}" type="presOf" srcId="{71B2C372-A4B0-4F32-A82A-EF888DD7536B}" destId="{F06C8C9B-0FA3-46AE-A0BF-93B0D47D5B59}" srcOrd="0" destOrd="6" presId="urn:microsoft.com/office/officeart/2005/8/layout/hProcess9"/>
    <dgm:cxn modelId="{699CDC34-145D-477A-8274-421807D94C11}" type="presOf" srcId="{551EAAD2-5ACA-4FE2-8A96-42F000AE1D9D}" destId="{F06C8C9B-0FA3-46AE-A0BF-93B0D47D5B59}" srcOrd="0" destOrd="2" presId="urn:microsoft.com/office/officeart/2005/8/layout/hProcess9"/>
    <dgm:cxn modelId="{BD8AB635-3C6E-45BD-AB9B-03516CB00B61}" type="presOf" srcId="{74839D7C-2B73-4498-A891-0EA6425C0450}" destId="{F06C8C9B-0FA3-46AE-A0BF-93B0D47D5B59}" srcOrd="0" destOrd="1" presId="urn:microsoft.com/office/officeart/2005/8/layout/hProcess9"/>
    <dgm:cxn modelId="{444D5E5E-A3EF-46CF-BC4E-246514F4EDF9}" srcId="{D3C91992-03A0-47B8-8910-817B781A17C7}" destId="{71B2C372-A4B0-4F32-A82A-EF888DD7536B}" srcOrd="1" destOrd="0" parTransId="{087E368A-6A5D-404A-B107-A19B03C900D9}" sibTransId="{C16FA2C3-46EF-4750-A3B6-4E6A59AA64A6}"/>
    <dgm:cxn modelId="{B19E9642-FF56-4B3A-9927-EF3F7C009F26}" srcId="{7B76B408-92A2-48D0-8E60-ABF8D8E0F7F2}" destId="{A7F3410F-7411-4AC2-B61B-774A1B1E2ECA}" srcOrd="4" destOrd="0" parTransId="{7C2911A3-C694-4D79-958E-A5F4AFC9FA07}" sibTransId="{6473523A-C92A-4D43-949D-B7F81C2BD36B}"/>
    <dgm:cxn modelId="{78A2AC42-A882-400A-BA48-5CCEC6D93768}" srcId="{85374F56-77FA-4F24-AF41-FB6B404BDCFE}" destId="{37F3FE7C-8082-4441-B42D-80CEF76A658A}" srcOrd="1" destOrd="0" parTransId="{DDBB548C-9E68-4376-9B50-B9DDADF15761}" sibTransId="{9A12455B-6686-44F9-A4A6-0C490E77F7F4}"/>
    <dgm:cxn modelId="{968CC764-21A8-4AEC-B4B8-553D0C7AB8BB}" type="presOf" srcId="{EF2BA3AE-989F-426C-888B-F473F0866920}" destId="{F06C8C9B-0FA3-46AE-A0BF-93B0D47D5B59}" srcOrd="0" destOrd="4" presId="urn:microsoft.com/office/officeart/2005/8/layout/hProcess9"/>
    <dgm:cxn modelId="{E3F2CB66-E5EA-4982-BC7F-4B38360088EC}" srcId="{7B76B408-92A2-48D0-8E60-ABF8D8E0F7F2}" destId="{D3C91992-03A0-47B8-8910-817B781A17C7}" srcOrd="0" destOrd="0" parTransId="{AC8CB686-52E0-4C01-BFEC-ADA703E2773F}" sibTransId="{11C1100C-45D6-4EEE-BCCF-A7B956F368BB}"/>
    <dgm:cxn modelId="{6C30404F-7404-4436-BFFD-1F6C4AB4FE73}" type="presOf" srcId="{D3C91992-03A0-47B8-8910-817B781A17C7}" destId="{F06C8C9B-0FA3-46AE-A0BF-93B0D47D5B59}" srcOrd="0" destOrd="0" presId="urn:microsoft.com/office/officeart/2005/8/layout/hProcess9"/>
    <dgm:cxn modelId="{BF939971-453A-4688-913F-86636B6CFC19}" srcId="{74839D7C-2B73-4498-A891-0EA6425C0450}" destId="{C11F0BBF-4550-40D1-BD36-6EE1D2C66369}" srcOrd="3" destOrd="0" parTransId="{E2413E90-731E-4742-9748-2F406917B2D1}" sibTransId="{A7221865-16B4-4BD9-97EE-B345DF602AC6}"/>
    <dgm:cxn modelId="{4F18DD72-DCEE-4D97-8FB6-EC4E061DE33B}" type="presOf" srcId="{8F804882-950C-4F93-8029-610FBC3B28CF}" destId="{A2EC13AC-C835-4603-9590-8006C0F6135A}" srcOrd="0" destOrd="0" presId="urn:microsoft.com/office/officeart/2005/8/layout/hProcess9"/>
    <dgm:cxn modelId="{6B25EB73-F851-4430-B895-64B31901B50D}" type="presOf" srcId="{9F1EFF71-9C39-4EE4-BC44-84C215A079BC}" destId="{AAB15070-6EFC-4054-AE93-0156F4AF2EDF}" srcOrd="0" destOrd="0" presId="urn:microsoft.com/office/officeart/2005/8/layout/hProcess9"/>
    <dgm:cxn modelId="{72E27556-6DE5-4409-A798-1FE3C1F71AA4}" type="presOf" srcId="{57D80834-BE90-49BB-B959-133986BA358D}" destId="{1CEB1B28-7789-4A27-8E03-98C4D091CA83}" srcOrd="0" destOrd="2" presId="urn:microsoft.com/office/officeart/2005/8/layout/hProcess9"/>
    <dgm:cxn modelId="{B1507E56-A420-4B75-9C9A-0E5D8CEED2FB}" srcId="{D3C91992-03A0-47B8-8910-817B781A17C7}" destId="{2721F2AC-913D-4FE5-AE74-31962FD2F311}" srcOrd="2" destOrd="0" parTransId="{C044FB22-D936-408E-84A5-F9D05613611E}" sibTransId="{CBBDABDA-863F-40DB-8287-646CBA00F447}"/>
    <dgm:cxn modelId="{4886A45A-7FD3-4654-9D9E-9E333677E451}" type="presOf" srcId="{A7F3410F-7411-4AC2-B61B-774A1B1E2ECA}" destId="{1CEB1B28-7789-4A27-8E03-98C4D091CA83}" srcOrd="0" destOrd="0" presId="urn:microsoft.com/office/officeart/2005/8/layout/hProcess9"/>
    <dgm:cxn modelId="{4CDA3294-2FE2-4184-A0BB-9CDA3C9150ED}" type="presOf" srcId="{11395E57-8461-4D5B-8AD7-F7A27DC7E55C}" destId="{1CEB1B28-7789-4A27-8E03-98C4D091CA83}" srcOrd="0" destOrd="4" presId="urn:microsoft.com/office/officeart/2005/8/layout/hProcess9"/>
    <dgm:cxn modelId="{01AEB197-5F8D-4C07-A5FF-87A7BDFAC535}" srcId="{74839D7C-2B73-4498-A891-0EA6425C0450}" destId="{CDAFC16F-0151-40D5-B7C8-42B6B8E25B32}" srcOrd="1" destOrd="0" parTransId="{2637DB33-03EB-46DF-ADBB-9AEF5EE3404B}" sibTransId="{2939E3D6-DEE3-472B-BE6F-DF98F4ECF394}"/>
    <dgm:cxn modelId="{1DDA0999-86D0-4534-8D2B-8CE2C387C7D8}" srcId="{A7F3410F-7411-4AC2-B61B-774A1B1E2ECA}" destId="{ECEF7FDB-BD58-4E24-9AF4-04400F98F49B}" srcOrd="2" destOrd="0" parTransId="{D394A145-D413-4790-BFCE-3CD3B64962BC}" sibTransId="{16441D00-BE0E-482D-A7B3-98530CE625AD}"/>
    <dgm:cxn modelId="{6478C09D-2FB9-46D9-939C-8F07C1AE5748}" srcId="{7B76B408-92A2-48D0-8E60-ABF8D8E0F7F2}" destId="{85374F56-77FA-4F24-AF41-FB6B404BDCFE}" srcOrd="1" destOrd="0" parTransId="{8B35B03D-C23F-41DC-A083-DC3719228484}" sibTransId="{5F12733D-93BF-4DFF-B786-2A571861BE5D}"/>
    <dgm:cxn modelId="{7685399E-FED1-4A13-9061-D98A3CE550F6}" type="presOf" srcId="{2721F2AC-913D-4FE5-AE74-31962FD2F311}" destId="{F06C8C9B-0FA3-46AE-A0BF-93B0D47D5B59}" srcOrd="0" destOrd="7" presId="urn:microsoft.com/office/officeart/2005/8/layout/hProcess9"/>
    <dgm:cxn modelId="{2183439E-7A23-4955-954E-E16A589BB1EA}" type="presOf" srcId="{7B76B408-92A2-48D0-8E60-ABF8D8E0F7F2}" destId="{2EDA3FD3-FC41-4ADE-926F-D62248155047}" srcOrd="0" destOrd="0" presId="urn:microsoft.com/office/officeart/2005/8/layout/hProcess9"/>
    <dgm:cxn modelId="{C3F906A4-10C8-4B58-908B-7711CA9E5218}" srcId="{7B76B408-92A2-48D0-8E60-ABF8D8E0F7F2}" destId="{8F804882-950C-4F93-8029-610FBC3B28CF}" srcOrd="2" destOrd="0" parTransId="{8AB93C1E-E0F8-4199-9A0E-C587084959C2}" sibTransId="{21BAFF5C-A6CB-4D3B-A3EA-1329C7EC4007}"/>
    <dgm:cxn modelId="{8F0B46A8-64F5-491D-9FAD-76BD484D6C68}" srcId="{74839D7C-2B73-4498-A891-0EA6425C0450}" destId="{EF2BA3AE-989F-426C-888B-F473F0866920}" srcOrd="2" destOrd="0" parTransId="{1871E74D-C63A-4835-8BEC-7B21F85B6724}" sibTransId="{E8ED7466-71C0-4F28-8556-6286AAD6A5F2}"/>
    <dgm:cxn modelId="{5557F4AB-D507-4B04-9A9A-904D935A3E6F}" srcId="{74839D7C-2B73-4498-A891-0EA6425C0450}" destId="{551EAAD2-5ACA-4FE2-8A96-42F000AE1D9D}" srcOrd="0" destOrd="0" parTransId="{09D8C884-E639-4EFF-B50D-14CAD3CF97B8}" sibTransId="{877EA79A-093C-43F2-9944-EC4941F3E35B}"/>
    <dgm:cxn modelId="{1471FEAD-0A70-481A-9D09-9D7FC9FE2E80}" type="presOf" srcId="{37F3FE7C-8082-4441-B42D-80CEF76A658A}" destId="{6932A384-1A87-4BE9-A264-34043DF80065}" srcOrd="0" destOrd="2" presId="urn:microsoft.com/office/officeart/2005/8/layout/hProcess9"/>
    <dgm:cxn modelId="{0FBB2EB0-4BDC-4126-9A6D-46018296CF56}" srcId="{A7F3410F-7411-4AC2-B61B-774A1B1E2ECA}" destId="{600C5E58-7E86-4EFB-AE6A-156A782A2F2D}" srcOrd="0" destOrd="0" parTransId="{2B9056CE-75F4-40C2-8ADC-85F9D70BB863}" sibTransId="{85610B5B-65C1-417E-8E04-BD633A27ED21}"/>
    <dgm:cxn modelId="{842162B3-7F99-4451-8BEE-CD27F5528CEA}" srcId="{7B76B408-92A2-48D0-8E60-ABF8D8E0F7F2}" destId="{9F1EFF71-9C39-4EE4-BC44-84C215A079BC}" srcOrd="3" destOrd="0" parTransId="{9AA35A95-4AE5-4778-9902-05162F0C05BC}" sibTransId="{CB53CB4B-8B95-4C03-89F4-11ABA4D896E3}"/>
    <dgm:cxn modelId="{A8268EC1-DC25-4319-88DF-F97EAC774D7C}" type="presOf" srcId="{AF358E67-D694-4D09-839C-4E7B99DE67E5}" destId="{F06C8C9B-0FA3-46AE-A0BF-93B0D47D5B59}" srcOrd="0" destOrd="8" presId="urn:microsoft.com/office/officeart/2005/8/layout/hProcess9"/>
    <dgm:cxn modelId="{9A993CC9-583C-47FD-9CDA-58C2EA0F5AED}" type="presOf" srcId="{4B967538-1AE3-44C3-BADA-E2BA4E6D6AA7}" destId="{6932A384-1A87-4BE9-A264-34043DF80065}" srcOrd="0" destOrd="1" presId="urn:microsoft.com/office/officeart/2005/8/layout/hProcess9"/>
    <dgm:cxn modelId="{DA346ECD-E8BA-47B1-91BE-FFCBB133A754}" type="presOf" srcId="{600C5E58-7E86-4EFB-AE6A-156A782A2F2D}" destId="{1CEB1B28-7789-4A27-8E03-98C4D091CA83}" srcOrd="0" destOrd="1" presId="urn:microsoft.com/office/officeart/2005/8/layout/hProcess9"/>
    <dgm:cxn modelId="{4F9637CF-4EB6-4370-A50C-5159BEB692F7}" type="presOf" srcId="{CDAFC16F-0151-40D5-B7C8-42B6B8E25B32}" destId="{F06C8C9B-0FA3-46AE-A0BF-93B0D47D5B59}" srcOrd="0" destOrd="3" presId="urn:microsoft.com/office/officeart/2005/8/layout/hProcess9"/>
    <dgm:cxn modelId="{562DBAD8-AF85-42AC-A24A-E9ECE9A455BA}" srcId="{8F804882-950C-4F93-8029-610FBC3B28CF}" destId="{97B66655-1017-4CF9-B58D-227AD464FBBD}" srcOrd="0" destOrd="0" parTransId="{D8CB757E-8A87-4F45-94DB-966C2A2D33F4}" sibTransId="{2EBC5BDC-7F9E-4A28-8675-BACAFA5D53B9}"/>
    <dgm:cxn modelId="{899921DA-581C-405E-B508-6BA20FD271FA}" type="presOf" srcId="{97B66655-1017-4CF9-B58D-227AD464FBBD}" destId="{A2EC13AC-C835-4603-9590-8006C0F6135A}" srcOrd="0" destOrd="1" presId="urn:microsoft.com/office/officeart/2005/8/layout/hProcess9"/>
    <dgm:cxn modelId="{9B51CDEA-7EFA-4CEF-B1B0-3C2193FC4E12}" srcId="{9F1EFF71-9C39-4EE4-BC44-84C215A079BC}" destId="{6B3B4EF6-66BC-460B-A2DD-799783707910}" srcOrd="0" destOrd="0" parTransId="{E606000A-80E4-40AE-9F31-C19F2C4D5F7E}" sibTransId="{FA11EF6A-ED05-48B4-9807-1CAAB433D61B}"/>
    <dgm:cxn modelId="{CC5C50F2-0F66-434F-84B0-DE1CEE8B0F0A}" type="presOf" srcId="{85374F56-77FA-4F24-AF41-FB6B404BDCFE}" destId="{6932A384-1A87-4BE9-A264-34043DF80065}" srcOrd="0" destOrd="0" presId="urn:microsoft.com/office/officeart/2005/8/layout/hProcess9"/>
    <dgm:cxn modelId="{2DDA54FA-EF31-4DE7-B33B-ADBD1D14F1FA}" srcId="{85374F56-77FA-4F24-AF41-FB6B404BDCFE}" destId="{4B967538-1AE3-44C3-BADA-E2BA4E6D6AA7}" srcOrd="0" destOrd="0" parTransId="{A35C5D1B-83C3-453A-9F0A-86E17284F8C2}" sibTransId="{4F90CA53-9975-4FC2-B8D2-762459FE42D0}"/>
    <dgm:cxn modelId="{CDC272FB-E392-42A6-BF88-F02E6398241E}" srcId="{A7F3410F-7411-4AC2-B61B-774A1B1E2ECA}" destId="{11395E57-8461-4D5B-8AD7-F7A27DC7E55C}" srcOrd="3" destOrd="0" parTransId="{1ADFC6F9-4EA0-40F7-87D6-E3F73CC77FA9}" sibTransId="{961A83FC-D46B-4AB9-9CB6-0B0E00A7CAB8}"/>
    <dgm:cxn modelId="{350C1AFB-A342-4E11-A2A7-3D41CD9D39E9}" type="presParOf" srcId="{2EDA3FD3-FC41-4ADE-926F-D62248155047}" destId="{F6DABB3E-0333-4BC3-8E24-EF6F738727C6}" srcOrd="0" destOrd="0" presId="urn:microsoft.com/office/officeart/2005/8/layout/hProcess9"/>
    <dgm:cxn modelId="{B2D63AC1-D533-4A34-86FF-67477FF95E15}" type="presParOf" srcId="{2EDA3FD3-FC41-4ADE-926F-D62248155047}" destId="{E2538B4D-60D9-4978-9F6B-C8CCBB196B54}" srcOrd="1" destOrd="0" presId="urn:microsoft.com/office/officeart/2005/8/layout/hProcess9"/>
    <dgm:cxn modelId="{B54C924A-E0E6-429A-BFA5-5854416A0E22}" type="presParOf" srcId="{E2538B4D-60D9-4978-9F6B-C8CCBB196B54}" destId="{F06C8C9B-0FA3-46AE-A0BF-93B0D47D5B59}" srcOrd="0" destOrd="0" presId="urn:microsoft.com/office/officeart/2005/8/layout/hProcess9"/>
    <dgm:cxn modelId="{13F005CD-1894-41DF-BAD3-62738F178D7C}" type="presParOf" srcId="{E2538B4D-60D9-4978-9F6B-C8CCBB196B54}" destId="{7C17FD2B-17BB-4D5B-A373-D64A43631AC6}" srcOrd="1" destOrd="0" presId="urn:microsoft.com/office/officeart/2005/8/layout/hProcess9"/>
    <dgm:cxn modelId="{5B088801-AFE5-47FB-BC08-D1D342D0A4B9}" type="presParOf" srcId="{E2538B4D-60D9-4978-9F6B-C8CCBB196B54}" destId="{6932A384-1A87-4BE9-A264-34043DF80065}" srcOrd="2" destOrd="0" presId="urn:microsoft.com/office/officeart/2005/8/layout/hProcess9"/>
    <dgm:cxn modelId="{6E89226B-62B8-49EB-BF61-C287CFB7AF56}" type="presParOf" srcId="{E2538B4D-60D9-4978-9F6B-C8CCBB196B54}" destId="{68A915C8-9BD5-4909-BF5C-F2B478A2DBBC}" srcOrd="3" destOrd="0" presId="urn:microsoft.com/office/officeart/2005/8/layout/hProcess9"/>
    <dgm:cxn modelId="{0A833283-373A-44D8-8259-DBC72BCE7434}" type="presParOf" srcId="{E2538B4D-60D9-4978-9F6B-C8CCBB196B54}" destId="{A2EC13AC-C835-4603-9590-8006C0F6135A}" srcOrd="4" destOrd="0" presId="urn:microsoft.com/office/officeart/2005/8/layout/hProcess9"/>
    <dgm:cxn modelId="{9937A616-8F2C-42AA-8DA6-850CDFA1B80D}" type="presParOf" srcId="{E2538B4D-60D9-4978-9F6B-C8CCBB196B54}" destId="{33CF3080-8A7E-48C4-9365-84390CED61DB}" srcOrd="5" destOrd="0" presId="urn:microsoft.com/office/officeart/2005/8/layout/hProcess9"/>
    <dgm:cxn modelId="{12CFDAAD-E0BF-44DA-BEB3-DBCC2FDD28FD}" type="presParOf" srcId="{E2538B4D-60D9-4978-9F6B-C8CCBB196B54}" destId="{AAB15070-6EFC-4054-AE93-0156F4AF2EDF}" srcOrd="6" destOrd="0" presId="urn:microsoft.com/office/officeart/2005/8/layout/hProcess9"/>
    <dgm:cxn modelId="{C816FF72-21C1-4E98-B5E3-1B44ECA9D4E3}" type="presParOf" srcId="{E2538B4D-60D9-4978-9F6B-C8CCBB196B54}" destId="{CDDEE003-5EAB-4299-9178-A1CE74D486EB}" srcOrd="7" destOrd="0" presId="urn:microsoft.com/office/officeart/2005/8/layout/hProcess9"/>
    <dgm:cxn modelId="{11A0D746-38A6-4D5A-A79E-3E8FDD388A61}" type="presParOf" srcId="{E2538B4D-60D9-4978-9F6B-C8CCBB196B54}" destId="{1CEB1B28-7789-4A27-8E03-98C4D091CA83}" srcOrd="8" destOrd="0" presId="urn:microsoft.com/office/officeart/2005/8/layout/hProcess9"/>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ata2.xml><?xml version="1.0" encoding="utf-8"?>
<dgm:dataModel xmlns:dgm="http://schemas.openxmlformats.org/drawingml/2006/diagram" xmlns:a="http://schemas.openxmlformats.org/drawingml/2006/main">
  <dgm:ptLst>
    <dgm:pt modelId="{7B76B408-92A2-48D0-8E60-ABF8D8E0F7F2}" type="doc">
      <dgm:prSet loTypeId="urn:microsoft.com/office/officeart/2005/8/layout/hProcess9" loCatId="process" qsTypeId="urn:microsoft.com/office/officeart/2005/8/quickstyle/simple1" qsCatId="simple" csTypeId="urn:microsoft.com/office/officeart/2005/8/colors/accent1_2" csCatId="accent1" phldr="1"/>
      <dgm:spPr/>
      <dgm:t>
        <a:bodyPr/>
        <a:lstStyle/>
        <a:p>
          <a:endParaRPr lang="en-US"/>
        </a:p>
      </dgm:t>
    </dgm:pt>
    <dgm:pt modelId="{85374F56-77FA-4F24-AF41-FB6B404BDCFE}">
      <dgm:prSet phldrT="[Text]" custT="1"/>
      <dgm:spPr>
        <a:solidFill>
          <a:srgbClr val="0070C0"/>
        </a:solidFill>
      </dgm:spPr>
      <dgm:t>
        <a:bodyPr/>
        <a:lstStyle/>
        <a:p>
          <a:pPr algn="ctr"/>
          <a:r>
            <a:rPr lang="en-US" sz="1200" u="sng">
              <a:latin typeface="Arial" panose="020B0604020202020204" pitchFamily="34" charset="0"/>
              <a:cs typeface="Arial" panose="020B0604020202020204" pitchFamily="34" charset="0"/>
            </a:rPr>
            <a:t>Input worksheets</a:t>
          </a:r>
        </a:p>
      </dgm:t>
    </dgm:pt>
    <dgm:pt modelId="{8B35B03D-C23F-41DC-A083-DC3719228484}" type="parTrans" cxnId="{6478C09D-2FB9-46D9-939C-8F07C1AE5748}">
      <dgm:prSet/>
      <dgm:spPr/>
      <dgm:t>
        <a:bodyPr/>
        <a:lstStyle/>
        <a:p>
          <a:endParaRPr lang="en-US" sz="1200">
            <a:latin typeface="Arial" panose="020B0604020202020204" pitchFamily="34" charset="0"/>
            <a:cs typeface="Arial" panose="020B0604020202020204" pitchFamily="34" charset="0"/>
          </a:endParaRPr>
        </a:p>
      </dgm:t>
    </dgm:pt>
    <dgm:pt modelId="{5F12733D-93BF-4DFF-B786-2A571861BE5D}" type="sibTrans" cxnId="{6478C09D-2FB9-46D9-939C-8F07C1AE5748}">
      <dgm:prSet custT="1"/>
      <dgm:spPr/>
      <dgm:t>
        <a:bodyPr/>
        <a:lstStyle/>
        <a:p>
          <a:endParaRPr lang="en-US" sz="1200">
            <a:latin typeface="Arial" panose="020B0604020202020204" pitchFamily="34" charset="0"/>
            <a:cs typeface="Arial" panose="020B0604020202020204" pitchFamily="34" charset="0"/>
          </a:endParaRPr>
        </a:p>
      </dgm:t>
    </dgm:pt>
    <dgm:pt modelId="{4B967538-1AE3-44C3-BADA-E2BA4E6D6AA7}">
      <dgm:prSet phldrT="[Text]" custT="1"/>
      <dgm:spPr>
        <a:solidFill>
          <a:srgbClr val="0070C0"/>
        </a:solidFill>
      </dgm:spPr>
      <dgm:t>
        <a:bodyPr/>
        <a:lstStyle/>
        <a:p>
          <a:pPr algn="l"/>
          <a:r>
            <a:rPr lang="en-US" sz="1200">
              <a:latin typeface="Arial" panose="020B0604020202020204" pitchFamily="34" charset="0"/>
              <a:cs typeface="Arial" panose="020B0604020202020204" pitchFamily="34" charset="0"/>
            </a:rPr>
            <a:t>Enter financial information, including </a:t>
          </a:r>
          <a:r>
            <a:rPr lang="en-GB" sz="1200">
              <a:latin typeface="Arial" panose="020B0604020202020204" pitchFamily="34" charset="0"/>
              <a:cs typeface="Arial" panose="020B0604020202020204" pitchFamily="34" charset="0"/>
            </a:rPr>
            <a:t>parent / ultimate parent / subcontractor / guarantor as appropriate</a:t>
          </a:r>
          <a:endParaRPr lang="en-US" sz="1200">
            <a:latin typeface="Arial" panose="020B0604020202020204" pitchFamily="34" charset="0"/>
            <a:cs typeface="Arial" panose="020B0604020202020204" pitchFamily="34" charset="0"/>
          </a:endParaRPr>
        </a:p>
      </dgm:t>
    </dgm:pt>
    <dgm:pt modelId="{A35C5D1B-83C3-453A-9F0A-86E17284F8C2}" type="parTrans" cxnId="{2DDA54FA-EF31-4DE7-B33B-ADBD1D14F1FA}">
      <dgm:prSet/>
      <dgm:spPr/>
      <dgm:t>
        <a:bodyPr/>
        <a:lstStyle/>
        <a:p>
          <a:endParaRPr lang="en-US" sz="1200">
            <a:latin typeface="Arial" panose="020B0604020202020204" pitchFamily="34" charset="0"/>
            <a:cs typeface="Arial" panose="020B0604020202020204" pitchFamily="34" charset="0"/>
          </a:endParaRPr>
        </a:p>
      </dgm:t>
    </dgm:pt>
    <dgm:pt modelId="{4F90CA53-9975-4FC2-B8D2-762459FE42D0}" type="sibTrans" cxnId="{2DDA54FA-EF31-4DE7-B33B-ADBD1D14F1FA}">
      <dgm:prSet/>
      <dgm:spPr/>
      <dgm:t>
        <a:bodyPr/>
        <a:lstStyle/>
        <a:p>
          <a:endParaRPr lang="en-US" sz="1200">
            <a:latin typeface="Arial" panose="020B0604020202020204" pitchFamily="34" charset="0"/>
            <a:cs typeface="Arial" panose="020B0604020202020204" pitchFamily="34" charset="0"/>
          </a:endParaRPr>
        </a:p>
      </dgm:t>
    </dgm:pt>
    <dgm:pt modelId="{8F804882-950C-4F93-8029-610FBC3B28CF}">
      <dgm:prSet phldrT="[Text]" custT="1"/>
      <dgm:spPr>
        <a:solidFill>
          <a:srgbClr val="5AB7B2"/>
        </a:solidFill>
      </dgm:spPr>
      <dgm:t>
        <a:bodyPr/>
        <a:lstStyle/>
        <a:p>
          <a:pPr algn="ctr"/>
          <a:r>
            <a:rPr lang="en-US" sz="1200" u="sng">
              <a:solidFill>
                <a:sysClr val="windowText" lastClr="000000"/>
              </a:solidFill>
              <a:latin typeface="Arial" panose="020B0604020202020204" pitchFamily="34" charset="0"/>
              <a:cs typeface="Arial" panose="020B0604020202020204" pitchFamily="34" charset="0"/>
            </a:rPr>
            <a:t>Ancillary worksheets</a:t>
          </a:r>
        </a:p>
      </dgm:t>
    </dgm:pt>
    <dgm:pt modelId="{8AB93C1E-E0F8-4199-9A0E-C587084959C2}" type="parTrans" cxnId="{C3F906A4-10C8-4B58-908B-7711CA9E5218}">
      <dgm:prSet/>
      <dgm:spPr/>
      <dgm:t>
        <a:bodyPr/>
        <a:lstStyle/>
        <a:p>
          <a:endParaRPr lang="en-US" sz="1200">
            <a:latin typeface="Arial" panose="020B0604020202020204" pitchFamily="34" charset="0"/>
            <a:cs typeface="Arial" panose="020B0604020202020204" pitchFamily="34" charset="0"/>
          </a:endParaRPr>
        </a:p>
      </dgm:t>
    </dgm:pt>
    <dgm:pt modelId="{21BAFF5C-A6CB-4D3B-A3EA-1329C7EC4007}" type="sibTrans" cxnId="{C3F906A4-10C8-4B58-908B-7711CA9E5218}">
      <dgm:prSet custT="1"/>
      <dgm:spPr/>
      <dgm:t>
        <a:bodyPr/>
        <a:lstStyle/>
        <a:p>
          <a:endParaRPr lang="en-US" sz="1200">
            <a:latin typeface="Arial" panose="020B0604020202020204" pitchFamily="34" charset="0"/>
            <a:cs typeface="Arial" panose="020B0604020202020204" pitchFamily="34" charset="0"/>
          </a:endParaRPr>
        </a:p>
      </dgm:t>
    </dgm:pt>
    <dgm:pt modelId="{97B66655-1017-4CF9-B58D-227AD464FBBD}">
      <dgm:prSet phldrT="[Text]" custT="1"/>
      <dgm:spPr>
        <a:solidFill>
          <a:srgbClr val="5AB7B2"/>
        </a:solidFill>
      </dgm:spPr>
      <dgm:t>
        <a:bodyPr/>
        <a:lstStyle/>
        <a:p>
          <a:pPr algn="l"/>
          <a:r>
            <a:rPr lang="en-US" sz="1200">
              <a:solidFill>
                <a:sysClr val="windowText" lastClr="000000"/>
              </a:solidFill>
              <a:latin typeface="Arial" panose="020B0604020202020204" pitchFamily="34" charset="0"/>
              <a:cs typeface="Arial" panose="020B0604020202020204" pitchFamily="34" charset="0"/>
            </a:rPr>
            <a:t>Enter lot bidding details</a:t>
          </a:r>
        </a:p>
      </dgm:t>
    </dgm:pt>
    <dgm:pt modelId="{D8CB757E-8A87-4F45-94DB-966C2A2D33F4}" type="parTrans" cxnId="{562DBAD8-AF85-42AC-A24A-E9ECE9A455BA}">
      <dgm:prSet/>
      <dgm:spPr/>
      <dgm:t>
        <a:bodyPr/>
        <a:lstStyle/>
        <a:p>
          <a:endParaRPr lang="en-US" sz="1200">
            <a:latin typeface="Arial" panose="020B0604020202020204" pitchFamily="34" charset="0"/>
            <a:cs typeface="Arial" panose="020B0604020202020204" pitchFamily="34" charset="0"/>
          </a:endParaRPr>
        </a:p>
      </dgm:t>
    </dgm:pt>
    <dgm:pt modelId="{2EBC5BDC-7F9E-4A28-8675-BACAFA5D53B9}" type="sibTrans" cxnId="{562DBAD8-AF85-42AC-A24A-E9ECE9A455BA}">
      <dgm:prSet/>
      <dgm:spPr/>
      <dgm:t>
        <a:bodyPr/>
        <a:lstStyle/>
        <a:p>
          <a:endParaRPr lang="en-US" sz="1200">
            <a:latin typeface="Arial" panose="020B0604020202020204" pitchFamily="34" charset="0"/>
            <a:cs typeface="Arial" panose="020B0604020202020204" pitchFamily="34" charset="0"/>
          </a:endParaRPr>
        </a:p>
      </dgm:t>
    </dgm:pt>
    <dgm:pt modelId="{9F1EFF71-9C39-4EE4-BC44-84C215A079BC}">
      <dgm:prSet phldrT="[Text]" custT="1"/>
      <dgm:spPr>
        <a:solidFill>
          <a:schemeClr val="tx1"/>
        </a:solidFill>
      </dgm:spPr>
      <dgm:t>
        <a:bodyPr/>
        <a:lstStyle/>
        <a:p>
          <a:pPr algn="ctr"/>
          <a:r>
            <a:rPr lang="en-US" sz="1200" u="sng">
              <a:solidFill>
                <a:schemeClr val="bg1"/>
              </a:solidFill>
              <a:latin typeface="Arial" panose="020B0604020202020204" pitchFamily="34" charset="0"/>
              <a:cs typeface="Arial" panose="020B0604020202020204" pitchFamily="34" charset="0"/>
            </a:rPr>
            <a:t>Assessment worksheets</a:t>
          </a:r>
        </a:p>
      </dgm:t>
    </dgm:pt>
    <dgm:pt modelId="{9AA35A95-4AE5-4778-9902-05162F0C05BC}" type="parTrans" cxnId="{842162B3-7F99-4451-8BEE-CD27F5528CEA}">
      <dgm:prSet/>
      <dgm:spPr/>
      <dgm:t>
        <a:bodyPr/>
        <a:lstStyle/>
        <a:p>
          <a:endParaRPr lang="en-US" sz="1200">
            <a:latin typeface="Arial" panose="020B0604020202020204" pitchFamily="34" charset="0"/>
            <a:cs typeface="Arial" panose="020B0604020202020204" pitchFamily="34" charset="0"/>
          </a:endParaRPr>
        </a:p>
      </dgm:t>
    </dgm:pt>
    <dgm:pt modelId="{CB53CB4B-8B95-4C03-89F4-11ABA4D896E3}" type="sibTrans" cxnId="{842162B3-7F99-4451-8BEE-CD27F5528CEA}">
      <dgm:prSet custT="1"/>
      <dgm:spPr/>
      <dgm:t>
        <a:bodyPr/>
        <a:lstStyle/>
        <a:p>
          <a:endParaRPr lang="en-US" sz="1200">
            <a:latin typeface="Arial" panose="020B0604020202020204" pitchFamily="34" charset="0"/>
            <a:cs typeface="Arial" panose="020B0604020202020204" pitchFamily="34" charset="0"/>
          </a:endParaRPr>
        </a:p>
      </dgm:t>
    </dgm:pt>
    <dgm:pt modelId="{6B3B4EF6-66BC-460B-A2DD-799783707910}">
      <dgm:prSet phldrT="[Text]" custT="1"/>
      <dgm:spPr>
        <a:solidFill>
          <a:schemeClr val="tx1"/>
        </a:solidFill>
      </dgm:spPr>
      <dgm:t>
        <a:bodyPr/>
        <a:lstStyle/>
        <a:p>
          <a:pPr algn="l"/>
          <a:r>
            <a:rPr lang="en-US" sz="1200">
              <a:solidFill>
                <a:schemeClr val="bg1"/>
              </a:solidFill>
              <a:latin typeface="Arial" panose="020B0604020202020204" pitchFamily="34" charset="0"/>
              <a:cs typeface="Arial" panose="020B0604020202020204" pitchFamily="34" charset="0"/>
            </a:rPr>
            <a:t>Reference for review metric outputs and calculation breakdowns</a:t>
          </a:r>
        </a:p>
      </dgm:t>
    </dgm:pt>
    <dgm:pt modelId="{E606000A-80E4-40AE-9F31-C19F2C4D5F7E}" type="parTrans" cxnId="{9B51CDEA-7EFA-4CEF-B1B0-3C2193FC4E12}">
      <dgm:prSet/>
      <dgm:spPr/>
      <dgm:t>
        <a:bodyPr/>
        <a:lstStyle/>
        <a:p>
          <a:endParaRPr lang="en-US" sz="1200">
            <a:latin typeface="Arial" panose="020B0604020202020204" pitchFamily="34" charset="0"/>
            <a:cs typeface="Arial" panose="020B0604020202020204" pitchFamily="34" charset="0"/>
          </a:endParaRPr>
        </a:p>
      </dgm:t>
    </dgm:pt>
    <dgm:pt modelId="{FA11EF6A-ED05-48B4-9807-1CAAB433D61B}" type="sibTrans" cxnId="{9B51CDEA-7EFA-4CEF-B1B0-3C2193FC4E12}">
      <dgm:prSet/>
      <dgm:spPr/>
      <dgm:t>
        <a:bodyPr/>
        <a:lstStyle/>
        <a:p>
          <a:endParaRPr lang="en-US" sz="1200">
            <a:latin typeface="Arial" panose="020B0604020202020204" pitchFamily="34" charset="0"/>
            <a:cs typeface="Arial" panose="020B0604020202020204" pitchFamily="34" charset="0"/>
          </a:endParaRPr>
        </a:p>
      </dgm:t>
    </dgm:pt>
    <dgm:pt modelId="{A7F3410F-7411-4AC2-B61B-774A1B1E2ECA}">
      <dgm:prSet custT="1"/>
      <dgm:spPr>
        <a:solidFill>
          <a:schemeClr val="accent4">
            <a:lumMod val="40000"/>
            <a:lumOff val="60000"/>
          </a:schemeClr>
        </a:solidFill>
      </dgm:spPr>
      <dgm:t>
        <a:bodyPr anchor="t"/>
        <a:lstStyle/>
        <a:p>
          <a:pPr algn="ctr"/>
          <a:r>
            <a:rPr lang="en-US" sz="1200" u="sng">
              <a:solidFill>
                <a:sysClr val="windowText" lastClr="000000"/>
              </a:solidFill>
              <a:latin typeface="Arial" panose="020B0604020202020204" pitchFamily="34" charset="0"/>
              <a:cs typeface="Arial" panose="020B0604020202020204" pitchFamily="34" charset="0"/>
            </a:rPr>
            <a:t>Evaluation worksheets</a:t>
          </a:r>
          <a:endParaRPr lang="en-US" sz="1200">
            <a:solidFill>
              <a:sysClr val="windowText" lastClr="000000"/>
            </a:solidFill>
            <a:latin typeface="Arial" panose="020B0604020202020204" pitchFamily="34" charset="0"/>
            <a:cs typeface="Arial" panose="020B0604020202020204" pitchFamily="34" charset="0"/>
          </a:endParaRPr>
        </a:p>
      </dgm:t>
    </dgm:pt>
    <dgm:pt modelId="{7C2911A3-C694-4D79-958E-A5F4AFC9FA07}" type="parTrans" cxnId="{B19E9642-FF56-4B3A-9927-EF3F7C009F26}">
      <dgm:prSet/>
      <dgm:spPr/>
      <dgm:t>
        <a:bodyPr/>
        <a:lstStyle/>
        <a:p>
          <a:endParaRPr lang="en-US" sz="1200">
            <a:latin typeface="Arial" panose="020B0604020202020204" pitchFamily="34" charset="0"/>
            <a:cs typeface="Arial" panose="020B0604020202020204" pitchFamily="34" charset="0"/>
          </a:endParaRPr>
        </a:p>
      </dgm:t>
    </dgm:pt>
    <dgm:pt modelId="{6473523A-C92A-4D43-949D-B7F81C2BD36B}" type="sibTrans" cxnId="{B19E9642-FF56-4B3A-9927-EF3F7C009F26}">
      <dgm:prSet/>
      <dgm:spPr/>
      <dgm:t>
        <a:bodyPr/>
        <a:lstStyle/>
        <a:p>
          <a:endParaRPr lang="en-US" sz="1200">
            <a:latin typeface="Arial" panose="020B0604020202020204" pitchFamily="34" charset="0"/>
            <a:cs typeface="Arial" panose="020B0604020202020204" pitchFamily="34" charset="0"/>
          </a:endParaRPr>
        </a:p>
      </dgm:t>
    </dgm:pt>
    <dgm:pt modelId="{37F3FE7C-8082-4441-B42D-80CEF76A658A}">
      <dgm:prSet phldrT="[Text]" custT="1"/>
      <dgm:spPr>
        <a:solidFill>
          <a:srgbClr val="0070C0"/>
        </a:solidFill>
      </dgm:spPr>
      <dgm:t>
        <a:bodyPr/>
        <a:lstStyle/>
        <a:p>
          <a:pPr algn="l"/>
          <a:r>
            <a:rPr lang="en-US" sz="1200">
              <a:latin typeface="Arial" panose="020B0604020202020204" pitchFamily="34" charset="0"/>
              <a:cs typeface="Arial" panose="020B0604020202020204" pitchFamily="34" charset="0"/>
            </a:rPr>
            <a:t>Ensure</a:t>
          </a:r>
          <a:r>
            <a:rPr lang="en-GB" sz="1200">
              <a:latin typeface="Arial" panose="020B0604020202020204" pitchFamily="34" charset="0"/>
              <a:cs typeface="Arial" panose="020B0604020202020204" pitchFamily="34" charset="0"/>
            </a:rPr>
            <a:t> figures are entered with correct signs for negative / positive values</a:t>
          </a:r>
          <a:r>
            <a:rPr lang="en-GB" sz="1200">
              <a:solidFill>
                <a:srgbClr val="FF0000"/>
              </a:solidFill>
              <a:latin typeface="Arial" panose="020B0604020202020204" pitchFamily="34" charset="0"/>
              <a:cs typeface="Arial" panose="020B0604020202020204" pitchFamily="34" charset="0"/>
            </a:rPr>
            <a:t> </a:t>
          </a:r>
          <a:r>
            <a:rPr lang="en-GB" sz="1200">
              <a:latin typeface="Arial" panose="020B0604020202020204" pitchFamily="34" charset="0"/>
              <a:cs typeface="Arial" panose="020B0604020202020204" pitchFamily="34" charset="0"/>
            </a:rPr>
            <a:t>and in correct fields, and check totals balance</a:t>
          </a:r>
          <a:endParaRPr lang="en-US" sz="1200">
            <a:latin typeface="Arial" panose="020B0604020202020204" pitchFamily="34" charset="0"/>
            <a:cs typeface="Arial" panose="020B0604020202020204" pitchFamily="34" charset="0"/>
          </a:endParaRPr>
        </a:p>
      </dgm:t>
    </dgm:pt>
    <dgm:pt modelId="{DDBB548C-9E68-4376-9B50-B9DDADF15761}" type="parTrans" cxnId="{78A2AC42-A882-400A-BA48-5CCEC6D93768}">
      <dgm:prSet/>
      <dgm:spPr/>
      <dgm:t>
        <a:bodyPr/>
        <a:lstStyle/>
        <a:p>
          <a:endParaRPr lang="en-US"/>
        </a:p>
      </dgm:t>
    </dgm:pt>
    <dgm:pt modelId="{9A12455B-6686-44F9-A4A6-0C490E77F7F4}" type="sibTrans" cxnId="{78A2AC42-A882-400A-BA48-5CCEC6D93768}">
      <dgm:prSet/>
      <dgm:spPr/>
      <dgm:t>
        <a:bodyPr/>
        <a:lstStyle/>
        <a:p>
          <a:endParaRPr lang="en-US"/>
        </a:p>
      </dgm:t>
    </dgm:pt>
    <dgm:pt modelId="{600C5E58-7E86-4EFB-AE6A-156A782A2F2D}">
      <dgm:prSet custT="1"/>
      <dgm:spPr/>
      <dgm:t>
        <a:bodyPr/>
        <a:lstStyle/>
        <a:p>
          <a:pPr algn="l"/>
          <a:r>
            <a:rPr lang="en-US" sz="1200">
              <a:solidFill>
                <a:sysClr val="windowText" lastClr="000000"/>
              </a:solidFill>
              <a:latin typeface="Arial" panose="020B0604020202020204" pitchFamily="34" charset="0"/>
              <a:cs typeface="Arial" panose="020B0604020202020204" pitchFamily="34" charset="0"/>
            </a:rPr>
            <a:t>Provide clarification against each metric for each entity (particularly where Red or Amber). Include:</a:t>
          </a:r>
          <a:endParaRPr lang="en-US" sz="1200">
            <a:latin typeface="Arial" panose="020B0604020202020204" pitchFamily="34" charset="0"/>
            <a:cs typeface="Arial" panose="020B0604020202020204" pitchFamily="34" charset="0"/>
          </a:endParaRPr>
        </a:p>
      </dgm:t>
    </dgm:pt>
    <dgm:pt modelId="{85610B5B-65C1-417E-8E04-BD633A27ED21}" type="sibTrans" cxnId="{0FBB2EB0-4BDC-4126-9A6D-46018296CF56}">
      <dgm:prSet/>
      <dgm:spPr/>
      <dgm:t>
        <a:bodyPr/>
        <a:lstStyle/>
        <a:p>
          <a:endParaRPr lang="en-US"/>
        </a:p>
      </dgm:t>
    </dgm:pt>
    <dgm:pt modelId="{2B9056CE-75F4-40C2-8ADC-85F9D70BB863}" type="parTrans" cxnId="{0FBB2EB0-4BDC-4126-9A6D-46018296CF56}">
      <dgm:prSet/>
      <dgm:spPr/>
      <dgm:t>
        <a:bodyPr/>
        <a:lstStyle/>
        <a:p>
          <a:endParaRPr lang="en-US"/>
        </a:p>
      </dgm:t>
    </dgm:pt>
    <dgm:pt modelId="{03B62804-D551-43C4-9E1A-AF58F23FA232}">
      <dgm:prSet custT="1"/>
      <dgm:spPr/>
      <dgm:t>
        <a:bodyPr/>
        <a:lstStyle/>
        <a:p>
          <a:pPr algn="l"/>
          <a:r>
            <a:rPr lang="en-US" sz="1200">
              <a:solidFill>
                <a:sysClr val="windowText" lastClr="000000"/>
              </a:solidFill>
              <a:latin typeface="Arial" panose="020B0604020202020204" pitchFamily="34" charset="0"/>
              <a:cs typeface="Arial" panose="020B0604020202020204" pitchFamily="34" charset="0"/>
            </a:rPr>
            <a:t>Reference additional supporting evidence submitted where appropriate</a:t>
          </a:r>
          <a:endParaRPr lang="en-US" sz="1200">
            <a:latin typeface="Arial" panose="020B0604020202020204" pitchFamily="34" charset="0"/>
            <a:cs typeface="Arial" panose="020B0604020202020204" pitchFamily="34" charset="0"/>
          </a:endParaRPr>
        </a:p>
      </dgm:t>
    </dgm:pt>
    <dgm:pt modelId="{00A4CCA2-5FF2-4A5A-B034-B08D40FBC40B}" type="parTrans" cxnId="{11079F1A-0AC1-4214-A7A2-CD8A648093B3}">
      <dgm:prSet/>
      <dgm:spPr/>
      <dgm:t>
        <a:bodyPr/>
        <a:lstStyle/>
        <a:p>
          <a:endParaRPr lang="en-US"/>
        </a:p>
      </dgm:t>
    </dgm:pt>
    <dgm:pt modelId="{56D0CD7C-3E7D-45DC-A52D-07F1011570B6}" type="sibTrans" cxnId="{11079F1A-0AC1-4214-A7A2-CD8A648093B3}">
      <dgm:prSet/>
      <dgm:spPr/>
      <dgm:t>
        <a:bodyPr/>
        <a:lstStyle/>
        <a:p>
          <a:endParaRPr lang="en-US"/>
        </a:p>
      </dgm:t>
    </dgm:pt>
    <dgm:pt modelId="{94A3E7B1-A88F-4A5F-8D46-765201BA8D08}">
      <dgm:prSet custT="1"/>
      <dgm:spPr/>
      <dgm:t>
        <a:bodyPr/>
        <a:lstStyle/>
        <a:p>
          <a:pPr algn="l"/>
          <a:r>
            <a:rPr lang="en-US" sz="1200">
              <a:solidFill>
                <a:sysClr val="windowText" lastClr="000000"/>
              </a:solidFill>
              <a:latin typeface="Arial" panose="020B0604020202020204" pitchFamily="34" charset="0"/>
              <a:cs typeface="Arial" panose="020B0604020202020204" pitchFamily="34" charset="0"/>
            </a:rPr>
            <a:t>Reason for output;</a:t>
          </a:r>
          <a:endParaRPr lang="en-US" sz="1200">
            <a:latin typeface="Arial" panose="020B0604020202020204" pitchFamily="34" charset="0"/>
            <a:cs typeface="Arial" panose="020B0604020202020204" pitchFamily="34" charset="0"/>
          </a:endParaRPr>
        </a:p>
      </dgm:t>
    </dgm:pt>
    <dgm:pt modelId="{72A31A08-3495-409B-9DEA-AECE9AA52680}" type="parTrans" cxnId="{32EE46C5-BD13-49A6-9528-EEE27F1995CF}">
      <dgm:prSet/>
      <dgm:spPr/>
      <dgm:t>
        <a:bodyPr/>
        <a:lstStyle/>
        <a:p>
          <a:endParaRPr lang="en-US"/>
        </a:p>
      </dgm:t>
    </dgm:pt>
    <dgm:pt modelId="{7B7C9EE0-5BDC-4FE4-A419-D38C989252FB}" type="sibTrans" cxnId="{32EE46C5-BD13-49A6-9528-EEE27F1995CF}">
      <dgm:prSet/>
      <dgm:spPr/>
      <dgm:t>
        <a:bodyPr/>
        <a:lstStyle/>
        <a:p>
          <a:endParaRPr lang="en-US"/>
        </a:p>
      </dgm:t>
    </dgm:pt>
    <dgm:pt modelId="{19416CFC-A8C3-4AE1-8C97-92070B26B661}">
      <dgm:prSet custT="1"/>
      <dgm:spPr/>
      <dgm:t>
        <a:bodyPr/>
        <a:lstStyle/>
        <a:p>
          <a:pPr algn="l"/>
          <a:r>
            <a:rPr lang="en-US" sz="1200">
              <a:solidFill>
                <a:sysClr val="windowText" lastClr="000000"/>
              </a:solidFill>
              <a:latin typeface="Arial" panose="020B0604020202020204" pitchFamily="34" charset="0"/>
              <a:cs typeface="Arial" panose="020B0604020202020204" pitchFamily="34" charset="0"/>
            </a:rPr>
            <a:t>Mitigation undertaken; and</a:t>
          </a:r>
          <a:endParaRPr lang="en-US" sz="1200">
            <a:latin typeface="Arial" panose="020B0604020202020204" pitchFamily="34" charset="0"/>
            <a:cs typeface="Arial" panose="020B0604020202020204" pitchFamily="34" charset="0"/>
          </a:endParaRPr>
        </a:p>
      </dgm:t>
    </dgm:pt>
    <dgm:pt modelId="{4C1E66CE-DE56-483F-9260-1A175E9A961F}" type="parTrans" cxnId="{A719AB27-4F5A-41AF-BE27-8A33589C7AE6}">
      <dgm:prSet/>
      <dgm:spPr/>
      <dgm:t>
        <a:bodyPr/>
        <a:lstStyle/>
        <a:p>
          <a:endParaRPr lang="en-US"/>
        </a:p>
      </dgm:t>
    </dgm:pt>
    <dgm:pt modelId="{124B5D7F-93BD-43AC-8F9C-B1B9B654F10D}" type="sibTrans" cxnId="{A719AB27-4F5A-41AF-BE27-8A33589C7AE6}">
      <dgm:prSet/>
      <dgm:spPr/>
      <dgm:t>
        <a:bodyPr/>
        <a:lstStyle/>
        <a:p>
          <a:endParaRPr lang="en-US"/>
        </a:p>
      </dgm:t>
    </dgm:pt>
    <dgm:pt modelId="{726C60BF-9063-48DB-984C-76039ECBC1F6}">
      <dgm:prSet custT="1"/>
      <dgm:spPr/>
      <dgm:t>
        <a:bodyPr/>
        <a:lstStyle/>
        <a:p>
          <a:pPr algn="l"/>
          <a:r>
            <a:rPr lang="en-US" sz="1200">
              <a:solidFill>
                <a:sysClr val="windowText" lastClr="000000"/>
              </a:solidFill>
              <a:latin typeface="Arial" panose="020B0604020202020204" pitchFamily="34" charset="0"/>
              <a:cs typeface="Arial" panose="020B0604020202020204" pitchFamily="34" charset="0"/>
            </a:rPr>
            <a:t>Update since accounting reference date</a:t>
          </a:r>
          <a:endParaRPr lang="en-US" sz="1200">
            <a:latin typeface="Arial" panose="020B0604020202020204" pitchFamily="34" charset="0"/>
            <a:cs typeface="Arial" panose="020B0604020202020204" pitchFamily="34" charset="0"/>
          </a:endParaRPr>
        </a:p>
      </dgm:t>
    </dgm:pt>
    <dgm:pt modelId="{03292B4D-5D7A-48D1-95AE-900070A0C4E9}" type="parTrans" cxnId="{FAA59A80-91D3-4152-A744-CE8520F61248}">
      <dgm:prSet/>
      <dgm:spPr/>
      <dgm:t>
        <a:bodyPr/>
        <a:lstStyle/>
        <a:p>
          <a:endParaRPr lang="en-US"/>
        </a:p>
      </dgm:t>
    </dgm:pt>
    <dgm:pt modelId="{D9AB017E-0CC4-4DB8-BDFC-E56EDBF0FBAA}" type="sibTrans" cxnId="{FAA59A80-91D3-4152-A744-CE8520F61248}">
      <dgm:prSet/>
      <dgm:spPr/>
      <dgm:t>
        <a:bodyPr/>
        <a:lstStyle/>
        <a:p>
          <a:endParaRPr lang="en-US"/>
        </a:p>
      </dgm:t>
    </dgm:pt>
    <dgm:pt modelId="{5FCF8205-476C-4C99-9D37-7AF603BE49DB}">
      <dgm:prSet phldrT="[Text]" custT="1"/>
      <dgm:spPr>
        <a:solidFill>
          <a:srgbClr val="5AB7B2"/>
        </a:solidFill>
      </dgm:spPr>
      <dgm:t>
        <a:bodyPr/>
        <a:lstStyle/>
        <a:p>
          <a:pPr algn="l"/>
          <a:r>
            <a:rPr lang="en-US" sz="1200">
              <a:solidFill>
                <a:sysClr val="windowText" lastClr="000000"/>
              </a:solidFill>
              <a:latin typeface="Arial" panose="020B0604020202020204" pitchFamily="34" charset="0"/>
              <a:cs typeface="Arial" panose="020B0604020202020204" pitchFamily="34" charset="0"/>
            </a:rPr>
            <a:t>Enter other information for each entity, including registration numbers, covenants and audit opinions.</a:t>
          </a:r>
        </a:p>
      </dgm:t>
    </dgm:pt>
    <dgm:pt modelId="{F04501E8-FB32-4A31-B0E5-2C3AC9E49461}" type="parTrans" cxnId="{B7DB91B9-2C0D-45D4-8DF2-E2AC3A6C1FF7}">
      <dgm:prSet/>
      <dgm:spPr/>
      <dgm:t>
        <a:bodyPr/>
        <a:lstStyle/>
        <a:p>
          <a:endParaRPr lang="en-US"/>
        </a:p>
      </dgm:t>
    </dgm:pt>
    <dgm:pt modelId="{44A7E5EF-697B-4334-83B1-3307CC3B5C18}" type="sibTrans" cxnId="{B7DB91B9-2C0D-45D4-8DF2-E2AC3A6C1FF7}">
      <dgm:prSet/>
      <dgm:spPr/>
      <dgm:t>
        <a:bodyPr/>
        <a:lstStyle/>
        <a:p>
          <a:endParaRPr lang="en-US"/>
        </a:p>
      </dgm:t>
    </dgm:pt>
    <dgm:pt modelId="{2EDA3FD3-FC41-4ADE-926F-D62248155047}" type="pres">
      <dgm:prSet presAssocID="{7B76B408-92A2-48D0-8E60-ABF8D8E0F7F2}" presName="CompostProcess" presStyleCnt="0">
        <dgm:presLayoutVars>
          <dgm:dir/>
          <dgm:resizeHandles val="exact"/>
        </dgm:presLayoutVars>
      </dgm:prSet>
      <dgm:spPr/>
    </dgm:pt>
    <dgm:pt modelId="{F6DABB3E-0333-4BC3-8E24-EF6F738727C6}" type="pres">
      <dgm:prSet presAssocID="{7B76B408-92A2-48D0-8E60-ABF8D8E0F7F2}" presName="arrow" presStyleLbl="bgShp" presStyleIdx="0" presStyleCnt="1"/>
      <dgm:spPr/>
    </dgm:pt>
    <dgm:pt modelId="{E2538B4D-60D9-4978-9F6B-C8CCBB196B54}" type="pres">
      <dgm:prSet presAssocID="{7B76B408-92A2-48D0-8E60-ABF8D8E0F7F2}" presName="linearProcess" presStyleCnt="0"/>
      <dgm:spPr/>
    </dgm:pt>
    <dgm:pt modelId="{6932A384-1A87-4BE9-A264-34043DF80065}" type="pres">
      <dgm:prSet presAssocID="{85374F56-77FA-4F24-AF41-FB6B404BDCFE}" presName="textNode" presStyleLbl="node1" presStyleIdx="0" presStyleCnt="4" custScaleY="139295">
        <dgm:presLayoutVars>
          <dgm:bulletEnabled val="1"/>
        </dgm:presLayoutVars>
      </dgm:prSet>
      <dgm:spPr/>
    </dgm:pt>
    <dgm:pt modelId="{68A915C8-9BD5-4909-BF5C-F2B478A2DBBC}" type="pres">
      <dgm:prSet presAssocID="{5F12733D-93BF-4DFF-B786-2A571861BE5D}" presName="sibTrans" presStyleCnt="0"/>
      <dgm:spPr/>
    </dgm:pt>
    <dgm:pt modelId="{A2EC13AC-C835-4603-9590-8006C0F6135A}" type="pres">
      <dgm:prSet presAssocID="{8F804882-950C-4F93-8029-610FBC3B28CF}" presName="textNode" presStyleLbl="node1" presStyleIdx="1" presStyleCnt="4" custScaleY="88200">
        <dgm:presLayoutVars>
          <dgm:bulletEnabled val="1"/>
        </dgm:presLayoutVars>
      </dgm:prSet>
      <dgm:spPr/>
    </dgm:pt>
    <dgm:pt modelId="{33CF3080-8A7E-48C4-9365-84390CED61DB}" type="pres">
      <dgm:prSet presAssocID="{21BAFF5C-A6CB-4D3B-A3EA-1329C7EC4007}" presName="sibTrans" presStyleCnt="0"/>
      <dgm:spPr/>
    </dgm:pt>
    <dgm:pt modelId="{AAB15070-6EFC-4054-AE93-0156F4AF2EDF}" type="pres">
      <dgm:prSet presAssocID="{9F1EFF71-9C39-4EE4-BC44-84C215A079BC}" presName="textNode" presStyleLbl="node1" presStyleIdx="2" presStyleCnt="4">
        <dgm:presLayoutVars>
          <dgm:bulletEnabled val="1"/>
        </dgm:presLayoutVars>
      </dgm:prSet>
      <dgm:spPr/>
    </dgm:pt>
    <dgm:pt modelId="{CDDEE003-5EAB-4299-9178-A1CE74D486EB}" type="pres">
      <dgm:prSet presAssocID="{CB53CB4B-8B95-4C03-89F4-11ABA4D896E3}" presName="sibTrans" presStyleCnt="0"/>
      <dgm:spPr/>
    </dgm:pt>
    <dgm:pt modelId="{1CEB1B28-7789-4A27-8E03-98C4D091CA83}" type="pres">
      <dgm:prSet presAssocID="{A7F3410F-7411-4AC2-B61B-774A1B1E2ECA}" presName="textNode" presStyleLbl="node1" presStyleIdx="3" presStyleCnt="4" custScaleY="172141">
        <dgm:presLayoutVars>
          <dgm:bulletEnabled val="1"/>
        </dgm:presLayoutVars>
      </dgm:prSet>
      <dgm:spPr/>
    </dgm:pt>
  </dgm:ptLst>
  <dgm:cxnLst>
    <dgm:cxn modelId="{11079F1A-0AC1-4214-A7A2-CD8A648093B3}" srcId="{A7F3410F-7411-4AC2-B61B-774A1B1E2ECA}" destId="{03B62804-D551-43C4-9E1A-AF58F23FA232}" srcOrd="1" destOrd="0" parTransId="{00A4CCA2-5FF2-4A5A-B034-B08D40FBC40B}" sibTransId="{56D0CD7C-3E7D-45DC-A52D-07F1011570B6}"/>
    <dgm:cxn modelId="{A719AB27-4F5A-41AF-BE27-8A33589C7AE6}" srcId="{600C5E58-7E86-4EFB-AE6A-156A782A2F2D}" destId="{19416CFC-A8C3-4AE1-8C97-92070B26B661}" srcOrd="1" destOrd="0" parTransId="{4C1E66CE-DE56-483F-9260-1A175E9A961F}" sibTransId="{124B5D7F-93BD-43AC-8F9C-B1B9B654F10D}"/>
    <dgm:cxn modelId="{AB60542A-18A9-4730-B9F9-8893B0EC53D9}" type="presOf" srcId="{6B3B4EF6-66BC-460B-A2DD-799783707910}" destId="{AAB15070-6EFC-4054-AE93-0156F4AF2EDF}" srcOrd="0" destOrd="1" presId="urn:microsoft.com/office/officeart/2005/8/layout/hProcess9"/>
    <dgm:cxn modelId="{B19E9642-FF56-4B3A-9927-EF3F7C009F26}" srcId="{7B76B408-92A2-48D0-8E60-ABF8D8E0F7F2}" destId="{A7F3410F-7411-4AC2-B61B-774A1B1E2ECA}" srcOrd="3" destOrd="0" parTransId="{7C2911A3-C694-4D79-958E-A5F4AFC9FA07}" sibTransId="{6473523A-C92A-4D43-949D-B7F81C2BD36B}"/>
    <dgm:cxn modelId="{78A2AC42-A882-400A-BA48-5CCEC6D93768}" srcId="{85374F56-77FA-4F24-AF41-FB6B404BDCFE}" destId="{37F3FE7C-8082-4441-B42D-80CEF76A658A}" srcOrd="1" destOrd="0" parTransId="{DDBB548C-9E68-4376-9B50-B9DDADF15761}" sibTransId="{9A12455B-6686-44F9-A4A6-0C490E77F7F4}"/>
    <dgm:cxn modelId="{4F18DD72-DCEE-4D97-8FB6-EC4E061DE33B}" type="presOf" srcId="{8F804882-950C-4F93-8029-610FBC3B28CF}" destId="{A2EC13AC-C835-4603-9590-8006C0F6135A}" srcOrd="0" destOrd="0" presId="urn:microsoft.com/office/officeart/2005/8/layout/hProcess9"/>
    <dgm:cxn modelId="{6B25EB73-F851-4430-B895-64B31901B50D}" type="presOf" srcId="{9F1EFF71-9C39-4EE4-BC44-84C215A079BC}" destId="{AAB15070-6EFC-4054-AE93-0156F4AF2EDF}" srcOrd="0" destOrd="0" presId="urn:microsoft.com/office/officeart/2005/8/layout/hProcess9"/>
    <dgm:cxn modelId="{4886A45A-7FD3-4654-9D9E-9E333677E451}" type="presOf" srcId="{A7F3410F-7411-4AC2-B61B-774A1B1E2ECA}" destId="{1CEB1B28-7789-4A27-8E03-98C4D091CA83}" srcOrd="0" destOrd="0" presId="urn:microsoft.com/office/officeart/2005/8/layout/hProcess9"/>
    <dgm:cxn modelId="{FDAD2C7B-4BA2-4E14-A005-9BC39155B498}" type="presOf" srcId="{5FCF8205-476C-4C99-9D37-7AF603BE49DB}" destId="{A2EC13AC-C835-4603-9590-8006C0F6135A}" srcOrd="0" destOrd="2" presId="urn:microsoft.com/office/officeart/2005/8/layout/hProcess9"/>
    <dgm:cxn modelId="{FAA59A80-91D3-4152-A744-CE8520F61248}" srcId="{600C5E58-7E86-4EFB-AE6A-156A782A2F2D}" destId="{726C60BF-9063-48DB-984C-76039ECBC1F6}" srcOrd="2" destOrd="0" parTransId="{03292B4D-5D7A-48D1-95AE-900070A0C4E9}" sibTransId="{D9AB017E-0CC4-4DB8-BDFC-E56EDBF0FBAA}"/>
    <dgm:cxn modelId="{6D55CE91-2658-4509-A058-220E452F12A5}" type="presOf" srcId="{19416CFC-A8C3-4AE1-8C97-92070B26B661}" destId="{1CEB1B28-7789-4A27-8E03-98C4D091CA83}" srcOrd="0" destOrd="3" presId="urn:microsoft.com/office/officeart/2005/8/layout/hProcess9"/>
    <dgm:cxn modelId="{1DB4C19A-8214-4497-9DC8-BE423DA33F04}" type="presOf" srcId="{726C60BF-9063-48DB-984C-76039ECBC1F6}" destId="{1CEB1B28-7789-4A27-8E03-98C4D091CA83}" srcOrd="0" destOrd="4" presId="urn:microsoft.com/office/officeart/2005/8/layout/hProcess9"/>
    <dgm:cxn modelId="{6478C09D-2FB9-46D9-939C-8F07C1AE5748}" srcId="{7B76B408-92A2-48D0-8E60-ABF8D8E0F7F2}" destId="{85374F56-77FA-4F24-AF41-FB6B404BDCFE}" srcOrd="0" destOrd="0" parTransId="{8B35B03D-C23F-41DC-A083-DC3719228484}" sibTransId="{5F12733D-93BF-4DFF-B786-2A571861BE5D}"/>
    <dgm:cxn modelId="{2183439E-7A23-4955-954E-E16A589BB1EA}" type="presOf" srcId="{7B76B408-92A2-48D0-8E60-ABF8D8E0F7F2}" destId="{2EDA3FD3-FC41-4ADE-926F-D62248155047}" srcOrd="0" destOrd="0" presId="urn:microsoft.com/office/officeart/2005/8/layout/hProcess9"/>
    <dgm:cxn modelId="{C3F906A4-10C8-4B58-908B-7711CA9E5218}" srcId="{7B76B408-92A2-48D0-8E60-ABF8D8E0F7F2}" destId="{8F804882-950C-4F93-8029-610FBC3B28CF}" srcOrd="1" destOrd="0" parTransId="{8AB93C1E-E0F8-4199-9A0E-C587084959C2}" sibTransId="{21BAFF5C-A6CB-4D3B-A3EA-1329C7EC4007}"/>
    <dgm:cxn modelId="{1471FEAD-0A70-481A-9D09-9D7FC9FE2E80}" type="presOf" srcId="{37F3FE7C-8082-4441-B42D-80CEF76A658A}" destId="{6932A384-1A87-4BE9-A264-34043DF80065}" srcOrd="0" destOrd="2" presId="urn:microsoft.com/office/officeart/2005/8/layout/hProcess9"/>
    <dgm:cxn modelId="{0FBB2EB0-4BDC-4126-9A6D-46018296CF56}" srcId="{A7F3410F-7411-4AC2-B61B-774A1B1E2ECA}" destId="{600C5E58-7E86-4EFB-AE6A-156A782A2F2D}" srcOrd="0" destOrd="0" parTransId="{2B9056CE-75F4-40C2-8ADC-85F9D70BB863}" sibTransId="{85610B5B-65C1-417E-8E04-BD633A27ED21}"/>
    <dgm:cxn modelId="{842162B3-7F99-4451-8BEE-CD27F5528CEA}" srcId="{7B76B408-92A2-48D0-8E60-ABF8D8E0F7F2}" destId="{9F1EFF71-9C39-4EE4-BC44-84C215A079BC}" srcOrd="2" destOrd="0" parTransId="{9AA35A95-4AE5-4778-9902-05162F0C05BC}" sibTransId="{CB53CB4B-8B95-4C03-89F4-11ABA4D896E3}"/>
    <dgm:cxn modelId="{B7DB91B9-2C0D-45D4-8DF2-E2AC3A6C1FF7}" srcId="{8F804882-950C-4F93-8029-610FBC3B28CF}" destId="{5FCF8205-476C-4C99-9D37-7AF603BE49DB}" srcOrd="1" destOrd="0" parTransId="{F04501E8-FB32-4A31-B0E5-2C3AC9E49461}" sibTransId="{44A7E5EF-697B-4334-83B1-3307CC3B5C18}"/>
    <dgm:cxn modelId="{32EE46C5-BD13-49A6-9528-EEE27F1995CF}" srcId="{600C5E58-7E86-4EFB-AE6A-156A782A2F2D}" destId="{94A3E7B1-A88F-4A5F-8D46-765201BA8D08}" srcOrd="0" destOrd="0" parTransId="{72A31A08-3495-409B-9DEA-AECE9AA52680}" sibTransId="{7B7C9EE0-5BDC-4FE4-A419-D38C989252FB}"/>
    <dgm:cxn modelId="{9A993CC9-583C-47FD-9CDA-58C2EA0F5AED}" type="presOf" srcId="{4B967538-1AE3-44C3-BADA-E2BA4E6D6AA7}" destId="{6932A384-1A87-4BE9-A264-34043DF80065}" srcOrd="0" destOrd="1" presId="urn:microsoft.com/office/officeart/2005/8/layout/hProcess9"/>
    <dgm:cxn modelId="{DA346ECD-E8BA-47B1-91BE-FFCBB133A754}" type="presOf" srcId="{600C5E58-7E86-4EFB-AE6A-156A782A2F2D}" destId="{1CEB1B28-7789-4A27-8E03-98C4D091CA83}" srcOrd="0" destOrd="1" presId="urn:microsoft.com/office/officeart/2005/8/layout/hProcess9"/>
    <dgm:cxn modelId="{562DBAD8-AF85-42AC-A24A-E9ECE9A455BA}" srcId="{8F804882-950C-4F93-8029-610FBC3B28CF}" destId="{97B66655-1017-4CF9-B58D-227AD464FBBD}" srcOrd="0" destOrd="0" parTransId="{D8CB757E-8A87-4F45-94DB-966C2A2D33F4}" sibTransId="{2EBC5BDC-7F9E-4A28-8675-BACAFA5D53B9}"/>
    <dgm:cxn modelId="{899921DA-581C-405E-B508-6BA20FD271FA}" type="presOf" srcId="{97B66655-1017-4CF9-B58D-227AD464FBBD}" destId="{A2EC13AC-C835-4603-9590-8006C0F6135A}" srcOrd="0" destOrd="1" presId="urn:microsoft.com/office/officeart/2005/8/layout/hProcess9"/>
    <dgm:cxn modelId="{252DFDE3-94B2-465E-ACAA-7698E77CA022}" type="presOf" srcId="{94A3E7B1-A88F-4A5F-8D46-765201BA8D08}" destId="{1CEB1B28-7789-4A27-8E03-98C4D091CA83}" srcOrd="0" destOrd="2" presId="urn:microsoft.com/office/officeart/2005/8/layout/hProcess9"/>
    <dgm:cxn modelId="{9B51CDEA-7EFA-4CEF-B1B0-3C2193FC4E12}" srcId="{9F1EFF71-9C39-4EE4-BC44-84C215A079BC}" destId="{6B3B4EF6-66BC-460B-A2DD-799783707910}" srcOrd="0" destOrd="0" parTransId="{E606000A-80E4-40AE-9F31-C19F2C4D5F7E}" sibTransId="{FA11EF6A-ED05-48B4-9807-1CAAB433D61B}"/>
    <dgm:cxn modelId="{CC5C50F2-0F66-434F-84B0-DE1CEE8B0F0A}" type="presOf" srcId="{85374F56-77FA-4F24-AF41-FB6B404BDCFE}" destId="{6932A384-1A87-4BE9-A264-34043DF80065}" srcOrd="0" destOrd="0" presId="urn:microsoft.com/office/officeart/2005/8/layout/hProcess9"/>
    <dgm:cxn modelId="{2DDA54FA-EF31-4DE7-B33B-ADBD1D14F1FA}" srcId="{85374F56-77FA-4F24-AF41-FB6B404BDCFE}" destId="{4B967538-1AE3-44C3-BADA-E2BA4E6D6AA7}" srcOrd="0" destOrd="0" parTransId="{A35C5D1B-83C3-453A-9F0A-86E17284F8C2}" sibTransId="{4F90CA53-9975-4FC2-B8D2-762459FE42D0}"/>
    <dgm:cxn modelId="{2CDD1FFD-2B92-4697-BE3E-3D3910CC0CF4}" type="presOf" srcId="{03B62804-D551-43C4-9E1A-AF58F23FA232}" destId="{1CEB1B28-7789-4A27-8E03-98C4D091CA83}" srcOrd="0" destOrd="5" presId="urn:microsoft.com/office/officeart/2005/8/layout/hProcess9"/>
    <dgm:cxn modelId="{350C1AFB-A342-4E11-A2A7-3D41CD9D39E9}" type="presParOf" srcId="{2EDA3FD3-FC41-4ADE-926F-D62248155047}" destId="{F6DABB3E-0333-4BC3-8E24-EF6F738727C6}" srcOrd="0" destOrd="0" presId="urn:microsoft.com/office/officeart/2005/8/layout/hProcess9"/>
    <dgm:cxn modelId="{B2D63AC1-D533-4A34-86FF-67477FF95E15}" type="presParOf" srcId="{2EDA3FD3-FC41-4ADE-926F-D62248155047}" destId="{E2538B4D-60D9-4978-9F6B-C8CCBB196B54}" srcOrd="1" destOrd="0" presId="urn:microsoft.com/office/officeart/2005/8/layout/hProcess9"/>
    <dgm:cxn modelId="{5B088801-AFE5-47FB-BC08-D1D342D0A4B9}" type="presParOf" srcId="{E2538B4D-60D9-4978-9F6B-C8CCBB196B54}" destId="{6932A384-1A87-4BE9-A264-34043DF80065}" srcOrd="0" destOrd="0" presId="urn:microsoft.com/office/officeart/2005/8/layout/hProcess9"/>
    <dgm:cxn modelId="{6E89226B-62B8-49EB-BF61-C287CFB7AF56}" type="presParOf" srcId="{E2538B4D-60D9-4978-9F6B-C8CCBB196B54}" destId="{68A915C8-9BD5-4909-BF5C-F2B478A2DBBC}" srcOrd="1" destOrd="0" presId="urn:microsoft.com/office/officeart/2005/8/layout/hProcess9"/>
    <dgm:cxn modelId="{0A833283-373A-44D8-8259-DBC72BCE7434}" type="presParOf" srcId="{E2538B4D-60D9-4978-9F6B-C8CCBB196B54}" destId="{A2EC13AC-C835-4603-9590-8006C0F6135A}" srcOrd="2" destOrd="0" presId="urn:microsoft.com/office/officeart/2005/8/layout/hProcess9"/>
    <dgm:cxn modelId="{9937A616-8F2C-42AA-8DA6-850CDFA1B80D}" type="presParOf" srcId="{E2538B4D-60D9-4978-9F6B-C8CCBB196B54}" destId="{33CF3080-8A7E-48C4-9365-84390CED61DB}" srcOrd="3" destOrd="0" presId="urn:microsoft.com/office/officeart/2005/8/layout/hProcess9"/>
    <dgm:cxn modelId="{12CFDAAD-E0BF-44DA-BEB3-DBCC2FDD28FD}" type="presParOf" srcId="{E2538B4D-60D9-4978-9F6B-C8CCBB196B54}" destId="{AAB15070-6EFC-4054-AE93-0156F4AF2EDF}" srcOrd="4" destOrd="0" presId="urn:microsoft.com/office/officeart/2005/8/layout/hProcess9"/>
    <dgm:cxn modelId="{C816FF72-21C1-4E98-B5E3-1B44ECA9D4E3}" type="presParOf" srcId="{E2538B4D-60D9-4978-9F6B-C8CCBB196B54}" destId="{CDDEE003-5EAB-4299-9178-A1CE74D486EB}" srcOrd="5" destOrd="0" presId="urn:microsoft.com/office/officeart/2005/8/layout/hProcess9"/>
    <dgm:cxn modelId="{11A0D746-38A6-4D5A-A79E-3E8FDD388A61}" type="presParOf" srcId="{E2538B4D-60D9-4978-9F6B-C8CCBB196B54}" destId="{1CEB1B28-7789-4A27-8E03-98C4D091CA83}" srcOrd="6" destOrd="0" presId="urn:microsoft.com/office/officeart/2005/8/layout/hProcess9"/>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F6DABB3E-0333-4BC3-8E24-EF6F738727C6}">
      <dsp:nvSpPr>
        <dsp:cNvPr id="0" name=""/>
        <dsp:cNvSpPr/>
      </dsp:nvSpPr>
      <dsp:spPr>
        <a:xfrm>
          <a:off x="1001172" y="0"/>
          <a:ext cx="11346624" cy="3233420"/>
        </a:xfrm>
        <a:prstGeom prst="rightArrow">
          <a:avLst/>
        </a:prstGeom>
        <a:solidFill>
          <a:schemeClr val="accent1">
            <a:tint val="40000"/>
            <a:hueOff val="0"/>
            <a:satOff val="0"/>
            <a:lumOff val="0"/>
            <a:alphaOff val="0"/>
          </a:schemeClr>
        </a:solidFill>
        <a:ln>
          <a:noFill/>
        </a:ln>
        <a:effectLst/>
      </dsp:spPr>
      <dsp:style>
        <a:lnRef idx="0">
          <a:scrgbClr r="0" g="0" b="0"/>
        </a:lnRef>
        <a:fillRef idx="1">
          <a:scrgbClr r="0" g="0" b="0"/>
        </a:fillRef>
        <a:effectRef idx="0">
          <a:scrgbClr r="0" g="0" b="0"/>
        </a:effectRef>
        <a:fontRef idx="minor"/>
      </dsp:style>
    </dsp:sp>
    <dsp:sp modelId="{F06C8C9B-0FA3-46AE-A0BF-93B0D47D5B59}">
      <dsp:nvSpPr>
        <dsp:cNvPr id="0" name=""/>
        <dsp:cNvSpPr/>
      </dsp:nvSpPr>
      <dsp:spPr>
        <a:xfrm>
          <a:off x="11101" y="275351"/>
          <a:ext cx="2370737" cy="2682716"/>
        </a:xfrm>
        <a:prstGeom prst="roundRect">
          <a:avLst/>
        </a:prstGeom>
        <a:solidFill>
          <a:srgbClr val="FFFFCC"/>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5720" tIns="45720" rIns="45720" bIns="45720" numCol="1" spcCol="1270" anchor="t" anchorCtr="0">
          <a:noAutofit/>
        </a:bodyPr>
        <a:lstStyle/>
        <a:p>
          <a:pPr marL="0" lvl="0" indent="0" algn="ctr" defTabSz="533400">
            <a:lnSpc>
              <a:spcPct val="90000"/>
            </a:lnSpc>
            <a:spcBef>
              <a:spcPct val="0"/>
            </a:spcBef>
            <a:spcAft>
              <a:spcPct val="35000"/>
            </a:spcAft>
            <a:buNone/>
          </a:pPr>
          <a:r>
            <a:rPr lang="en-US" sz="1200" u="sng" kern="1200">
              <a:solidFill>
                <a:sysClr val="windowText" lastClr="000000"/>
              </a:solidFill>
              <a:latin typeface="Arial" panose="020B0604020202020204" pitchFamily="34" charset="0"/>
              <a:cs typeface="Arial" panose="020B0604020202020204" pitchFamily="34" charset="0"/>
            </a:rPr>
            <a:t>Authority Input worksheet</a:t>
          </a:r>
        </a:p>
        <a:p>
          <a:pPr marL="114300" lvl="1" indent="-114300" algn="l" defTabSz="533400">
            <a:lnSpc>
              <a:spcPct val="90000"/>
            </a:lnSpc>
            <a:spcBef>
              <a:spcPct val="0"/>
            </a:spcBef>
            <a:spcAft>
              <a:spcPct val="15000"/>
            </a:spcAft>
            <a:buChar char="•"/>
          </a:pPr>
          <a:r>
            <a:rPr lang="en-US" sz="1200" kern="1200">
              <a:solidFill>
                <a:sysClr val="windowText" lastClr="000000"/>
              </a:solidFill>
              <a:latin typeface="Arial" panose="020B0604020202020204" pitchFamily="34" charset="0"/>
              <a:cs typeface="Arial" panose="020B0604020202020204" pitchFamily="34" charset="0"/>
            </a:rPr>
            <a:t>Populate:</a:t>
          </a:r>
        </a:p>
        <a:p>
          <a:pPr marL="228600" lvl="2" indent="-114300" algn="l" defTabSz="533400">
            <a:lnSpc>
              <a:spcPct val="90000"/>
            </a:lnSpc>
            <a:spcBef>
              <a:spcPct val="0"/>
            </a:spcBef>
            <a:spcAft>
              <a:spcPct val="15000"/>
            </a:spcAft>
            <a:buChar char="•"/>
          </a:pPr>
          <a:r>
            <a:rPr lang="en-US" sz="1200" kern="1200">
              <a:solidFill>
                <a:sysClr val="windowText" lastClr="000000"/>
              </a:solidFill>
              <a:latin typeface="Arial" panose="020B0604020202020204" pitchFamily="34" charset="0"/>
              <a:cs typeface="Arial" panose="020B0604020202020204" pitchFamily="34" charset="0"/>
            </a:rPr>
            <a:t>Tool Setup</a:t>
          </a:r>
        </a:p>
        <a:p>
          <a:pPr marL="228600" lvl="2" indent="-114300" algn="l" defTabSz="533400">
            <a:lnSpc>
              <a:spcPct val="90000"/>
            </a:lnSpc>
            <a:spcBef>
              <a:spcPct val="0"/>
            </a:spcBef>
            <a:spcAft>
              <a:spcPct val="15000"/>
            </a:spcAft>
            <a:buChar char="•"/>
          </a:pPr>
          <a:r>
            <a:rPr lang="en-US" sz="1200" kern="1200">
              <a:solidFill>
                <a:sysClr val="windowText" lastClr="000000"/>
              </a:solidFill>
              <a:latin typeface="Arial" panose="020B0604020202020204" pitchFamily="34" charset="0"/>
              <a:cs typeface="Arial" panose="020B0604020202020204" pitchFamily="34" charset="0"/>
            </a:rPr>
            <a:t>RAG thresholds and contract value</a:t>
          </a:r>
        </a:p>
        <a:p>
          <a:pPr marL="228600" lvl="2" indent="-114300" algn="l" defTabSz="533400">
            <a:lnSpc>
              <a:spcPct val="90000"/>
            </a:lnSpc>
            <a:spcBef>
              <a:spcPct val="0"/>
            </a:spcBef>
            <a:spcAft>
              <a:spcPct val="15000"/>
            </a:spcAft>
            <a:buChar char="•"/>
          </a:pPr>
          <a:r>
            <a:rPr lang="en-US" sz="1200" kern="1200">
              <a:solidFill>
                <a:sysClr val="windowText" lastClr="000000"/>
              </a:solidFill>
              <a:latin typeface="Arial" panose="020B0604020202020204" pitchFamily="34" charset="0"/>
              <a:cs typeface="Arial" panose="020B0604020202020204" pitchFamily="34" charset="0"/>
            </a:rPr>
            <a:t>Lot details (where applicable)</a:t>
          </a:r>
        </a:p>
        <a:p>
          <a:pPr marL="228600" lvl="2" indent="-114300" algn="l" defTabSz="533400">
            <a:lnSpc>
              <a:spcPct val="90000"/>
            </a:lnSpc>
            <a:spcBef>
              <a:spcPct val="0"/>
            </a:spcBef>
            <a:spcAft>
              <a:spcPct val="15000"/>
            </a:spcAft>
            <a:buChar char="•"/>
          </a:pPr>
          <a:endParaRPr lang="en-US" sz="1200" kern="1200">
            <a:solidFill>
              <a:sysClr val="windowText" lastClr="000000"/>
            </a:solidFill>
            <a:latin typeface="Arial" panose="020B0604020202020204" pitchFamily="34" charset="0"/>
            <a:cs typeface="Arial" panose="020B0604020202020204" pitchFamily="34" charset="0"/>
          </a:endParaRPr>
        </a:p>
        <a:p>
          <a:pPr marL="114300" lvl="1" indent="-114300" algn="l" defTabSz="533400">
            <a:lnSpc>
              <a:spcPct val="90000"/>
            </a:lnSpc>
            <a:spcBef>
              <a:spcPct val="0"/>
            </a:spcBef>
            <a:spcAft>
              <a:spcPct val="15000"/>
            </a:spcAft>
            <a:buChar char="•"/>
          </a:pPr>
          <a:r>
            <a:rPr lang="en-US" sz="1200" b="1" kern="1200">
              <a:solidFill>
                <a:sysClr val="windowText" lastClr="000000"/>
              </a:solidFill>
              <a:latin typeface="Arial" panose="020B0604020202020204" pitchFamily="34" charset="0"/>
              <a:cs typeface="Arial" panose="020B0604020202020204" pitchFamily="34" charset="0"/>
            </a:rPr>
            <a:t>Protect worksheets (*guidance below)</a:t>
          </a:r>
        </a:p>
        <a:p>
          <a:pPr marL="114300" lvl="1" indent="-114300" algn="l" defTabSz="533400">
            <a:lnSpc>
              <a:spcPct val="90000"/>
            </a:lnSpc>
            <a:spcBef>
              <a:spcPct val="0"/>
            </a:spcBef>
            <a:spcAft>
              <a:spcPct val="15000"/>
            </a:spcAft>
            <a:buChar char="•"/>
          </a:pPr>
          <a:r>
            <a:rPr lang="en-US" sz="1200" kern="1200">
              <a:solidFill>
                <a:sysClr val="windowText" lastClr="000000"/>
              </a:solidFill>
              <a:latin typeface="Arial" panose="020B0604020202020204" pitchFamily="34" charset="0"/>
              <a:cs typeface="Arial" panose="020B0604020202020204" pitchFamily="34" charset="0"/>
            </a:rPr>
            <a:t>Update CoverPage and SysConfig as required</a:t>
          </a:r>
        </a:p>
        <a:p>
          <a:pPr marL="114300" lvl="1" indent="-114300" algn="l" defTabSz="533400">
            <a:lnSpc>
              <a:spcPct val="90000"/>
            </a:lnSpc>
            <a:spcBef>
              <a:spcPct val="0"/>
            </a:spcBef>
            <a:spcAft>
              <a:spcPct val="15000"/>
            </a:spcAft>
            <a:buChar char="•"/>
          </a:pPr>
          <a:r>
            <a:rPr lang="en-US" sz="1200" kern="1200">
              <a:solidFill>
                <a:sysClr val="windowText" lastClr="000000"/>
              </a:solidFill>
              <a:latin typeface="Arial" panose="020B0604020202020204" pitchFamily="34" charset="0"/>
              <a:cs typeface="Arial" panose="020B0604020202020204" pitchFamily="34" charset="0"/>
            </a:rPr>
            <a:t>Send tool to bidders</a:t>
          </a:r>
        </a:p>
      </dsp:txBody>
      <dsp:txXfrm>
        <a:off x="126831" y="391081"/>
        <a:ext cx="2139277" cy="2451256"/>
      </dsp:txXfrm>
    </dsp:sp>
    <dsp:sp modelId="{6932A384-1A87-4BE9-A264-34043DF80065}">
      <dsp:nvSpPr>
        <dsp:cNvPr id="0" name=""/>
        <dsp:cNvSpPr/>
      </dsp:nvSpPr>
      <dsp:spPr>
        <a:xfrm>
          <a:off x="2750108" y="432696"/>
          <a:ext cx="2370737" cy="2368027"/>
        </a:xfrm>
        <a:prstGeom prst="roundRect">
          <a:avLst/>
        </a:prstGeom>
        <a:solidFill>
          <a:srgbClr val="0070C0"/>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5720" tIns="45720" rIns="45720" bIns="45720" numCol="1" spcCol="1270" anchor="t" anchorCtr="0">
          <a:noAutofit/>
        </a:bodyPr>
        <a:lstStyle/>
        <a:p>
          <a:pPr marL="0" lvl="0" indent="0" algn="ctr" defTabSz="533400">
            <a:lnSpc>
              <a:spcPct val="90000"/>
            </a:lnSpc>
            <a:spcBef>
              <a:spcPct val="0"/>
            </a:spcBef>
            <a:spcAft>
              <a:spcPct val="35000"/>
            </a:spcAft>
            <a:buNone/>
          </a:pPr>
          <a:r>
            <a:rPr lang="en-US" sz="1200" u="sng" kern="1200">
              <a:latin typeface="Arial" panose="020B0604020202020204" pitchFamily="34" charset="0"/>
              <a:cs typeface="Arial" panose="020B0604020202020204" pitchFamily="34" charset="0"/>
            </a:rPr>
            <a:t>Input worksheets</a:t>
          </a:r>
        </a:p>
        <a:p>
          <a:pPr marL="114300" lvl="1" indent="-114300" algn="l" defTabSz="533400">
            <a:lnSpc>
              <a:spcPct val="90000"/>
            </a:lnSpc>
            <a:spcBef>
              <a:spcPct val="0"/>
            </a:spcBef>
            <a:spcAft>
              <a:spcPct val="15000"/>
            </a:spcAft>
            <a:buChar char="•"/>
          </a:pPr>
          <a:r>
            <a:rPr lang="en-US" sz="1200" kern="1200">
              <a:latin typeface="Arial" panose="020B0604020202020204" pitchFamily="34" charset="0"/>
              <a:cs typeface="Arial" panose="020B0604020202020204" pitchFamily="34" charset="0"/>
            </a:rPr>
            <a:t>Review financial information submitted, including whether </a:t>
          </a:r>
          <a:r>
            <a:rPr lang="en-GB" sz="1200" kern="1200">
              <a:latin typeface="Arial" panose="020B0604020202020204" pitchFamily="34" charset="0"/>
              <a:cs typeface="Arial" panose="020B0604020202020204" pitchFamily="34" charset="0"/>
            </a:rPr>
            <a:t>parent / ultimate parent / subcontractor / guarantor have been included as appropriate</a:t>
          </a:r>
          <a:endParaRPr lang="en-US" sz="1200" kern="1200">
            <a:latin typeface="Arial" panose="020B0604020202020204" pitchFamily="34" charset="0"/>
            <a:cs typeface="Arial" panose="020B0604020202020204" pitchFamily="34" charset="0"/>
          </a:endParaRPr>
        </a:p>
        <a:p>
          <a:pPr marL="114300" lvl="1" indent="-114300" algn="l" defTabSz="533400">
            <a:lnSpc>
              <a:spcPct val="90000"/>
            </a:lnSpc>
            <a:spcBef>
              <a:spcPct val="0"/>
            </a:spcBef>
            <a:spcAft>
              <a:spcPct val="15000"/>
            </a:spcAft>
            <a:buChar char="•"/>
          </a:pPr>
          <a:r>
            <a:rPr lang="en-US" sz="1200" kern="1200">
              <a:latin typeface="Arial" panose="020B0604020202020204" pitchFamily="34" charset="0"/>
              <a:cs typeface="Arial" panose="020B0604020202020204" pitchFamily="34" charset="0"/>
            </a:rPr>
            <a:t>Check and address any errors or warnings (see also Contents sheet for reference)</a:t>
          </a:r>
        </a:p>
      </dsp:txBody>
      <dsp:txXfrm>
        <a:off x="2865706" y="548294"/>
        <a:ext cx="2139541" cy="2136831"/>
      </dsp:txXfrm>
    </dsp:sp>
    <dsp:sp modelId="{A2EC13AC-C835-4603-9590-8006C0F6135A}">
      <dsp:nvSpPr>
        <dsp:cNvPr id="0" name=""/>
        <dsp:cNvSpPr/>
      </dsp:nvSpPr>
      <dsp:spPr>
        <a:xfrm>
          <a:off x="5489116" y="970026"/>
          <a:ext cx="2370737" cy="1293368"/>
        </a:xfrm>
        <a:prstGeom prst="roundRect">
          <a:avLst/>
        </a:prstGeom>
        <a:solidFill>
          <a:srgbClr val="5AB7B2"/>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5720" tIns="45720" rIns="45720" bIns="45720" numCol="1" spcCol="1270" anchor="t" anchorCtr="0">
          <a:noAutofit/>
        </a:bodyPr>
        <a:lstStyle/>
        <a:p>
          <a:pPr marL="0" lvl="0" indent="0" algn="ctr" defTabSz="533400">
            <a:lnSpc>
              <a:spcPct val="90000"/>
            </a:lnSpc>
            <a:spcBef>
              <a:spcPct val="0"/>
            </a:spcBef>
            <a:spcAft>
              <a:spcPct val="35000"/>
            </a:spcAft>
            <a:buNone/>
          </a:pPr>
          <a:r>
            <a:rPr lang="en-US" sz="1200" u="sng" kern="1200">
              <a:solidFill>
                <a:sysClr val="windowText" lastClr="000000"/>
              </a:solidFill>
              <a:latin typeface="Arial" panose="020B0604020202020204" pitchFamily="34" charset="0"/>
              <a:cs typeface="Arial" panose="020B0604020202020204" pitchFamily="34" charset="0"/>
            </a:rPr>
            <a:t>Ancillary worksheets</a:t>
          </a:r>
        </a:p>
        <a:p>
          <a:pPr marL="114300" lvl="1" indent="-114300" algn="l" defTabSz="533400">
            <a:lnSpc>
              <a:spcPct val="90000"/>
            </a:lnSpc>
            <a:spcBef>
              <a:spcPct val="0"/>
            </a:spcBef>
            <a:spcAft>
              <a:spcPct val="15000"/>
            </a:spcAft>
            <a:buChar char="•"/>
          </a:pPr>
          <a:r>
            <a:rPr lang="en-US" sz="1200" kern="1200">
              <a:solidFill>
                <a:sysClr val="windowText" lastClr="000000"/>
              </a:solidFill>
              <a:latin typeface="Arial" panose="020B0604020202020204" pitchFamily="34" charset="0"/>
              <a:cs typeface="Arial" panose="020B0604020202020204" pitchFamily="34" charset="0"/>
            </a:rPr>
            <a:t>Determine whether other information for each entity has been provided in full as appropriate and review</a:t>
          </a:r>
        </a:p>
      </dsp:txBody>
      <dsp:txXfrm>
        <a:off x="5552253" y="1033163"/>
        <a:ext cx="2244463" cy="1167094"/>
      </dsp:txXfrm>
    </dsp:sp>
    <dsp:sp modelId="{AAB15070-6EFC-4054-AE93-0156F4AF2EDF}">
      <dsp:nvSpPr>
        <dsp:cNvPr id="0" name=""/>
        <dsp:cNvSpPr/>
      </dsp:nvSpPr>
      <dsp:spPr>
        <a:xfrm>
          <a:off x="8228123" y="970026"/>
          <a:ext cx="2370737" cy="1293368"/>
        </a:xfrm>
        <a:prstGeom prst="roundRect">
          <a:avLst/>
        </a:prstGeom>
        <a:solidFill>
          <a:schemeClr val="tx1"/>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5720" tIns="45720" rIns="45720" bIns="45720" numCol="1" spcCol="1270" anchor="t" anchorCtr="0">
          <a:noAutofit/>
        </a:bodyPr>
        <a:lstStyle/>
        <a:p>
          <a:pPr marL="0" lvl="0" indent="0" algn="ctr" defTabSz="533400">
            <a:lnSpc>
              <a:spcPct val="90000"/>
            </a:lnSpc>
            <a:spcBef>
              <a:spcPct val="0"/>
            </a:spcBef>
            <a:spcAft>
              <a:spcPct val="35000"/>
            </a:spcAft>
            <a:buNone/>
          </a:pPr>
          <a:r>
            <a:rPr lang="en-US" sz="1200" u="sng" kern="1200">
              <a:solidFill>
                <a:schemeClr val="bg1"/>
              </a:solidFill>
              <a:latin typeface="Arial" panose="020B0604020202020204" pitchFamily="34" charset="0"/>
              <a:cs typeface="Arial" panose="020B0604020202020204" pitchFamily="34" charset="0"/>
            </a:rPr>
            <a:t>Assessment worksheets</a:t>
          </a:r>
        </a:p>
        <a:p>
          <a:pPr marL="114300" lvl="1" indent="-114300" algn="l" defTabSz="533400">
            <a:lnSpc>
              <a:spcPct val="90000"/>
            </a:lnSpc>
            <a:spcBef>
              <a:spcPct val="0"/>
            </a:spcBef>
            <a:spcAft>
              <a:spcPct val="15000"/>
            </a:spcAft>
            <a:buChar char="•"/>
          </a:pPr>
          <a:r>
            <a:rPr lang="en-US" sz="1200" kern="1200">
              <a:solidFill>
                <a:schemeClr val="bg1"/>
              </a:solidFill>
              <a:latin typeface="Arial" panose="020B0604020202020204" pitchFamily="34" charset="0"/>
              <a:cs typeface="Arial" panose="020B0604020202020204" pitchFamily="34" charset="0"/>
            </a:rPr>
            <a:t>Reference for review of metric outputs and calculation breakdowns</a:t>
          </a:r>
        </a:p>
      </dsp:txBody>
      <dsp:txXfrm>
        <a:off x="8291260" y="1033163"/>
        <a:ext cx="2244463" cy="1167094"/>
      </dsp:txXfrm>
    </dsp:sp>
    <dsp:sp modelId="{1CEB1B28-7789-4A27-8E03-98C4D091CA83}">
      <dsp:nvSpPr>
        <dsp:cNvPr id="0" name=""/>
        <dsp:cNvSpPr/>
      </dsp:nvSpPr>
      <dsp:spPr>
        <a:xfrm>
          <a:off x="10819506" y="377611"/>
          <a:ext cx="2370737" cy="2572586"/>
        </a:xfrm>
        <a:prstGeom prst="roundRect">
          <a:avLst/>
        </a:prstGeom>
        <a:solidFill>
          <a:schemeClr val="accent4">
            <a:lumMod val="40000"/>
            <a:lumOff val="60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5720" tIns="45720" rIns="45720" bIns="45720" numCol="1" spcCol="1270" anchor="t" anchorCtr="0">
          <a:noAutofit/>
        </a:bodyPr>
        <a:lstStyle/>
        <a:p>
          <a:pPr marL="0" lvl="0" indent="0" algn="ctr" defTabSz="533400">
            <a:lnSpc>
              <a:spcPct val="90000"/>
            </a:lnSpc>
            <a:spcBef>
              <a:spcPct val="0"/>
            </a:spcBef>
            <a:spcAft>
              <a:spcPct val="35000"/>
            </a:spcAft>
            <a:buNone/>
          </a:pPr>
          <a:r>
            <a:rPr lang="en-US" sz="1200" u="sng" kern="1200">
              <a:solidFill>
                <a:sysClr val="windowText" lastClr="000000"/>
              </a:solidFill>
              <a:latin typeface="Arial" panose="020B0604020202020204" pitchFamily="34" charset="0"/>
              <a:cs typeface="Arial" panose="020B0604020202020204" pitchFamily="34" charset="0"/>
            </a:rPr>
            <a:t>Evaluation worksheets</a:t>
          </a:r>
          <a:endParaRPr lang="en-US" sz="1200" kern="1200">
            <a:solidFill>
              <a:sysClr val="windowText" lastClr="000000"/>
            </a:solidFill>
            <a:latin typeface="Arial" panose="020B0604020202020204" pitchFamily="34" charset="0"/>
            <a:cs typeface="Arial" panose="020B0604020202020204" pitchFamily="34" charset="0"/>
          </a:endParaRPr>
        </a:p>
        <a:p>
          <a:pPr marL="114300" lvl="1" indent="-114300" algn="l" defTabSz="533400">
            <a:lnSpc>
              <a:spcPct val="90000"/>
            </a:lnSpc>
            <a:spcBef>
              <a:spcPct val="0"/>
            </a:spcBef>
            <a:spcAft>
              <a:spcPct val="15000"/>
            </a:spcAft>
            <a:buChar char="•"/>
          </a:pPr>
          <a:r>
            <a:rPr lang="en-US" sz="1200" kern="1200">
              <a:solidFill>
                <a:sysClr val="windowText" lastClr="000000"/>
              </a:solidFill>
              <a:latin typeface="Arial" panose="020B0604020202020204" pitchFamily="34" charset="0"/>
              <a:cs typeface="Arial" panose="020B0604020202020204" pitchFamily="34" charset="0"/>
            </a:rPr>
            <a:t>Check bidder clarification / mitigation narrative completed</a:t>
          </a:r>
          <a:endParaRPr lang="en-US" sz="1200" kern="1200">
            <a:latin typeface="Arial" panose="020B0604020202020204" pitchFamily="34" charset="0"/>
            <a:cs typeface="Arial" panose="020B0604020202020204" pitchFamily="34" charset="0"/>
          </a:endParaRPr>
        </a:p>
        <a:p>
          <a:pPr marL="114300" lvl="1" indent="-114300" algn="l" defTabSz="533400">
            <a:lnSpc>
              <a:spcPct val="90000"/>
            </a:lnSpc>
            <a:spcBef>
              <a:spcPct val="0"/>
            </a:spcBef>
            <a:spcAft>
              <a:spcPct val="15000"/>
            </a:spcAft>
            <a:buChar char="•"/>
          </a:pPr>
          <a:r>
            <a:rPr lang="en-US" sz="1200" kern="1200">
              <a:solidFill>
                <a:sysClr val="windowText" lastClr="000000"/>
              </a:solidFill>
              <a:latin typeface="Arial" panose="020B0604020202020204" pitchFamily="34" charset="0"/>
              <a:cs typeface="Arial" panose="020B0604020202020204" pitchFamily="34" charset="0"/>
            </a:rPr>
            <a:t>Provide evaluation narrative against each metric for each entity</a:t>
          </a:r>
          <a:endParaRPr lang="en-US" sz="1200" kern="1200">
            <a:latin typeface="Arial" panose="020B0604020202020204" pitchFamily="34" charset="0"/>
            <a:cs typeface="Arial" panose="020B0604020202020204" pitchFamily="34" charset="0"/>
          </a:endParaRPr>
        </a:p>
        <a:p>
          <a:pPr marL="114300" lvl="1" indent="-114300" algn="l" defTabSz="533400">
            <a:lnSpc>
              <a:spcPct val="90000"/>
            </a:lnSpc>
            <a:spcBef>
              <a:spcPct val="0"/>
            </a:spcBef>
            <a:spcAft>
              <a:spcPct val="15000"/>
            </a:spcAft>
            <a:buChar char="•"/>
          </a:pPr>
          <a:r>
            <a:rPr lang="en-US" sz="1200" kern="1200">
              <a:solidFill>
                <a:sysClr val="windowText" lastClr="000000"/>
              </a:solidFill>
              <a:latin typeface="Arial" panose="020B0604020202020204" pitchFamily="34" charset="0"/>
              <a:cs typeface="Arial" panose="020B0604020202020204" pitchFamily="34" charset="0"/>
            </a:rPr>
            <a:t>Provide evaluation outcome for each entity</a:t>
          </a:r>
          <a:endParaRPr lang="en-US" sz="1200" kern="1200">
            <a:latin typeface="Arial" panose="020B0604020202020204" pitchFamily="34" charset="0"/>
            <a:cs typeface="Arial" panose="020B0604020202020204" pitchFamily="34" charset="0"/>
          </a:endParaRPr>
        </a:p>
        <a:p>
          <a:pPr marL="114300" lvl="1" indent="-114300" algn="l" defTabSz="533400">
            <a:lnSpc>
              <a:spcPct val="90000"/>
            </a:lnSpc>
            <a:spcBef>
              <a:spcPct val="0"/>
            </a:spcBef>
            <a:spcAft>
              <a:spcPct val="15000"/>
            </a:spcAft>
            <a:buChar char="•"/>
          </a:pPr>
          <a:r>
            <a:rPr lang="en-US" sz="1200" kern="1200">
              <a:solidFill>
                <a:sysClr val="windowText" lastClr="000000"/>
              </a:solidFill>
              <a:latin typeface="Arial" panose="020B0604020202020204" pitchFamily="34" charset="0"/>
              <a:cs typeface="Arial" panose="020B0604020202020204" pitchFamily="34" charset="0"/>
            </a:rPr>
            <a:t>Provide overall evaluation outcome and populate evaluator and QA / approval fields</a:t>
          </a:r>
        </a:p>
      </dsp:txBody>
      <dsp:txXfrm>
        <a:off x="10935236" y="493341"/>
        <a:ext cx="2139277" cy="2341126"/>
      </dsp:txXfrm>
    </dsp:sp>
  </dsp:spTree>
</dsp:drawing>
</file>

<file path=xl/diagrams/drawing2.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F6DABB3E-0333-4BC3-8E24-EF6F738727C6}">
      <dsp:nvSpPr>
        <dsp:cNvPr id="0" name=""/>
        <dsp:cNvSpPr/>
      </dsp:nvSpPr>
      <dsp:spPr>
        <a:xfrm>
          <a:off x="984027" y="0"/>
          <a:ext cx="11152314" cy="3239770"/>
        </a:xfrm>
        <a:prstGeom prst="rightArrow">
          <a:avLst/>
        </a:prstGeom>
        <a:solidFill>
          <a:schemeClr val="accent1">
            <a:tint val="40000"/>
            <a:hueOff val="0"/>
            <a:satOff val="0"/>
            <a:lumOff val="0"/>
            <a:alphaOff val="0"/>
          </a:schemeClr>
        </a:solidFill>
        <a:ln>
          <a:noFill/>
        </a:ln>
        <a:effectLst/>
      </dsp:spPr>
      <dsp:style>
        <a:lnRef idx="0">
          <a:scrgbClr r="0" g="0" b="0"/>
        </a:lnRef>
        <a:fillRef idx="1">
          <a:scrgbClr r="0" g="0" b="0"/>
        </a:fillRef>
        <a:effectRef idx="0">
          <a:scrgbClr r="0" g="0" b="0"/>
        </a:effectRef>
        <a:fontRef idx="minor"/>
      </dsp:style>
    </dsp:sp>
    <dsp:sp modelId="{6932A384-1A87-4BE9-A264-34043DF80065}">
      <dsp:nvSpPr>
        <dsp:cNvPr id="0" name=""/>
        <dsp:cNvSpPr/>
      </dsp:nvSpPr>
      <dsp:spPr>
        <a:xfrm>
          <a:off x="3203" y="717317"/>
          <a:ext cx="2936387" cy="1805135"/>
        </a:xfrm>
        <a:prstGeom prst="roundRect">
          <a:avLst/>
        </a:prstGeom>
        <a:solidFill>
          <a:srgbClr val="0070C0"/>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5720" tIns="45720" rIns="45720" bIns="45720" numCol="1" spcCol="1270" anchor="t" anchorCtr="0">
          <a:noAutofit/>
        </a:bodyPr>
        <a:lstStyle/>
        <a:p>
          <a:pPr marL="0" lvl="0" indent="0" algn="ctr" defTabSz="533400">
            <a:lnSpc>
              <a:spcPct val="90000"/>
            </a:lnSpc>
            <a:spcBef>
              <a:spcPct val="0"/>
            </a:spcBef>
            <a:spcAft>
              <a:spcPct val="35000"/>
            </a:spcAft>
            <a:buNone/>
          </a:pPr>
          <a:r>
            <a:rPr lang="en-US" sz="1200" u="sng" kern="1200">
              <a:latin typeface="Arial" panose="020B0604020202020204" pitchFamily="34" charset="0"/>
              <a:cs typeface="Arial" panose="020B0604020202020204" pitchFamily="34" charset="0"/>
            </a:rPr>
            <a:t>Input worksheets</a:t>
          </a:r>
        </a:p>
        <a:p>
          <a:pPr marL="114300" lvl="1" indent="-114300" algn="l" defTabSz="533400">
            <a:lnSpc>
              <a:spcPct val="90000"/>
            </a:lnSpc>
            <a:spcBef>
              <a:spcPct val="0"/>
            </a:spcBef>
            <a:spcAft>
              <a:spcPct val="15000"/>
            </a:spcAft>
            <a:buChar char="•"/>
          </a:pPr>
          <a:r>
            <a:rPr lang="en-US" sz="1200" kern="1200">
              <a:latin typeface="Arial" panose="020B0604020202020204" pitchFamily="34" charset="0"/>
              <a:cs typeface="Arial" panose="020B0604020202020204" pitchFamily="34" charset="0"/>
            </a:rPr>
            <a:t>Enter financial information, including </a:t>
          </a:r>
          <a:r>
            <a:rPr lang="en-GB" sz="1200" kern="1200">
              <a:latin typeface="Arial" panose="020B0604020202020204" pitchFamily="34" charset="0"/>
              <a:cs typeface="Arial" panose="020B0604020202020204" pitchFamily="34" charset="0"/>
            </a:rPr>
            <a:t>parent / ultimate parent / subcontractor / guarantor as appropriate</a:t>
          </a:r>
          <a:endParaRPr lang="en-US" sz="1200" kern="1200">
            <a:latin typeface="Arial" panose="020B0604020202020204" pitchFamily="34" charset="0"/>
            <a:cs typeface="Arial" panose="020B0604020202020204" pitchFamily="34" charset="0"/>
          </a:endParaRPr>
        </a:p>
        <a:p>
          <a:pPr marL="114300" lvl="1" indent="-114300" algn="l" defTabSz="533400">
            <a:lnSpc>
              <a:spcPct val="90000"/>
            </a:lnSpc>
            <a:spcBef>
              <a:spcPct val="0"/>
            </a:spcBef>
            <a:spcAft>
              <a:spcPct val="15000"/>
            </a:spcAft>
            <a:buChar char="•"/>
          </a:pPr>
          <a:r>
            <a:rPr lang="en-US" sz="1200" kern="1200">
              <a:latin typeface="Arial" panose="020B0604020202020204" pitchFamily="34" charset="0"/>
              <a:cs typeface="Arial" panose="020B0604020202020204" pitchFamily="34" charset="0"/>
            </a:rPr>
            <a:t>Ensure</a:t>
          </a:r>
          <a:r>
            <a:rPr lang="en-GB" sz="1200" kern="1200">
              <a:latin typeface="Arial" panose="020B0604020202020204" pitchFamily="34" charset="0"/>
              <a:cs typeface="Arial" panose="020B0604020202020204" pitchFamily="34" charset="0"/>
            </a:rPr>
            <a:t> figures are entered with correct signs for negative / positive values</a:t>
          </a:r>
          <a:r>
            <a:rPr lang="en-GB" sz="1200" kern="1200">
              <a:solidFill>
                <a:srgbClr val="FF0000"/>
              </a:solidFill>
              <a:latin typeface="Arial" panose="020B0604020202020204" pitchFamily="34" charset="0"/>
              <a:cs typeface="Arial" panose="020B0604020202020204" pitchFamily="34" charset="0"/>
            </a:rPr>
            <a:t> </a:t>
          </a:r>
          <a:r>
            <a:rPr lang="en-GB" sz="1200" kern="1200">
              <a:latin typeface="Arial" panose="020B0604020202020204" pitchFamily="34" charset="0"/>
              <a:cs typeface="Arial" panose="020B0604020202020204" pitchFamily="34" charset="0"/>
            </a:rPr>
            <a:t>and in correct fields, and check totals balance</a:t>
          </a:r>
          <a:endParaRPr lang="en-US" sz="1200" kern="1200">
            <a:latin typeface="Arial" panose="020B0604020202020204" pitchFamily="34" charset="0"/>
            <a:cs typeface="Arial" panose="020B0604020202020204" pitchFamily="34" charset="0"/>
          </a:endParaRPr>
        </a:p>
      </dsp:txBody>
      <dsp:txXfrm>
        <a:off x="91322" y="805436"/>
        <a:ext cx="2760149" cy="1628897"/>
      </dsp:txXfrm>
    </dsp:sp>
    <dsp:sp modelId="{A2EC13AC-C835-4603-9590-8006C0F6135A}">
      <dsp:nvSpPr>
        <dsp:cNvPr id="0" name=""/>
        <dsp:cNvSpPr/>
      </dsp:nvSpPr>
      <dsp:spPr>
        <a:xfrm>
          <a:off x="3395728" y="1048389"/>
          <a:ext cx="2936387" cy="1142990"/>
        </a:xfrm>
        <a:prstGeom prst="roundRect">
          <a:avLst/>
        </a:prstGeom>
        <a:solidFill>
          <a:srgbClr val="5AB7B2"/>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5720" tIns="45720" rIns="45720" bIns="45720" numCol="1" spcCol="1270" anchor="t" anchorCtr="0">
          <a:noAutofit/>
        </a:bodyPr>
        <a:lstStyle/>
        <a:p>
          <a:pPr marL="0" lvl="0" indent="0" algn="ctr" defTabSz="533400">
            <a:lnSpc>
              <a:spcPct val="90000"/>
            </a:lnSpc>
            <a:spcBef>
              <a:spcPct val="0"/>
            </a:spcBef>
            <a:spcAft>
              <a:spcPct val="35000"/>
            </a:spcAft>
            <a:buNone/>
          </a:pPr>
          <a:r>
            <a:rPr lang="en-US" sz="1200" u="sng" kern="1200">
              <a:solidFill>
                <a:sysClr val="windowText" lastClr="000000"/>
              </a:solidFill>
              <a:latin typeface="Arial" panose="020B0604020202020204" pitchFamily="34" charset="0"/>
              <a:cs typeface="Arial" panose="020B0604020202020204" pitchFamily="34" charset="0"/>
            </a:rPr>
            <a:t>Ancillary worksheets</a:t>
          </a:r>
        </a:p>
        <a:p>
          <a:pPr marL="114300" lvl="1" indent="-114300" algn="l" defTabSz="533400">
            <a:lnSpc>
              <a:spcPct val="90000"/>
            </a:lnSpc>
            <a:spcBef>
              <a:spcPct val="0"/>
            </a:spcBef>
            <a:spcAft>
              <a:spcPct val="15000"/>
            </a:spcAft>
            <a:buChar char="•"/>
          </a:pPr>
          <a:r>
            <a:rPr lang="en-US" sz="1200" kern="1200">
              <a:solidFill>
                <a:sysClr val="windowText" lastClr="000000"/>
              </a:solidFill>
              <a:latin typeface="Arial" panose="020B0604020202020204" pitchFamily="34" charset="0"/>
              <a:cs typeface="Arial" panose="020B0604020202020204" pitchFamily="34" charset="0"/>
            </a:rPr>
            <a:t>Enter lot bidding details</a:t>
          </a:r>
        </a:p>
        <a:p>
          <a:pPr marL="114300" lvl="1" indent="-114300" algn="l" defTabSz="533400">
            <a:lnSpc>
              <a:spcPct val="90000"/>
            </a:lnSpc>
            <a:spcBef>
              <a:spcPct val="0"/>
            </a:spcBef>
            <a:spcAft>
              <a:spcPct val="15000"/>
            </a:spcAft>
            <a:buChar char="•"/>
          </a:pPr>
          <a:r>
            <a:rPr lang="en-US" sz="1200" kern="1200">
              <a:solidFill>
                <a:sysClr val="windowText" lastClr="000000"/>
              </a:solidFill>
              <a:latin typeface="Arial" panose="020B0604020202020204" pitchFamily="34" charset="0"/>
              <a:cs typeface="Arial" panose="020B0604020202020204" pitchFamily="34" charset="0"/>
            </a:rPr>
            <a:t>Enter other information for each entity, including registration numbers, covenants and audit opinions.</a:t>
          </a:r>
        </a:p>
      </dsp:txBody>
      <dsp:txXfrm>
        <a:off x="3451524" y="1104185"/>
        <a:ext cx="2824795" cy="1031398"/>
      </dsp:txXfrm>
    </dsp:sp>
    <dsp:sp modelId="{AAB15070-6EFC-4054-AE93-0156F4AF2EDF}">
      <dsp:nvSpPr>
        <dsp:cNvPr id="0" name=""/>
        <dsp:cNvSpPr/>
      </dsp:nvSpPr>
      <dsp:spPr>
        <a:xfrm>
          <a:off x="6788253" y="971930"/>
          <a:ext cx="2936387" cy="1295908"/>
        </a:xfrm>
        <a:prstGeom prst="roundRect">
          <a:avLst/>
        </a:prstGeom>
        <a:solidFill>
          <a:schemeClr val="tx1"/>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5720" tIns="45720" rIns="45720" bIns="45720" numCol="1" spcCol="1270" anchor="t" anchorCtr="0">
          <a:noAutofit/>
        </a:bodyPr>
        <a:lstStyle/>
        <a:p>
          <a:pPr marL="0" lvl="0" indent="0" algn="ctr" defTabSz="533400">
            <a:lnSpc>
              <a:spcPct val="90000"/>
            </a:lnSpc>
            <a:spcBef>
              <a:spcPct val="0"/>
            </a:spcBef>
            <a:spcAft>
              <a:spcPct val="35000"/>
            </a:spcAft>
            <a:buNone/>
          </a:pPr>
          <a:r>
            <a:rPr lang="en-US" sz="1200" u="sng" kern="1200">
              <a:solidFill>
                <a:schemeClr val="bg1"/>
              </a:solidFill>
              <a:latin typeface="Arial" panose="020B0604020202020204" pitchFamily="34" charset="0"/>
              <a:cs typeface="Arial" panose="020B0604020202020204" pitchFamily="34" charset="0"/>
            </a:rPr>
            <a:t>Assessment worksheets</a:t>
          </a:r>
        </a:p>
        <a:p>
          <a:pPr marL="114300" lvl="1" indent="-114300" algn="l" defTabSz="533400">
            <a:lnSpc>
              <a:spcPct val="90000"/>
            </a:lnSpc>
            <a:spcBef>
              <a:spcPct val="0"/>
            </a:spcBef>
            <a:spcAft>
              <a:spcPct val="15000"/>
            </a:spcAft>
            <a:buChar char="•"/>
          </a:pPr>
          <a:r>
            <a:rPr lang="en-US" sz="1200" kern="1200">
              <a:solidFill>
                <a:schemeClr val="bg1"/>
              </a:solidFill>
              <a:latin typeface="Arial" panose="020B0604020202020204" pitchFamily="34" charset="0"/>
              <a:cs typeface="Arial" panose="020B0604020202020204" pitchFamily="34" charset="0"/>
            </a:rPr>
            <a:t>Reference for review metric outputs and calculation breakdowns</a:t>
          </a:r>
        </a:p>
      </dsp:txBody>
      <dsp:txXfrm>
        <a:off x="6851514" y="1035191"/>
        <a:ext cx="2809865" cy="1169386"/>
      </dsp:txXfrm>
    </dsp:sp>
    <dsp:sp modelId="{1CEB1B28-7789-4A27-8E03-98C4D091CA83}">
      <dsp:nvSpPr>
        <dsp:cNvPr id="0" name=""/>
        <dsp:cNvSpPr/>
      </dsp:nvSpPr>
      <dsp:spPr>
        <a:xfrm>
          <a:off x="10180779" y="504490"/>
          <a:ext cx="2936387" cy="2230788"/>
        </a:xfrm>
        <a:prstGeom prst="roundRect">
          <a:avLst/>
        </a:prstGeom>
        <a:solidFill>
          <a:schemeClr val="accent4">
            <a:lumMod val="40000"/>
            <a:lumOff val="60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5720" tIns="45720" rIns="45720" bIns="45720" numCol="1" spcCol="1270" anchor="t" anchorCtr="0">
          <a:noAutofit/>
        </a:bodyPr>
        <a:lstStyle/>
        <a:p>
          <a:pPr marL="0" lvl="0" indent="0" algn="ctr" defTabSz="533400">
            <a:lnSpc>
              <a:spcPct val="90000"/>
            </a:lnSpc>
            <a:spcBef>
              <a:spcPct val="0"/>
            </a:spcBef>
            <a:spcAft>
              <a:spcPct val="35000"/>
            </a:spcAft>
            <a:buNone/>
          </a:pPr>
          <a:r>
            <a:rPr lang="en-US" sz="1200" u="sng" kern="1200">
              <a:solidFill>
                <a:sysClr val="windowText" lastClr="000000"/>
              </a:solidFill>
              <a:latin typeface="Arial" panose="020B0604020202020204" pitchFamily="34" charset="0"/>
              <a:cs typeface="Arial" panose="020B0604020202020204" pitchFamily="34" charset="0"/>
            </a:rPr>
            <a:t>Evaluation worksheets</a:t>
          </a:r>
          <a:endParaRPr lang="en-US" sz="1200" kern="1200">
            <a:solidFill>
              <a:sysClr val="windowText" lastClr="000000"/>
            </a:solidFill>
            <a:latin typeface="Arial" panose="020B0604020202020204" pitchFamily="34" charset="0"/>
            <a:cs typeface="Arial" panose="020B0604020202020204" pitchFamily="34" charset="0"/>
          </a:endParaRPr>
        </a:p>
        <a:p>
          <a:pPr marL="114300" lvl="1" indent="-114300" algn="l" defTabSz="533400">
            <a:lnSpc>
              <a:spcPct val="90000"/>
            </a:lnSpc>
            <a:spcBef>
              <a:spcPct val="0"/>
            </a:spcBef>
            <a:spcAft>
              <a:spcPct val="15000"/>
            </a:spcAft>
            <a:buChar char="•"/>
          </a:pPr>
          <a:r>
            <a:rPr lang="en-US" sz="1200" kern="1200">
              <a:solidFill>
                <a:sysClr val="windowText" lastClr="000000"/>
              </a:solidFill>
              <a:latin typeface="Arial" panose="020B0604020202020204" pitchFamily="34" charset="0"/>
              <a:cs typeface="Arial" panose="020B0604020202020204" pitchFamily="34" charset="0"/>
            </a:rPr>
            <a:t>Provide clarification against each metric for each entity (particularly where Red or Amber). Include:</a:t>
          </a:r>
          <a:endParaRPr lang="en-US" sz="1200" kern="1200">
            <a:latin typeface="Arial" panose="020B0604020202020204" pitchFamily="34" charset="0"/>
            <a:cs typeface="Arial" panose="020B0604020202020204" pitchFamily="34" charset="0"/>
          </a:endParaRPr>
        </a:p>
        <a:p>
          <a:pPr marL="228600" lvl="2" indent="-114300" algn="l" defTabSz="533400">
            <a:lnSpc>
              <a:spcPct val="90000"/>
            </a:lnSpc>
            <a:spcBef>
              <a:spcPct val="0"/>
            </a:spcBef>
            <a:spcAft>
              <a:spcPct val="15000"/>
            </a:spcAft>
            <a:buChar char="•"/>
          </a:pPr>
          <a:r>
            <a:rPr lang="en-US" sz="1200" kern="1200">
              <a:solidFill>
                <a:sysClr val="windowText" lastClr="000000"/>
              </a:solidFill>
              <a:latin typeface="Arial" panose="020B0604020202020204" pitchFamily="34" charset="0"/>
              <a:cs typeface="Arial" panose="020B0604020202020204" pitchFamily="34" charset="0"/>
            </a:rPr>
            <a:t>Reason for output;</a:t>
          </a:r>
          <a:endParaRPr lang="en-US" sz="1200" kern="1200">
            <a:latin typeface="Arial" panose="020B0604020202020204" pitchFamily="34" charset="0"/>
            <a:cs typeface="Arial" panose="020B0604020202020204" pitchFamily="34" charset="0"/>
          </a:endParaRPr>
        </a:p>
        <a:p>
          <a:pPr marL="228600" lvl="2" indent="-114300" algn="l" defTabSz="533400">
            <a:lnSpc>
              <a:spcPct val="90000"/>
            </a:lnSpc>
            <a:spcBef>
              <a:spcPct val="0"/>
            </a:spcBef>
            <a:spcAft>
              <a:spcPct val="15000"/>
            </a:spcAft>
            <a:buChar char="•"/>
          </a:pPr>
          <a:r>
            <a:rPr lang="en-US" sz="1200" kern="1200">
              <a:solidFill>
                <a:sysClr val="windowText" lastClr="000000"/>
              </a:solidFill>
              <a:latin typeface="Arial" panose="020B0604020202020204" pitchFamily="34" charset="0"/>
              <a:cs typeface="Arial" panose="020B0604020202020204" pitchFamily="34" charset="0"/>
            </a:rPr>
            <a:t>Mitigation undertaken; and</a:t>
          </a:r>
          <a:endParaRPr lang="en-US" sz="1200" kern="1200">
            <a:latin typeface="Arial" panose="020B0604020202020204" pitchFamily="34" charset="0"/>
            <a:cs typeface="Arial" panose="020B0604020202020204" pitchFamily="34" charset="0"/>
          </a:endParaRPr>
        </a:p>
        <a:p>
          <a:pPr marL="228600" lvl="2" indent="-114300" algn="l" defTabSz="533400">
            <a:lnSpc>
              <a:spcPct val="90000"/>
            </a:lnSpc>
            <a:spcBef>
              <a:spcPct val="0"/>
            </a:spcBef>
            <a:spcAft>
              <a:spcPct val="15000"/>
            </a:spcAft>
            <a:buChar char="•"/>
          </a:pPr>
          <a:r>
            <a:rPr lang="en-US" sz="1200" kern="1200">
              <a:solidFill>
                <a:sysClr val="windowText" lastClr="000000"/>
              </a:solidFill>
              <a:latin typeface="Arial" panose="020B0604020202020204" pitchFamily="34" charset="0"/>
              <a:cs typeface="Arial" panose="020B0604020202020204" pitchFamily="34" charset="0"/>
            </a:rPr>
            <a:t>Update since accounting reference date</a:t>
          </a:r>
          <a:endParaRPr lang="en-US" sz="1200" kern="1200">
            <a:latin typeface="Arial" panose="020B0604020202020204" pitchFamily="34" charset="0"/>
            <a:cs typeface="Arial" panose="020B0604020202020204" pitchFamily="34" charset="0"/>
          </a:endParaRPr>
        </a:p>
        <a:p>
          <a:pPr marL="114300" lvl="1" indent="-114300" algn="l" defTabSz="533400">
            <a:lnSpc>
              <a:spcPct val="90000"/>
            </a:lnSpc>
            <a:spcBef>
              <a:spcPct val="0"/>
            </a:spcBef>
            <a:spcAft>
              <a:spcPct val="15000"/>
            </a:spcAft>
            <a:buChar char="•"/>
          </a:pPr>
          <a:r>
            <a:rPr lang="en-US" sz="1200" kern="1200">
              <a:solidFill>
                <a:sysClr val="windowText" lastClr="000000"/>
              </a:solidFill>
              <a:latin typeface="Arial" panose="020B0604020202020204" pitchFamily="34" charset="0"/>
              <a:cs typeface="Arial" panose="020B0604020202020204" pitchFamily="34" charset="0"/>
            </a:rPr>
            <a:t>Reference additional supporting evidence submitted where appropriate</a:t>
          </a:r>
          <a:endParaRPr lang="en-US" sz="1200" kern="1200">
            <a:latin typeface="Arial" panose="020B0604020202020204" pitchFamily="34" charset="0"/>
            <a:cs typeface="Arial" panose="020B0604020202020204" pitchFamily="34" charset="0"/>
          </a:endParaRPr>
        </a:p>
      </dsp:txBody>
      <dsp:txXfrm>
        <a:off x="10289677" y="613388"/>
        <a:ext cx="2718591" cy="2012992"/>
      </dsp:txXfrm>
    </dsp:sp>
  </dsp:spTree>
</dsp:drawing>
</file>

<file path=xl/diagrams/layout1.xml><?xml version="1.0" encoding="utf-8"?>
<dgm:layoutDef xmlns:dgm="http://schemas.openxmlformats.org/drawingml/2006/diagram" xmlns:a="http://schemas.openxmlformats.org/drawingml/2006/main" uniqueId="urn:microsoft.com/office/officeart/2005/8/layout/hProcess9">
  <dgm:title val=""/>
  <dgm:desc val=""/>
  <dgm:catLst>
    <dgm:cat type="process" pri="5000"/>
    <dgm:cat type="convert" pri="13000"/>
  </dgm:catLst>
  <dgm:sampData useDef="1">
    <dgm:dataModel>
      <dgm:pt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CompostProcess">
    <dgm:varLst>
      <dgm:dir/>
      <dgm:resizeHandles val="exact"/>
    </dgm:varLst>
    <dgm:alg type="composite">
      <dgm:param type="horzAlign" val="ctr"/>
      <dgm:param type="vertAlign" val="mid"/>
    </dgm:alg>
    <dgm:shape xmlns:r="http://schemas.openxmlformats.org/officeDocument/2006/relationships" r:blip="">
      <dgm:adjLst/>
    </dgm:shape>
    <dgm:presOf/>
    <dgm:constrLst>
      <dgm:constr type="w" for="ch" forName="arrow" refType="w" fact="0.85"/>
      <dgm:constr type="h" for="ch" forName="arrow" refType="h"/>
      <dgm:constr type="ctrX" for="ch" forName="arrow" refType="w" fact="0.5"/>
      <dgm:constr type="ctrY" for="ch" forName="arrow" refType="h" fact="0.5"/>
      <dgm:constr type="w" for="ch" forName="linearProcess" refType="w"/>
      <dgm:constr type="h" for="ch" forName="linearProcess" refType="h" fact="0.4"/>
      <dgm:constr type="ctrX" for="ch" forName="linearProcess" refType="w" fact="0.5"/>
      <dgm:constr type="ctrY" for="ch" forName="linearProcess" refType="h" fact="0.5"/>
    </dgm:constrLst>
    <dgm:ruleLst/>
    <dgm:layoutNode name="arrow" styleLbl="bgShp">
      <dgm:alg type="sp"/>
      <dgm:choose name="Name0">
        <dgm:if name="Name1" func="var" arg="dir" op="equ" val="norm">
          <dgm:shape xmlns:r="http://schemas.openxmlformats.org/officeDocument/2006/relationships" type="rightArrow" r:blip="">
            <dgm:adjLst/>
          </dgm:shape>
        </dgm:if>
        <dgm:else name="Name2">
          <dgm:shape xmlns:r="http://schemas.openxmlformats.org/officeDocument/2006/relationships" type="leftArrow" r:blip="">
            <dgm:adjLst/>
          </dgm:shape>
        </dgm:else>
      </dgm:choose>
      <dgm:presOf/>
      <dgm:constrLst/>
      <dgm:ruleLst/>
    </dgm:layoutNode>
    <dgm:layoutNode name="linearProcess">
      <dgm:choose name="Name3">
        <dgm:if name="Name4" func="var" arg="dir" op="equ" val="norm">
          <dgm:alg type="lin"/>
        </dgm:if>
        <dgm:else name="Name5">
          <dgm:alg type="lin">
            <dgm:param type="linDir" val="fromR"/>
          </dgm:alg>
        </dgm:else>
      </dgm:choose>
      <dgm:shape xmlns:r="http://schemas.openxmlformats.org/officeDocument/2006/relationships" r:blip="">
        <dgm:adjLst/>
      </dgm:shape>
      <dgm:presOf/>
      <dgm:constrLst>
        <dgm:constr type="userA" for="ch" ptType="node" refType="w"/>
        <dgm:constr type="h" for="ch" ptType="node" refType="h"/>
        <dgm:constr type="w" for="ch" ptType="node" op="equ"/>
        <dgm:constr type="w" for="ch" forName="sibTrans" refType="w" fact="0.05"/>
        <dgm:constr type="primFontSz" for="ch" ptType="node" op="equ" val="65"/>
      </dgm:constrLst>
      <dgm:ruleLst/>
      <dgm:forEach name="Name6" axis="ch" ptType="node">
        <dgm:layoutNode name="textNode" styleLbl="node1">
          <dgm:varLst>
            <dgm:bulletEnabled val="1"/>
          </dgm:varLst>
          <dgm:alg type="tx"/>
          <dgm:shape xmlns:r="http://schemas.openxmlformats.org/officeDocument/2006/relationships" type="roundRect" r:blip="">
            <dgm:adjLst/>
          </dgm:shape>
          <dgm:presOf axis="desOrSelf" ptType="node"/>
          <dgm:constrLst>
            <dgm:constr type="userA"/>
            <dgm:constr type="w" refType="userA" fact="0.3"/>
            <dgm:constr type="tMarg" refType="primFontSz" fact="0.3"/>
            <dgm:constr type="bMarg" refType="primFontSz" fact="0.3"/>
            <dgm:constr type="lMarg" refType="primFontSz" fact="0.3"/>
            <dgm:constr type="rMarg" refType="primFontSz" fact="0.3"/>
          </dgm:constrLst>
          <dgm:ruleLst>
            <dgm:rule type="w" val="NaN" fact="1" max="NaN"/>
            <dgm:rule type="primFontSz" val="5" fact="NaN" max="NaN"/>
          </dgm:ruleLst>
        </dgm:layoutNode>
        <dgm:forEach name="Name7" axis="followSib" ptType="sibTrans" cnt="1">
          <dgm:layoutNode name="sibTrans">
            <dgm:alg type="sp"/>
            <dgm:shape xmlns:r="http://schemas.openxmlformats.org/officeDocument/2006/relationships" r:blip="">
              <dgm:adjLst/>
            </dgm:shape>
            <dgm:presOf/>
            <dgm:constrLst/>
            <dgm:ruleLst/>
          </dgm:layoutNode>
        </dgm:forEach>
      </dgm:forEach>
    </dgm:layoutNode>
  </dgm:layoutNode>
</dgm:layoutDef>
</file>

<file path=xl/diagrams/layout2.xml><?xml version="1.0" encoding="utf-8"?>
<dgm:layoutDef xmlns:dgm="http://schemas.openxmlformats.org/drawingml/2006/diagram" xmlns:a="http://schemas.openxmlformats.org/drawingml/2006/main" uniqueId="urn:microsoft.com/office/officeart/2005/8/layout/hProcess9">
  <dgm:title val=""/>
  <dgm:desc val=""/>
  <dgm:catLst>
    <dgm:cat type="process" pri="5000"/>
    <dgm:cat type="convert" pri="13000"/>
  </dgm:catLst>
  <dgm:sampData useDef="1">
    <dgm:dataModel>
      <dgm:pt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CompostProcess">
    <dgm:varLst>
      <dgm:dir/>
      <dgm:resizeHandles val="exact"/>
    </dgm:varLst>
    <dgm:alg type="composite">
      <dgm:param type="horzAlign" val="ctr"/>
      <dgm:param type="vertAlign" val="mid"/>
    </dgm:alg>
    <dgm:shape xmlns:r="http://schemas.openxmlformats.org/officeDocument/2006/relationships" r:blip="">
      <dgm:adjLst/>
    </dgm:shape>
    <dgm:presOf/>
    <dgm:constrLst>
      <dgm:constr type="w" for="ch" forName="arrow" refType="w" fact="0.85"/>
      <dgm:constr type="h" for="ch" forName="arrow" refType="h"/>
      <dgm:constr type="ctrX" for="ch" forName="arrow" refType="w" fact="0.5"/>
      <dgm:constr type="ctrY" for="ch" forName="arrow" refType="h" fact="0.5"/>
      <dgm:constr type="w" for="ch" forName="linearProcess" refType="w"/>
      <dgm:constr type="h" for="ch" forName="linearProcess" refType="h" fact="0.4"/>
      <dgm:constr type="ctrX" for="ch" forName="linearProcess" refType="w" fact="0.5"/>
      <dgm:constr type="ctrY" for="ch" forName="linearProcess" refType="h" fact="0.5"/>
    </dgm:constrLst>
    <dgm:ruleLst/>
    <dgm:layoutNode name="arrow" styleLbl="bgShp">
      <dgm:alg type="sp"/>
      <dgm:choose name="Name0">
        <dgm:if name="Name1" func="var" arg="dir" op="equ" val="norm">
          <dgm:shape xmlns:r="http://schemas.openxmlformats.org/officeDocument/2006/relationships" type="rightArrow" r:blip="">
            <dgm:adjLst/>
          </dgm:shape>
        </dgm:if>
        <dgm:else name="Name2">
          <dgm:shape xmlns:r="http://schemas.openxmlformats.org/officeDocument/2006/relationships" type="leftArrow" r:blip="">
            <dgm:adjLst/>
          </dgm:shape>
        </dgm:else>
      </dgm:choose>
      <dgm:presOf/>
      <dgm:constrLst/>
      <dgm:ruleLst/>
    </dgm:layoutNode>
    <dgm:layoutNode name="linearProcess">
      <dgm:choose name="Name3">
        <dgm:if name="Name4" func="var" arg="dir" op="equ" val="norm">
          <dgm:alg type="lin"/>
        </dgm:if>
        <dgm:else name="Name5">
          <dgm:alg type="lin">
            <dgm:param type="linDir" val="fromR"/>
          </dgm:alg>
        </dgm:else>
      </dgm:choose>
      <dgm:shape xmlns:r="http://schemas.openxmlformats.org/officeDocument/2006/relationships" r:blip="">
        <dgm:adjLst/>
      </dgm:shape>
      <dgm:presOf/>
      <dgm:constrLst>
        <dgm:constr type="userA" for="ch" ptType="node" refType="w"/>
        <dgm:constr type="h" for="ch" ptType="node" refType="h"/>
        <dgm:constr type="w" for="ch" ptType="node" op="equ"/>
        <dgm:constr type="w" for="ch" forName="sibTrans" refType="w" fact="0.05"/>
        <dgm:constr type="primFontSz" for="ch" ptType="node" op="equ" val="65"/>
      </dgm:constrLst>
      <dgm:ruleLst/>
      <dgm:forEach name="Name6" axis="ch" ptType="node">
        <dgm:layoutNode name="textNode" styleLbl="node1">
          <dgm:varLst>
            <dgm:bulletEnabled val="1"/>
          </dgm:varLst>
          <dgm:alg type="tx"/>
          <dgm:shape xmlns:r="http://schemas.openxmlformats.org/officeDocument/2006/relationships" type="roundRect" r:blip="">
            <dgm:adjLst/>
          </dgm:shape>
          <dgm:presOf axis="desOrSelf" ptType="node"/>
          <dgm:constrLst>
            <dgm:constr type="userA"/>
            <dgm:constr type="w" refType="userA" fact="0.3"/>
            <dgm:constr type="tMarg" refType="primFontSz" fact="0.3"/>
            <dgm:constr type="bMarg" refType="primFontSz" fact="0.3"/>
            <dgm:constr type="lMarg" refType="primFontSz" fact="0.3"/>
            <dgm:constr type="rMarg" refType="primFontSz" fact="0.3"/>
          </dgm:constrLst>
          <dgm:ruleLst>
            <dgm:rule type="w" val="NaN" fact="1" max="NaN"/>
            <dgm:rule type="primFontSz" val="5" fact="NaN" max="NaN"/>
          </dgm:ruleLst>
        </dgm:layoutNode>
        <dgm:forEach name="Name7" axis="followSib" ptType="sibTrans" cnt="1">
          <dgm:layoutNode name="sibTrans">
            <dgm:alg type="sp"/>
            <dgm:shape xmlns:r="http://schemas.openxmlformats.org/officeDocument/2006/relationships" r:blip="">
              <dgm:adjLst/>
            </dgm:shape>
            <dgm:presOf/>
            <dgm:constrLst/>
            <dgm:ruleLst/>
          </dgm:layoutNode>
        </dgm:forEach>
      </dgm:forEach>
    </dgm:layoutNode>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2.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diagramQuickStyle" Target="../diagrams/quickStyle1.xml"/><Relationship Id="rId2" Type="http://schemas.openxmlformats.org/officeDocument/2006/relationships/diagramLayout" Target="../diagrams/layout1.xml"/><Relationship Id="rId1" Type="http://schemas.openxmlformats.org/officeDocument/2006/relationships/diagramData" Target="../diagrams/data1.xml"/><Relationship Id="rId5" Type="http://schemas.microsoft.com/office/2007/relationships/diagramDrawing" Target="../diagrams/drawing1.xml"/><Relationship Id="rId4" Type="http://schemas.openxmlformats.org/officeDocument/2006/relationships/diagramColors" Target="../diagrams/colors1.xml"/></Relationships>
</file>

<file path=xl/drawings/_rels/drawing4.xml.rels><?xml version="1.0" encoding="UTF-8" standalone="yes"?>
<Relationships xmlns="http://schemas.openxmlformats.org/package/2006/relationships"><Relationship Id="rId3" Type="http://schemas.openxmlformats.org/officeDocument/2006/relationships/diagramQuickStyle" Target="../diagrams/quickStyle2.xml"/><Relationship Id="rId2" Type="http://schemas.openxmlformats.org/officeDocument/2006/relationships/diagramLayout" Target="../diagrams/layout2.xml"/><Relationship Id="rId1" Type="http://schemas.openxmlformats.org/officeDocument/2006/relationships/diagramData" Target="../diagrams/data2.xml"/><Relationship Id="rId5" Type="http://schemas.microsoft.com/office/2007/relationships/diagramDrawing" Target="../diagrams/drawing2.xml"/><Relationship Id="rId4" Type="http://schemas.openxmlformats.org/officeDocument/2006/relationships/diagramColors" Target="../diagrams/colors2.xml"/></Relationships>
</file>

<file path=xl/drawings/_rels/drawing5.xml.rels><?xml version="1.0" encoding="UTF-8" standalone="yes"?>
<Relationships xmlns="http://schemas.openxmlformats.org/package/2006/relationships"><Relationship Id="rId1" Type="http://schemas.openxmlformats.org/officeDocument/2006/relationships/hyperlink" Target="https://www.gov.uk/government/publications/the-sourcing-and-consultancy-playbooks" TargetMode="External"/></Relationships>
</file>

<file path=xl/drawings/drawing1.xml><?xml version="1.0" encoding="utf-8"?>
<xdr:wsDr xmlns:xdr="http://schemas.openxmlformats.org/drawingml/2006/spreadsheetDrawing" xmlns:a="http://schemas.openxmlformats.org/drawingml/2006/main">
  <xdr:absoluteAnchor>
    <xdr:pos x="0" y="0"/>
    <xdr:ext cx="9296400" cy="6070600"/>
    <xdr:graphicFrame macro="">
      <xdr:nvGraphicFramePr>
        <xdr:cNvPr id="2" name="Chart 1">
          <a:extLst>
            <a:ext uri="{FF2B5EF4-FFF2-40B4-BE49-F238E27FC236}">
              <a16:creationId xmlns:a16="http://schemas.microsoft.com/office/drawing/2014/main" id="{00000000-0008-0000-00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c:userShapes xmlns:c="http://schemas.openxmlformats.org/drawingml/2006/chart">
  <cdr:relSizeAnchor xmlns:cdr="http://schemas.openxmlformats.org/drawingml/2006/chartDrawing">
    <cdr:from>
      <cdr:x>0.03985</cdr:x>
      <cdr:y>0.03659</cdr:y>
    </cdr:from>
    <cdr:to>
      <cdr:x>0.12685</cdr:x>
      <cdr:y>0.15092</cdr:y>
    </cdr:to>
    <cdr:pic>
      <cdr:nvPicPr>
        <cdr:cNvPr id="2" name="Google Shape;17;p11" descr="Government Commercial Function logo">
          <a:extLst xmlns:a="http://schemas.openxmlformats.org/drawingml/2006/main">
            <a:ext uri="{FF2B5EF4-FFF2-40B4-BE49-F238E27FC236}">
              <a16:creationId xmlns:a16="http://schemas.microsoft.com/office/drawing/2014/main" id="{00000000-0008-0000-0100-000005000000}"/>
            </a:ext>
          </a:extLst>
        </cdr:cNvPr>
        <cdr:cNvPicPr preferRelativeResize="0"/>
      </cdr:nvPicPr>
      <cdr:blipFill rotWithShape="1">
        <a:blip xmlns:a="http://schemas.openxmlformats.org/drawingml/2006/main" xmlns:r="http://schemas.openxmlformats.org/officeDocument/2006/relationships" r:embed="rId1">
          <a:alphaModFix/>
        </a:blip>
        <a:srcRect xmlns:a="http://schemas.openxmlformats.org/drawingml/2006/main" l="5815"/>
        <a:stretch xmlns:a="http://schemas.openxmlformats.org/drawingml/2006/main"/>
      </cdr:blipFill>
      <cdr:spPr>
        <a:xfrm xmlns:a="http://schemas.openxmlformats.org/drawingml/2006/main">
          <a:off x="370902" y="222563"/>
          <a:ext cx="809625" cy="695325"/>
        </a:xfrm>
        <a:prstGeom xmlns:a="http://schemas.openxmlformats.org/drawingml/2006/main" prst="rect">
          <a:avLst/>
        </a:prstGeom>
        <a:noFill xmlns:a="http://schemas.openxmlformats.org/drawingml/2006/main"/>
        <a:ln xmlns:a="http://schemas.openxmlformats.org/drawingml/2006/main">
          <a:noFill/>
        </a:ln>
      </cdr:spPr>
    </cdr:pic>
  </cdr:relSizeAnchor>
  <cdr:relSizeAnchor xmlns:cdr="http://schemas.openxmlformats.org/drawingml/2006/chartDrawing">
    <cdr:from>
      <cdr:x>0.029</cdr:x>
      <cdr:y>0.21036</cdr:y>
    </cdr:from>
    <cdr:to>
      <cdr:x>0.5183</cdr:x>
      <cdr:y>0.38117</cdr:y>
    </cdr:to>
    <cdr:sp macro="" textlink="[0]!cstAuthorityName">
      <cdr:nvSpPr>
        <cdr:cNvPr id="3" name="TextBox 1">
          <a:extLst xmlns:a="http://schemas.openxmlformats.org/drawingml/2006/main">
            <a:ext uri="{FF2B5EF4-FFF2-40B4-BE49-F238E27FC236}">
              <a16:creationId xmlns:a16="http://schemas.microsoft.com/office/drawing/2014/main" id="{AC50EC96-F874-4F1A-B407-1A9C8521432A}"/>
            </a:ext>
          </a:extLst>
        </cdr:cNvPr>
        <cdr:cNvSpPr txBox="1"/>
      </cdr:nvSpPr>
      <cdr:spPr>
        <a:xfrm xmlns:a="http://schemas.openxmlformats.org/drawingml/2006/main">
          <a:off x="269375" y="1275943"/>
          <a:ext cx="4545000" cy="1036053"/>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squar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pPr rtl="0"/>
          <a:fld id="{9F99165B-800B-4FE8-B063-DC559E19BE40}" type="TxLink">
            <a:rPr lang="en-US" sz="3200" b="0" i="0" u="none" strike="noStrike">
              <a:solidFill>
                <a:srgbClr val="5AB7B2"/>
              </a:solidFill>
              <a:effectLst/>
              <a:latin typeface="Arial"/>
              <a:ea typeface="+mn-ea"/>
              <a:cs typeface="Arial"/>
            </a:rPr>
            <a:pPr rtl="0"/>
            <a:t>The Government Property Agency (GPA)</a:t>
          </a:fld>
          <a:endParaRPr lang="en-GB" sz="3200" b="0" i="0">
            <a:solidFill>
              <a:srgbClr val="5AB7B2"/>
            </a:solidFill>
            <a:effectLst/>
            <a:latin typeface="Arial" panose="020B0604020202020204" pitchFamily="34" charset="0"/>
            <a:ea typeface="+mn-ea"/>
            <a:cs typeface="Arial" panose="020B0604020202020204" pitchFamily="34" charset="0"/>
          </a:endParaRPr>
        </a:p>
      </cdr:txBody>
    </cdr:sp>
  </cdr:relSizeAnchor>
  <cdr:relSizeAnchor xmlns:cdr="http://schemas.openxmlformats.org/drawingml/2006/chartDrawing">
    <cdr:from>
      <cdr:x>0.49452</cdr:x>
      <cdr:y>0.31077</cdr:y>
    </cdr:from>
    <cdr:to>
      <cdr:x>0.86461</cdr:x>
      <cdr:y>0.82377</cdr:y>
    </cdr:to>
    <cdr:pic>
      <cdr:nvPicPr>
        <cdr:cNvPr id="4" name="Google Shape;18;p11">
          <a:extLst xmlns:a="http://schemas.openxmlformats.org/drawingml/2006/main">
            <a:ext uri="{FF2B5EF4-FFF2-40B4-BE49-F238E27FC236}">
              <a16:creationId xmlns:a16="http://schemas.microsoft.com/office/drawing/2014/main" id="{FD9F5C79-0A90-4B8B-BD65-630656FE54DC}"/>
            </a:ext>
          </a:extLst>
        </cdr:cNvPr>
        <cdr:cNvPicPr preferRelativeResize="0"/>
      </cdr:nvPicPr>
      <cdr:blipFill rotWithShape="1">
        <a:blip xmlns:a="http://schemas.openxmlformats.org/drawingml/2006/main" xmlns:r="http://schemas.openxmlformats.org/officeDocument/2006/relationships" r:embed="rId2">
          <a:alphaModFix/>
        </a:blip>
        <a:srcRect xmlns:a="http://schemas.openxmlformats.org/drawingml/2006/main"/>
        <a:stretch xmlns:a="http://schemas.openxmlformats.org/drawingml/2006/main"/>
      </cdr:blipFill>
      <cdr:spPr>
        <a:xfrm xmlns:a="http://schemas.openxmlformats.org/drawingml/2006/main">
          <a:off x="4602188" y="1890062"/>
          <a:ext cx="3444175" cy="3120071"/>
        </a:xfrm>
        <a:prstGeom xmlns:a="http://schemas.openxmlformats.org/drawingml/2006/main" prst="rect">
          <a:avLst/>
        </a:prstGeom>
        <a:noFill xmlns:a="http://schemas.openxmlformats.org/drawingml/2006/main"/>
        <a:ln xmlns:a="http://schemas.openxmlformats.org/drawingml/2006/main">
          <a:noFill/>
        </a:ln>
      </cdr:spPr>
    </cdr:pic>
  </cdr:relSizeAnchor>
  <cdr:relSizeAnchor xmlns:cdr="http://schemas.openxmlformats.org/drawingml/2006/chartDrawing">
    <cdr:from>
      <cdr:x>0.04111</cdr:x>
      <cdr:y>0.80239</cdr:y>
    </cdr:from>
    <cdr:to>
      <cdr:x>0.59162</cdr:x>
      <cdr:y>0.89767</cdr:y>
    </cdr:to>
    <cdr:sp macro="" textlink="">
      <cdr:nvSpPr>
        <cdr:cNvPr id="6" name="TextBox 1">
          <a:extLst xmlns:a="http://schemas.openxmlformats.org/drawingml/2006/main">
            <a:ext uri="{FF2B5EF4-FFF2-40B4-BE49-F238E27FC236}">
              <a16:creationId xmlns:a16="http://schemas.microsoft.com/office/drawing/2014/main" id="{923E55D1-79AB-43CF-B91E-405FC28B9CAC}"/>
            </a:ext>
          </a:extLst>
        </cdr:cNvPr>
        <cdr:cNvSpPr txBox="1"/>
      </cdr:nvSpPr>
      <cdr:spPr>
        <a:xfrm xmlns:a="http://schemas.openxmlformats.org/drawingml/2006/main">
          <a:off x="382567" y="4876084"/>
          <a:ext cx="5123004" cy="579005"/>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squar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pPr rtl="0"/>
          <a:r>
            <a:rPr lang="en-GB" sz="1100" b="0" i="0">
              <a:solidFill>
                <a:sysClr val="windowText" lastClr="000000"/>
              </a:solidFill>
              <a:effectLst/>
              <a:latin typeface="Arial" panose="020B0604020202020204" pitchFamily="34" charset="0"/>
              <a:ea typeface="+mn-ea"/>
              <a:cs typeface="Arial" panose="020B0604020202020204" pitchFamily="34" charset="0"/>
            </a:rPr>
            <a:t>Financial</a:t>
          </a:r>
          <a:r>
            <a:rPr lang="en-GB" sz="1100" b="0" i="0" baseline="0">
              <a:solidFill>
                <a:sysClr val="windowText" lastClr="000000"/>
              </a:solidFill>
              <a:effectLst/>
              <a:latin typeface="Arial" panose="020B0604020202020204" pitchFamily="34" charset="0"/>
              <a:ea typeface="+mn-ea"/>
              <a:cs typeface="Arial" panose="020B0604020202020204" pitchFamily="34" charset="0"/>
            </a:rPr>
            <a:t> Viability Risk Assessment Tool (FVRA)</a:t>
          </a:r>
          <a:endParaRPr lang="en-GB" sz="1100" b="0" i="0">
            <a:solidFill>
              <a:sysClr val="windowText" lastClr="000000"/>
            </a:solidFill>
            <a:effectLst/>
            <a:latin typeface="Arial" panose="020B0604020202020204" pitchFamily="34" charset="0"/>
            <a:ea typeface="+mn-ea"/>
            <a:cs typeface="Arial" panose="020B0604020202020204" pitchFamily="34" charset="0"/>
          </a:endParaRPr>
        </a:p>
        <a:p xmlns:a="http://schemas.openxmlformats.org/drawingml/2006/main">
          <a:pPr rtl="0"/>
          <a:r>
            <a:rPr lang="en-GB" sz="1100" b="0" i="0">
              <a:solidFill>
                <a:sysClr val="windowText" lastClr="000000"/>
              </a:solidFill>
              <a:effectLst/>
              <a:latin typeface="Arial" panose="020B0604020202020204" pitchFamily="34" charset="0"/>
              <a:ea typeface="+mn-ea"/>
              <a:cs typeface="Arial" panose="020B0604020202020204" pitchFamily="34" charset="0"/>
            </a:rPr>
            <a:t>Version: v5.7</a:t>
          </a:r>
        </a:p>
        <a:p xmlns:a="http://schemas.openxmlformats.org/drawingml/2006/main">
          <a:pPr rtl="0"/>
          <a:endParaRPr lang="en-US" sz="1100">
            <a:solidFill>
              <a:sysClr val="windowText" lastClr="000000"/>
            </a:solidFill>
            <a:effectLst/>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0.03962</cdr:x>
      <cdr:y>0.88912</cdr:y>
    </cdr:from>
    <cdr:to>
      <cdr:x>0.99122</cdr:x>
      <cdr:y>0.99372</cdr:y>
    </cdr:to>
    <cdr:sp macro="" textlink="">
      <cdr:nvSpPr>
        <cdr:cNvPr id="5" name="TextBox 4"/>
        <cdr:cNvSpPr txBox="1"/>
      </cdr:nvSpPr>
      <cdr:spPr>
        <a:xfrm xmlns:a="http://schemas.openxmlformats.org/drawingml/2006/main">
          <a:off x="245477" y="3597252"/>
          <a:ext cx="5895880" cy="42319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spcAft>
              <a:spcPts val="1200"/>
            </a:spcAft>
          </a:pPr>
          <a:r>
            <a:rPr lang="en-GB" sz="1100" b="0" i="1">
              <a:solidFill>
                <a:srgbClr val="FF0000"/>
              </a:solidFill>
              <a:effectLst/>
              <a:latin typeface="Arial" panose="020B0604020202020204" pitchFamily="34" charset="0"/>
              <a:ea typeface="Arial" panose="020B0604020202020204" pitchFamily="34" charset="0"/>
              <a:cs typeface="Times New Roman" panose="02020603050405020304" pitchFamily="18" charset="0"/>
            </a:rPr>
            <a:t>This tool is provided as guidance. UK Contracting Authorities can use their own branding.</a:t>
          </a:r>
          <a:endParaRPr lang="en-GB" sz="1100"/>
        </a:p>
      </cdr:txBody>
    </cdr:sp>
  </cdr:relSizeAnchor>
  <cdr:relSizeAnchor xmlns:cdr="http://schemas.openxmlformats.org/drawingml/2006/chartDrawing">
    <cdr:from>
      <cdr:x>0.04359</cdr:x>
      <cdr:y>0.6881</cdr:y>
    </cdr:from>
    <cdr:to>
      <cdr:x>0.41019</cdr:x>
      <cdr:y>0.77492</cdr:y>
    </cdr:to>
    <cdr:sp macro="" textlink="">
      <cdr:nvSpPr>
        <cdr:cNvPr id="9" name="TextBox 8"/>
        <cdr:cNvSpPr txBox="1"/>
      </cdr:nvSpPr>
      <cdr:spPr>
        <a:xfrm xmlns:a="http://schemas.openxmlformats.org/drawingml/2006/main">
          <a:off x="405423" y="4181231"/>
          <a:ext cx="3409462" cy="52753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GB" sz="1100"/>
        </a:p>
      </cdr:txBody>
    </cdr:sp>
  </cdr:relSizeAnchor>
  <cdr:relSizeAnchor xmlns:cdr="http://schemas.openxmlformats.org/drawingml/2006/chartDrawing">
    <cdr:from>
      <cdr:x>0.03073</cdr:x>
      <cdr:y>0.42087</cdr:y>
    </cdr:from>
    <cdr:to>
      <cdr:x>0.4994</cdr:x>
      <cdr:y>0.57225</cdr:y>
    </cdr:to>
    <cdr:sp macro="" textlink="[0]!cstProjectName">
      <cdr:nvSpPr>
        <cdr:cNvPr id="10" name="TextBox 1">
          <a:extLst xmlns:a="http://schemas.openxmlformats.org/drawingml/2006/main">
            <a:ext uri="{FF2B5EF4-FFF2-40B4-BE49-F238E27FC236}">
              <a16:creationId xmlns:a16="http://schemas.microsoft.com/office/drawing/2014/main" id="{923E55D1-79AB-43CF-B91E-405FC28B9CAC}"/>
            </a:ext>
          </a:extLst>
        </cdr:cNvPr>
        <cdr:cNvSpPr txBox="1"/>
      </cdr:nvSpPr>
      <cdr:spPr>
        <a:xfrm xmlns:a="http://schemas.openxmlformats.org/drawingml/2006/main">
          <a:off x="285444" y="2552795"/>
          <a:ext cx="4353373" cy="918200"/>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squar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pPr rtl="0"/>
          <a:fld id="{2E56DCF7-92A0-423F-96F6-CDE6DF27814D}" type="TxLink">
            <a:rPr lang="en-US" sz="2800" b="0" i="0" u="none" strike="noStrike">
              <a:solidFill>
                <a:schemeClr val="bg1"/>
              </a:solidFill>
              <a:effectLst/>
              <a:latin typeface="Arial"/>
              <a:cs typeface="Arial"/>
            </a:rPr>
            <a:pPr rtl="0"/>
            <a:t>C1000862 GovPrint Cloud </a:t>
          </a:fld>
          <a:endParaRPr lang="en-US" sz="2800">
            <a:solidFill>
              <a:schemeClr val="bg1"/>
            </a:solidFill>
            <a:effectLst/>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0.35865</cdr:x>
      <cdr:y>0.02694</cdr:y>
    </cdr:from>
    <cdr:to>
      <cdr:x>0.65163</cdr:x>
      <cdr:y>0.06539</cdr:y>
    </cdr:to>
    <cdr:sp macro="" textlink="[0]!cstProtectiveMarking">
      <cdr:nvSpPr>
        <cdr:cNvPr id="11" name="TextBox 1">
          <a:extLst xmlns:a="http://schemas.openxmlformats.org/drawingml/2006/main">
            <a:ext uri="{FF2B5EF4-FFF2-40B4-BE49-F238E27FC236}">
              <a16:creationId xmlns:a16="http://schemas.microsoft.com/office/drawing/2014/main" id="{F0323009-8D2E-124A-8A6E-AD92FBF6BFA4}"/>
            </a:ext>
          </a:extLst>
        </cdr:cNvPr>
        <cdr:cNvSpPr txBox="1"/>
      </cdr:nvSpPr>
      <cdr:spPr>
        <a:xfrm xmlns:a="http://schemas.openxmlformats.org/drawingml/2006/main">
          <a:off x="3331408" y="163391"/>
          <a:ext cx="2721427" cy="233219"/>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square" rtlCol="0" anchor="ctr">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pPr algn="ctr" rtl="0"/>
          <a:fld id="{09E86781-C946-4946-A238-768B7CC90522}" type="TxLink">
            <a:rPr lang="en-US" sz="900" b="0" i="0" u="none" strike="noStrike">
              <a:solidFill>
                <a:srgbClr val="FF0000"/>
              </a:solidFill>
              <a:effectLst/>
              <a:latin typeface="Arial"/>
              <a:cs typeface="Arial"/>
            </a:rPr>
            <a:pPr algn="ctr" rtl="0"/>
            <a:t>[OFFICIAL]</a:t>
          </a:fld>
          <a:endParaRPr lang="en-US" sz="2000" b="1">
            <a:solidFill>
              <a:schemeClr val="bg1"/>
            </a:solidFill>
            <a:effectLst/>
            <a:latin typeface="+mn-lt"/>
            <a:cs typeface="Arial" panose="020B0604020202020204" pitchFamily="34" charset="0"/>
          </a:endParaRPr>
        </a:p>
      </cdr:txBody>
    </cdr:sp>
  </cdr:relSizeAnchor>
</c:userShapes>
</file>

<file path=xl/drawings/drawing3.xml><?xml version="1.0" encoding="utf-8"?>
<xdr:wsDr xmlns:xdr="http://schemas.openxmlformats.org/drawingml/2006/spreadsheetDrawing" xmlns:a="http://schemas.openxmlformats.org/drawingml/2006/main">
  <xdr:twoCellAnchor>
    <xdr:from>
      <xdr:col>3</xdr:col>
      <xdr:colOff>0</xdr:colOff>
      <xdr:row>19</xdr:row>
      <xdr:rowOff>0</xdr:rowOff>
    </xdr:from>
    <xdr:to>
      <xdr:col>11</xdr:col>
      <xdr:colOff>388620</xdr:colOff>
      <xdr:row>35</xdr:row>
      <xdr:rowOff>83820</xdr:rowOff>
    </xdr:to>
    <xdr:graphicFrame macro="">
      <xdr:nvGraphicFramePr>
        <xdr:cNvPr id="2" name="Diagram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3</xdr:col>
      <xdr:colOff>7620</xdr:colOff>
      <xdr:row>28</xdr:row>
      <xdr:rowOff>106680</xdr:rowOff>
    </xdr:from>
    <xdr:to>
      <xdr:col>10</xdr:col>
      <xdr:colOff>1348740</xdr:colOff>
      <xdr:row>45</xdr:row>
      <xdr:rowOff>0</xdr:rowOff>
    </xdr:to>
    <xdr:graphicFrame macro="">
      <xdr:nvGraphicFramePr>
        <xdr:cNvPr id="3" name="Diagram 2">
          <a:extLst>
            <a:ext uri="{FF2B5EF4-FFF2-40B4-BE49-F238E27FC236}">
              <a16:creationId xmlns:a16="http://schemas.microsoft.com/office/drawing/2014/main" id="{00000000-0008-0000-0300-000003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3</xdr:col>
      <xdr:colOff>53340</xdr:colOff>
      <xdr:row>22</xdr:row>
      <xdr:rowOff>15602</xdr:rowOff>
    </xdr:from>
    <xdr:to>
      <xdr:col>3</xdr:col>
      <xdr:colOff>1584960</xdr:colOff>
      <xdr:row>33</xdr:row>
      <xdr:rowOff>30480</xdr:rowOff>
    </xdr:to>
    <xdr:sp macro="" textlink="">
      <xdr:nvSpPr>
        <xdr:cNvPr id="2" name="TextBox 1">
          <a:hlinkClick xmlns:r="http://schemas.openxmlformats.org/officeDocument/2006/relationships" r:id="rId1"/>
          <a:extLst>
            <a:ext uri="{FF2B5EF4-FFF2-40B4-BE49-F238E27FC236}">
              <a16:creationId xmlns:a16="http://schemas.microsoft.com/office/drawing/2014/main" id="{00000000-0008-0000-0400-000002000000}"/>
            </a:ext>
          </a:extLst>
        </xdr:cNvPr>
        <xdr:cNvSpPr txBox="1"/>
      </xdr:nvSpPr>
      <xdr:spPr>
        <a:xfrm>
          <a:off x="617220" y="4084682"/>
          <a:ext cx="1531620" cy="176747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000" b="0" u="sng">
              <a:solidFill>
                <a:sysClr val="windowText" lastClr="000000"/>
              </a:solidFill>
              <a:latin typeface="Arial" panose="020B0604020202020204" pitchFamily="34" charset="0"/>
              <a:cs typeface="Arial" panose="020B0604020202020204" pitchFamily="34" charset="0"/>
            </a:rPr>
            <a:t>RAG Thresholds</a:t>
          </a:r>
        </a:p>
        <a:p>
          <a:endParaRPr lang="en-GB" sz="1000" b="0" u="sng">
            <a:solidFill>
              <a:sysClr val="windowText" lastClr="000000"/>
            </a:solidFill>
            <a:latin typeface="Arial" panose="020B0604020202020204" pitchFamily="34" charset="0"/>
            <a:cs typeface="Arial" panose="020B0604020202020204" pitchFamily="34" charset="0"/>
          </a:endParaRPr>
        </a:p>
        <a:p>
          <a:r>
            <a:rPr lang="en-GB" sz="1000" b="0" u="none">
              <a:solidFill>
                <a:sysClr val="windowText" lastClr="000000"/>
              </a:solidFill>
              <a:latin typeface="Arial" panose="020B0604020202020204" pitchFamily="34" charset="0"/>
              <a:cs typeface="Arial" panose="020B0604020202020204" pitchFamily="34" charset="0"/>
            </a:rPr>
            <a:t>Thresholds in the table opposite are</a:t>
          </a:r>
          <a:r>
            <a:rPr lang="en-GB" sz="1000" b="0" u="none" baseline="0">
              <a:solidFill>
                <a:sysClr val="windowText" lastClr="000000"/>
              </a:solidFill>
              <a:latin typeface="Arial" panose="020B0604020202020204" pitchFamily="34" charset="0"/>
              <a:cs typeface="Arial" panose="020B0604020202020204" pitchFamily="34" charset="0"/>
            </a:rPr>
            <a:t> defaults as defined in </a:t>
          </a:r>
          <a:r>
            <a:rPr lang="en-GB" sz="1000" b="1" u="sng" baseline="0">
              <a:solidFill>
                <a:srgbClr val="0070C0"/>
              </a:solidFill>
              <a:latin typeface="Arial" panose="020B0604020202020204" pitchFamily="34" charset="0"/>
              <a:cs typeface="Arial" panose="020B0604020202020204" pitchFamily="34" charset="0"/>
            </a:rPr>
            <a:t>Appendix 2 of the Assessing and Monitoring the Economic and Financial Standing of Bidders and Suppliers Guidance Note.</a:t>
          </a:r>
        </a:p>
      </xdr:txBody>
    </xdr:sp>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209550</xdr:colOff>
          <xdr:row>15</xdr:row>
          <xdr:rowOff>0</xdr:rowOff>
        </xdr:from>
        <xdr:to>
          <xdr:col>9</xdr:col>
          <xdr:colOff>412750</xdr:colOff>
          <xdr:row>16</xdr:row>
          <xdr:rowOff>0</xdr:rowOff>
        </xdr:to>
        <xdr:sp macro="" textlink="">
          <xdr:nvSpPr>
            <xdr:cNvPr id="66585" name="Check Box 25" hidden="1">
              <a:extLst>
                <a:ext uri="{63B3BB69-23CF-44E3-9099-C40C66FF867C}">
                  <a14:compatExt spid="_x0000_s66585"/>
                </a:ext>
                <a:ext uri="{FF2B5EF4-FFF2-40B4-BE49-F238E27FC236}">
                  <a16:creationId xmlns:a16="http://schemas.microsoft.com/office/drawing/2014/main" id="{00000000-0008-0000-0B00-000019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16</xdr:row>
          <xdr:rowOff>0</xdr:rowOff>
        </xdr:from>
        <xdr:to>
          <xdr:col>9</xdr:col>
          <xdr:colOff>412750</xdr:colOff>
          <xdr:row>17</xdr:row>
          <xdr:rowOff>0</xdr:rowOff>
        </xdr:to>
        <xdr:sp macro="" textlink="">
          <xdr:nvSpPr>
            <xdr:cNvPr id="66586" name="Check Box 26" hidden="1">
              <a:extLst>
                <a:ext uri="{63B3BB69-23CF-44E3-9099-C40C66FF867C}">
                  <a14:compatExt spid="_x0000_s66586"/>
                </a:ext>
                <a:ext uri="{FF2B5EF4-FFF2-40B4-BE49-F238E27FC236}">
                  <a16:creationId xmlns:a16="http://schemas.microsoft.com/office/drawing/2014/main" id="{00000000-0008-0000-0B00-00001A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17</xdr:row>
          <xdr:rowOff>0</xdr:rowOff>
        </xdr:from>
        <xdr:to>
          <xdr:col>9</xdr:col>
          <xdr:colOff>412750</xdr:colOff>
          <xdr:row>18</xdr:row>
          <xdr:rowOff>0</xdr:rowOff>
        </xdr:to>
        <xdr:sp macro="" textlink="">
          <xdr:nvSpPr>
            <xdr:cNvPr id="66587" name="Check Box 27" hidden="1">
              <a:extLst>
                <a:ext uri="{63B3BB69-23CF-44E3-9099-C40C66FF867C}">
                  <a14:compatExt spid="_x0000_s66587"/>
                </a:ext>
                <a:ext uri="{FF2B5EF4-FFF2-40B4-BE49-F238E27FC236}">
                  <a16:creationId xmlns:a16="http://schemas.microsoft.com/office/drawing/2014/main" id="{00000000-0008-0000-0B00-00001B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18</xdr:row>
          <xdr:rowOff>0</xdr:rowOff>
        </xdr:from>
        <xdr:to>
          <xdr:col>9</xdr:col>
          <xdr:colOff>412750</xdr:colOff>
          <xdr:row>18</xdr:row>
          <xdr:rowOff>146050</xdr:rowOff>
        </xdr:to>
        <xdr:sp macro="" textlink="">
          <xdr:nvSpPr>
            <xdr:cNvPr id="66588" name="Check Box 28" hidden="1">
              <a:extLst>
                <a:ext uri="{63B3BB69-23CF-44E3-9099-C40C66FF867C}">
                  <a14:compatExt spid="_x0000_s66588"/>
                </a:ext>
                <a:ext uri="{FF2B5EF4-FFF2-40B4-BE49-F238E27FC236}">
                  <a16:creationId xmlns:a16="http://schemas.microsoft.com/office/drawing/2014/main" id="{00000000-0008-0000-0B00-00001C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19</xdr:row>
          <xdr:rowOff>0</xdr:rowOff>
        </xdr:from>
        <xdr:to>
          <xdr:col>9</xdr:col>
          <xdr:colOff>412750</xdr:colOff>
          <xdr:row>19</xdr:row>
          <xdr:rowOff>146050</xdr:rowOff>
        </xdr:to>
        <xdr:sp macro="" textlink="">
          <xdr:nvSpPr>
            <xdr:cNvPr id="66589" name="Check Box 29" hidden="1">
              <a:extLst>
                <a:ext uri="{63B3BB69-23CF-44E3-9099-C40C66FF867C}">
                  <a14:compatExt spid="_x0000_s66589"/>
                </a:ext>
                <a:ext uri="{FF2B5EF4-FFF2-40B4-BE49-F238E27FC236}">
                  <a16:creationId xmlns:a16="http://schemas.microsoft.com/office/drawing/2014/main" id="{00000000-0008-0000-0B00-00001D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20</xdr:row>
          <xdr:rowOff>0</xdr:rowOff>
        </xdr:from>
        <xdr:to>
          <xdr:col>9</xdr:col>
          <xdr:colOff>412750</xdr:colOff>
          <xdr:row>21</xdr:row>
          <xdr:rowOff>0</xdr:rowOff>
        </xdr:to>
        <xdr:sp macro="" textlink="">
          <xdr:nvSpPr>
            <xdr:cNvPr id="66590" name="Check Box 30" hidden="1">
              <a:extLst>
                <a:ext uri="{63B3BB69-23CF-44E3-9099-C40C66FF867C}">
                  <a14:compatExt spid="_x0000_s66590"/>
                </a:ext>
                <a:ext uri="{FF2B5EF4-FFF2-40B4-BE49-F238E27FC236}">
                  <a16:creationId xmlns:a16="http://schemas.microsoft.com/office/drawing/2014/main" id="{00000000-0008-0000-0B00-00001E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21</xdr:row>
          <xdr:rowOff>0</xdr:rowOff>
        </xdr:from>
        <xdr:to>
          <xdr:col>9</xdr:col>
          <xdr:colOff>412750</xdr:colOff>
          <xdr:row>22</xdr:row>
          <xdr:rowOff>0</xdr:rowOff>
        </xdr:to>
        <xdr:sp macro="" textlink="">
          <xdr:nvSpPr>
            <xdr:cNvPr id="66591" name="Check Box 31" hidden="1">
              <a:extLst>
                <a:ext uri="{63B3BB69-23CF-44E3-9099-C40C66FF867C}">
                  <a14:compatExt spid="_x0000_s66591"/>
                </a:ext>
                <a:ext uri="{FF2B5EF4-FFF2-40B4-BE49-F238E27FC236}">
                  <a16:creationId xmlns:a16="http://schemas.microsoft.com/office/drawing/2014/main" id="{00000000-0008-0000-0B00-00001F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22</xdr:row>
          <xdr:rowOff>0</xdr:rowOff>
        </xdr:from>
        <xdr:to>
          <xdr:col>9</xdr:col>
          <xdr:colOff>412750</xdr:colOff>
          <xdr:row>23</xdr:row>
          <xdr:rowOff>0</xdr:rowOff>
        </xdr:to>
        <xdr:sp macro="" textlink="">
          <xdr:nvSpPr>
            <xdr:cNvPr id="66592" name="Check Box 32" hidden="1">
              <a:extLst>
                <a:ext uri="{63B3BB69-23CF-44E3-9099-C40C66FF867C}">
                  <a14:compatExt spid="_x0000_s66592"/>
                </a:ext>
                <a:ext uri="{FF2B5EF4-FFF2-40B4-BE49-F238E27FC236}">
                  <a16:creationId xmlns:a16="http://schemas.microsoft.com/office/drawing/2014/main" id="{00000000-0008-0000-0B00-000020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23</xdr:row>
          <xdr:rowOff>0</xdr:rowOff>
        </xdr:from>
        <xdr:to>
          <xdr:col>9</xdr:col>
          <xdr:colOff>412750</xdr:colOff>
          <xdr:row>24</xdr:row>
          <xdr:rowOff>0</xdr:rowOff>
        </xdr:to>
        <xdr:sp macro="" textlink="">
          <xdr:nvSpPr>
            <xdr:cNvPr id="66593" name="Check Box 33" hidden="1">
              <a:extLst>
                <a:ext uri="{63B3BB69-23CF-44E3-9099-C40C66FF867C}">
                  <a14:compatExt spid="_x0000_s66593"/>
                </a:ext>
                <a:ext uri="{FF2B5EF4-FFF2-40B4-BE49-F238E27FC236}">
                  <a16:creationId xmlns:a16="http://schemas.microsoft.com/office/drawing/2014/main" id="{00000000-0008-0000-0B00-000021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24</xdr:row>
          <xdr:rowOff>0</xdr:rowOff>
        </xdr:from>
        <xdr:to>
          <xdr:col>9</xdr:col>
          <xdr:colOff>412750</xdr:colOff>
          <xdr:row>25</xdr:row>
          <xdr:rowOff>0</xdr:rowOff>
        </xdr:to>
        <xdr:sp macro="" textlink="">
          <xdr:nvSpPr>
            <xdr:cNvPr id="66594" name="Check Box 34" hidden="1">
              <a:extLst>
                <a:ext uri="{63B3BB69-23CF-44E3-9099-C40C66FF867C}">
                  <a14:compatExt spid="_x0000_s66594"/>
                </a:ext>
                <a:ext uri="{FF2B5EF4-FFF2-40B4-BE49-F238E27FC236}">
                  <a16:creationId xmlns:a16="http://schemas.microsoft.com/office/drawing/2014/main" id="{00000000-0008-0000-0B00-000022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25</xdr:row>
          <xdr:rowOff>0</xdr:rowOff>
        </xdr:from>
        <xdr:to>
          <xdr:col>9</xdr:col>
          <xdr:colOff>412750</xdr:colOff>
          <xdr:row>25</xdr:row>
          <xdr:rowOff>146050</xdr:rowOff>
        </xdr:to>
        <xdr:sp macro="" textlink="">
          <xdr:nvSpPr>
            <xdr:cNvPr id="66595" name="Check Box 35" hidden="1">
              <a:extLst>
                <a:ext uri="{63B3BB69-23CF-44E3-9099-C40C66FF867C}">
                  <a14:compatExt spid="_x0000_s66595"/>
                </a:ext>
                <a:ext uri="{FF2B5EF4-FFF2-40B4-BE49-F238E27FC236}">
                  <a16:creationId xmlns:a16="http://schemas.microsoft.com/office/drawing/2014/main" id="{00000000-0008-0000-0B00-000023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26</xdr:row>
          <xdr:rowOff>0</xdr:rowOff>
        </xdr:from>
        <xdr:to>
          <xdr:col>9</xdr:col>
          <xdr:colOff>412750</xdr:colOff>
          <xdr:row>27</xdr:row>
          <xdr:rowOff>0</xdr:rowOff>
        </xdr:to>
        <xdr:sp macro="" textlink="">
          <xdr:nvSpPr>
            <xdr:cNvPr id="66596" name="Check Box 36" hidden="1">
              <a:extLst>
                <a:ext uri="{63B3BB69-23CF-44E3-9099-C40C66FF867C}">
                  <a14:compatExt spid="_x0000_s66596"/>
                </a:ext>
                <a:ext uri="{FF2B5EF4-FFF2-40B4-BE49-F238E27FC236}">
                  <a16:creationId xmlns:a16="http://schemas.microsoft.com/office/drawing/2014/main" id="{00000000-0008-0000-0B00-000024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6.xml"/><Relationship Id="rId1" Type="http://schemas.openxmlformats.org/officeDocument/2006/relationships/printerSettings" Target="../printerSettings/printerSettings9.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2.bin"/><Relationship Id="rId1" Type="http://schemas.openxmlformats.org/officeDocument/2006/relationships/hyperlink" Target="https://www.gov.uk/government/publications/the-sourcing-and-consultancy-playbooks" TargetMode="Externa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5.xml.rels><?xml version="1.0" encoding="UTF-8" standalone="yes"?>
<Relationships xmlns="http://schemas.openxmlformats.org/package/2006/relationships"><Relationship Id="rId2" Type="http://schemas.openxmlformats.org/officeDocument/2006/relationships/printerSettings" Target="../printerSettings/printerSettings21.bin"/><Relationship Id="rId1" Type="http://schemas.openxmlformats.org/officeDocument/2006/relationships/hyperlink" Target="http://www.gov.uk/government/publications/the-sourcing-and-consultancy-playbooks" TargetMode="External"/></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3.bin"/><Relationship Id="rId1" Type="http://schemas.openxmlformats.org/officeDocument/2006/relationships/hyperlink" Target="https://www.gov.uk/government/publications/the-sourcing-and-consultancy-playbooks"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4.bin"/><Relationship Id="rId1" Type="http://schemas.openxmlformats.org/officeDocument/2006/relationships/hyperlink" Target="mailto:naomi.clarke@gpa.gov.uk"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tint="-0.249977111117893"/>
  </sheetPr>
  <dimension ref="A1:L44"/>
  <sheetViews>
    <sheetView showGridLines="0" topLeftCell="A7" workbookViewId="0"/>
  </sheetViews>
  <sheetFormatPr defaultColWidth="0" defaultRowHeight="11.5" zeroHeight="1" x14ac:dyDescent="0.25"/>
  <cols>
    <col min="1" max="2" width="3.09765625" bestFit="1" customWidth="1"/>
    <col min="3" max="4" width="3.296875" customWidth="1"/>
    <col min="5" max="5" width="32.3984375" bestFit="1" customWidth="1"/>
    <col min="6" max="6" width="4.3984375" bestFit="1" customWidth="1"/>
    <col min="7" max="7" width="106.296875" bestFit="1" customWidth="1"/>
    <col min="8" max="9" width="9.09765625" customWidth="1"/>
    <col min="10" max="10" width="4" customWidth="1"/>
    <col min="11" max="11" width="12.3984375" customWidth="1"/>
    <col min="12" max="12" width="1.69921875" customWidth="1"/>
    <col min="13" max="16384" width="9.09765625" hidden="1"/>
  </cols>
  <sheetData>
    <row r="1" spans="1:11" x14ac:dyDescent="0.25">
      <c r="A1" s="41"/>
      <c r="B1" s="41"/>
      <c r="C1" s="42"/>
      <c r="D1" s="41"/>
      <c r="E1" s="41"/>
      <c r="F1" s="41"/>
      <c r="G1" s="41"/>
      <c r="H1" s="41"/>
      <c r="I1" s="41"/>
      <c r="J1" s="41"/>
      <c r="K1" s="41"/>
    </row>
    <row r="2" spans="1:11" ht="13" x14ac:dyDescent="0.25">
      <c r="A2" s="41"/>
      <c r="B2" s="41"/>
      <c r="C2" s="43" t="str">
        <f>cstProjectName</f>
        <v xml:space="preserve">C1000862 GovPrint Cloud </v>
      </c>
      <c r="D2" s="41"/>
      <c r="E2" s="41"/>
      <c r="F2" s="41"/>
      <c r="G2" s="41"/>
      <c r="H2" s="41"/>
      <c r="I2" s="41"/>
      <c r="J2" s="41"/>
      <c r="K2" s="41"/>
    </row>
    <row r="3" spans="1:11" ht="12.5" x14ac:dyDescent="0.25">
      <c r="A3" s="41"/>
      <c r="B3" s="41"/>
      <c r="C3" s="44" t="str">
        <f ca="1">MID(CELL("filename",A1),FIND("]",CELL("filename",A1))+1,256)</f>
        <v>Contents</v>
      </c>
      <c r="D3" s="41"/>
      <c r="E3" s="41"/>
      <c r="F3" s="41"/>
      <c r="G3" s="41"/>
      <c r="H3" s="41"/>
      <c r="I3" s="41"/>
      <c r="J3" s="41"/>
      <c r="K3" s="41"/>
    </row>
    <row r="4" spans="1:11" x14ac:dyDescent="0.25">
      <c r="A4" s="41"/>
      <c r="B4" s="41"/>
      <c r="C4" s="42" t="str">
        <f>IF(ISBLANK(cstProtectiveMarking),"",cstProtectiveMarking)</f>
        <v>[OFFICIAL]</v>
      </c>
      <c r="D4" s="41"/>
      <c r="E4" s="41"/>
      <c r="F4" s="41"/>
      <c r="G4" s="41"/>
      <c r="H4" s="41"/>
      <c r="I4" s="41"/>
      <c r="J4" s="41"/>
      <c r="K4" s="41"/>
    </row>
    <row r="5" spans="1:11" x14ac:dyDescent="0.25">
      <c r="A5" s="41"/>
      <c r="B5" s="41"/>
      <c r="C5" s="744" t="str">
        <f>HYPERLINK("#'Contents'!A1",sysChkWord)</f>
        <v>All Checks OK</v>
      </c>
      <c r="D5" s="744"/>
      <c r="E5" s="744"/>
      <c r="F5" s="45"/>
      <c r="G5" s="41"/>
      <c r="H5" s="41"/>
      <c r="I5" s="41"/>
      <c r="J5" s="41"/>
      <c r="K5" s="41"/>
    </row>
    <row r="6" spans="1:11" ht="12.5" x14ac:dyDescent="0.25">
      <c r="A6" s="41"/>
      <c r="B6" s="46"/>
      <c r="C6" s="745"/>
      <c r="D6" s="745"/>
      <c r="E6" s="745"/>
      <c r="F6" s="45"/>
      <c r="G6" s="41"/>
      <c r="H6" s="41"/>
      <c r="I6" s="41"/>
      <c r="J6" s="41"/>
      <c r="K6" s="41"/>
    </row>
    <row r="7" spans="1:11" x14ac:dyDescent="0.25">
      <c r="A7" s="41"/>
      <c r="B7" s="41"/>
      <c r="C7" s="41"/>
      <c r="D7" s="41"/>
      <c r="E7" s="41"/>
      <c r="F7" s="41"/>
      <c r="G7" s="41"/>
      <c r="H7" s="41"/>
      <c r="I7" s="41"/>
      <c r="J7" s="41"/>
      <c r="K7" s="41"/>
    </row>
    <row r="8" spans="1:11" x14ac:dyDescent="0.25">
      <c r="A8" s="31">
        <f>SUM(A9:A43)</f>
        <v>0</v>
      </c>
      <c r="B8" s="47">
        <f>SUM(B9:B43)</f>
        <v>0</v>
      </c>
      <c r="C8" s="48"/>
      <c r="D8" s="48"/>
      <c r="E8" s="48"/>
      <c r="F8" s="48"/>
      <c r="G8" s="48"/>
      <c r="H8" s="48"/>
      <c r="I8" s="41"/>
      <c r="J8" s="41"/>
      <c r="K8" s="41"/>
    </row>
    <row r="9" spans="1:11" x14ac:dyDescent="0.25"/>
    <row r="10" spans="1:11" ht="15.5" x14ac:dyDescent="0.35">
      <c r="A10" s="442"/>
      <c r="B10" s="442"/>
      <c r="C10" s="442"/>
      <c r="D10" s="442" t="s">
        <v>213</v>
      </c>
      <c r="E10" s="442"/>
      <c r="F10" s="442"/>
      <c r="G10" s="442"/>
      <c r="H10" s="442"/>
      <c r="I10" s="442"/>
      <c r="J10" s="442"/>
      <c r="K10" s="442"/>
    </row>
    <row r="11" spans="1:11" x14ac:dyDescent="0.25">
      <c r="A11" s="33"/>
      <c r="B11" s="33"/>
      <c r="C11" s="33"/>
      <c r="D11" s="33"/>
      <c r="E11" s="33"/>
      <c r="F11" s="33"/>
      <c r="G11" s="33"/>
      <c r="H11" s="33"/>
      <c r="I11" s="33"/>
      <c r="K11" s="746" t="s">
        <v>471</v>
      </c>
    </row>
    <row r="12" spans="1:11" x14ac:dyDescent="0.25">
      <c r="A12" s="33"/>
      <c r="B12" s="33"/>
      <c r="C12" s="33"/>
      <c r="D12" s="33"/>
      <c r="E12" s="50" t="s">
        <v>214</v>
      </c>
      <c r="F12" s="50"/>
      <c r="G12" s="50" t="s">
        <v>215</v>
      </c>
      <c r="H12" s="51" t="s">
        <v>122</v>
      </c>
      <c r="I12" s="51" t="s">
        <v>123</v>
      </c>
      <c r="J12" s="427"/>
      <c r="K12" s="746"/>
    </row>
    <row r="13" spans="1:11" x14ac:dyDescent="0.25">
      <c r="A13" s="33"/>
      <c r="B13" s="33"/>
      <c r="C13" s="33"/>
      <c r="D13" s="33"/>
      <c r="E13" s="149" t="s">
        <v>213</v>
      </c>
      <c r="F13" s="52"/>
      <c r="G13" s="35" t="s">
        <v>382</v>
      </c>
      <c r="H13" s="53">
        <f>A8</f>
        <v>0</v>
      </c>
      <c r="I13" s="53">
        <f>B8</f>
        <v>0</v>
      </c>
      <c r="K13" s="53" t="s">
        <v>443</v>
      </c>
    </row>
    <row r="14" spans="1:11" x14ac:dyDescent="0.25">
      <c r="A14" s="33"/>
      <c r="B14" s="33"/>
      <c r="C14" s="33"/>
      <c r="D14" s="33"/>
      <c r="E14" s="148" t="s">
        <v>259</v>
      </c>
      <c r="F14" s="52"/>
      <c r="G14" s="35" t="s">
        <v>383</v>
      </c>
      <c r="H14" s="53">
        <f>'Authority Instructions'!A8</f>
        <v>0</v>
      </c>
      <c r="I14" s="53">
        <f>'Authority Instructions'!B8</f>
        <v>0</v>
      </c>
      <c r="K14" s="53" t="s">
        <v>443</v>
      </c>
    </row>
    <row r="15" spans="1:11" x14ac:dyDescent="0.25">
      <c r="A15" s="33"/>
      <c r="B15" s="33"/>
      <c r="C15" s="33"/>
      <c r="D15" s="33"/>
      <c r="E15" s="148" t="s">
        <v>246</v>
      </c>
      <c r="F15" s="52"/>
      <c r="G15" s="35" t="s">
        <v>384</v>
      </c>
      <c r="H15" s="53">
        <f>'Bidder Instructions'!A8</f>
        <v>0</v>
      </c>
      <c r="I15" s="53">
        <f>'Bidder Instructions'!B8</f>
        <v>0</v>
      </c>
      <c r="K15" s="53" t="s">
        <v>443</v>
      </c>
    </row>
    <row r="16" spans="1:11" x14ac:dyDescent="0.25">
      <c r="A16" s="33"/>
      <c r="B16" s="33"/>
      <c r="C16" s="33"/>
      <c r="D16" s="33"/>
      <c r="E16" s="148" t="s">
        <v>379</v>
      </c>
      <c r="F16" s="52"/>
      <c r="G16" s="35" t="s">
        <v>385</v>
      </c>
      <c r="H16" s="53">
        <f>'Authority Input'!A8</f>
        <v>0</v>
      </c>
      <c r="I16" s="53">
        <f>'Authority Input'!B8</f>
        <v>0</v>
      </c>
      <c r="K16" s="431" t="s">
        <v>114</v>
      </c>
    </row>
    <row r="17" spans="1:11" ht="12" x14ac:dyDescent="0.25">
      <c r="A17" s="33"/>
      <c r="B17" s="33"/>
      <c r="C17" s="33"/>
      <c r="D17" s="33"/>
      <c r="E17" s="140" t="s">
        <v>320</v>
      </c>
      <c r="F17" s="52"/>
      <c r="G17" s="35"/>
      <c r="H17" s="219"/>
      <c r="I17" s="219"/>
      <c r="K17" s="219"/>
    </row>
    <row r="18" spans="1:11" x14ac:dyDescent="0.25">
      <c r="A18" s="33"/>
      <c r="B18" s="33"/>
      <c r="C18" s="33"/>
      <c r="D18" s="33"/>
      <c r="E18" s="141" t="s">
        <v>315</v>
      </c>
      <c r="F18" s="52"/>
      <c r="G18" s="35" t="s">
        <v>654</v>
      </c>
      <c r="H18" s="53">
        <f>'1.1a Lead &amp; Parents'!A8</f>
        <v>0</v>
      </c>
      <c r="I18" s="53">
        <f>'1.1a Lead &amp; Parents'!B8</f>
        <v>0</v>
      </c>
      <c r="K18" s="53" t="s">
        <v>443</v>
      </c>
    </row>
    <row r="19" spans="1:11" x14ac:dyDescent="0.25">
      <c r="A19" s="33"/>
      <c r="B19" s="33"/>
      <c r="C19" s="33"/>
      <c r="D19" s="33"/>
      <c r="E19" s="141" t="s">
        <v>316</v>
      </c>
      <c r="F19" s="52"/>
      <c r="G19" s="35" t="s">
        <v>386</v>
      </c>
      <c r="H19" s="53">
        <f>'1.1b Lead &amp; Parents NFP'!A8</f>
        <v>0</v>
      </c>
      <c r="I19" s="53">
        <f>'1.1b Lead &amp; Parents NFP'!B8</f>
        <v>0</v>
      </c>
      <c r="K19" s="53" t="s">
        <v>443</v>
      </c>
    </row>
    <row r="20" spans="1:11" x14ac:dyDescent="0.25">
      <c r="A20" s="33"/>
      <c r="B20" s="33"/>
      <c r="C20" s="33"/>
      <c r="D20" s="33"/>
      <c r="E20" s="141" t="s">
        <v>317</v>
      </c>
      <c r="F20" s="52"/>
      <c r="G20" s="35" t="s">
        <v>429</v>
      </c>
      <c r="H20" s="53">
        <f>'1.2a Other'!A8</f>
        <v>0</v>
      </c>
      <c r="I20" s="53">
        <f>'1.2a Other'!B8</f>
        <v>0</v>
      </c>
      <c r="K20" s="53" t="s">
        <v>443</v>
      </c>
    </row>
    <row r="21" spans="1:11" x14ac:dyDescent="0.25">
      <c r="A21" s="33"/>
      <c r="B21" s="33"/>
      <c r="C21" s="33"/>
      <c r="D21" s="33"/>
      <c r="E21" s="141" t="s">
        <v>318</v>
      </c>
      <c r="F21" s="52"/>
      <c r="G21" s="35" t="s">
        <v>430</v>
      </c>
      <c r="H21" s="53">
        <f>'1.2b Other NFP'!A8</f>
        <v>0</v>
      </c>
      <c r="I21" s="53">
        <f>'1.2b Other NFP'!B8</f>
        <v>0</v>
      </c>
      <c r="K21" s="53" t="s">
        <v>443</v>
      </c>
    </row>
    <row r="22" spans="1:11" ht="12" x14ac:dyDescent="0.25">
      <c r="A22" s="33"/>
      <c r="B22" s="33"/>
      <c r="C22" s="33"/>
      <c r="D22" s="33"/>
      <c r="E22" s="142" t="s">
        <v>321</v>
      </c>
      <c r="F22" s="52"/>
      <c r="G22" s="35"/>
      <c r="H22" s="219"/>
      <c r="I22" s="219"/>
      <c r="K22" s="219"/>
    </row>
    <row r="23" spans="1:11" x14ac:dyDescent="0.25">
      <c r="A23" s="33"/>
      <c r="B23" s="33"/>
      <c r="C23" s="33"/>
      <c r="D23" s="33"/>
      <c r="E23" s="143" t="s">
        <v>319</v>
      </c>
      <c r="F23" s="52"/>
      <c r="G23" s="35" t="s">
        <v>438</v>
      </c>
      <c r="H23" s="53">
        <f>'2.1 Lead &amp; Parents'!A8</f>
        <v>0</v>
      </c>
      <c r="I23" s="53">
        <f>'2.1 Lead &amp; Parents'!B8</f>
        <v>0</v>
      </c>
      <c r="K23" s="53" t="s">
        <v>443</v>
      </c>
    </row>
    <row r="24" spans="1:11" x14ac:dyDescent="0.25">
      <c r="A24" s="33"/>
      <c r="B24" s="33"/>
      <c r="C24" s="33"/>
      <c r="D24" s="33"/>
      <c r="E24" s="143" t="s">
        <v>323</v>
      </c>
      <c r="F24" s="52"/>
      <c r="G24" s="35" t="s">
        <v>439</v>
      </c>
      <c r="H24" s="53">
        <f>'2.2 Other'!A8</f>
        <v>0</v>
      </c>
      <c r="I24" s="53">
        <f>'2.2 Other'!B8</f>
        <v>0</v>
      </c>
      <c r="K24" s="53" t="s">
        <v>443</v>
      </c>
    </row>
    <row r="25" spans="1:11" ht="12" x14ac:dyDescent="0.25">
      <c r="A25" s="33"/>
      <c r="B25" s="33"/>
      <c r="C25" s="33"/>
      <c r="D25" s="33"/>
      <c r="E25" s="144" t="s">
        <v>322</v>
      </c>
      <c r="F25" s="52"/>
      <c r="G25" s="35"/>
      <c r="H25" s="219"/>
      <c r="I25" s="219"/>
      <c r="K25" s="219"/>
    </row>
    <row r="26" spans="1:11" x14ac:dyDescent="0.25">
      <c r="A26" s="33"/>
      <c r="B26" s="33"/>
      <c r="C26" s="33"/>
      <c r="D26" s="33"/>
      <c r="E26" s="145" t="s">
        <v>324</v>
      </c>
      <c r="F26" s="52"/>
      <c r="G26" s="35" t="s">
        <v>332</v>
      </c>
      <c r="H26" s="53">
        <f>'3.1 Lead &amp; Parents'!A8</f>
        <v>0</v>
      </c>
      <c r="I26" s="53">
        <f>'3.1 Lead &amp; Parents'!B8</f>
        <v>0</v>
      </c>
      <c r="K26" s="53" t="s">
        <v>443</v>
      </c>
    </row>
    <row r="27" spans="1:11" x14ac:dyDescent="0.25">
      <c r="A27" s="33"/>
      <c r="B27" s="33"/>
      <c r="C27" s="33"/>
      <c r="D27" s="33"/>
      <c r="E27" s="145" t="s">
        <v>325</v>
      </c>
      <c r="F27" s="52"/>
      <c r="G27" s="35" t="s">
        <v>431</v>
      </c>
      <c r="H27" s="53">
        <f>'3.2 Other'!A8</f>
        <v>0</v>
      </c>
      <c r="I27" s="53">
        <f>'3.2 Other'!B8</f>
        <v>0</v>
      </c>
      <c r="K27" s="53" t="s">
        <v>443</v>
      </c>
    </row>
    <row r="28" spans="1:11" ht="12" x14ac:dyDescent="0.25">
      <c r="A28" s="33"/>
      <c r="B28" s="33"/>
      <c r="C28" s="33"/>
      <c r="D28" s="33"/>
      <c r="E28" s="146" t="s">
        <v>326</v>
      </c>
      <c r="F28" s="52"/>
      <c r="G28" s="35"/>
      <c r="H28" s="219"/>
      <c r="I28" s="219"/>
      <c r="K28" s="219"/>
    </row>
    <row r="29" spans="1:11" x14ac:dyDescent="0.25">
      <c r="A29" s="33"/>
      <c r="B29" s="33"/>
      <c r="C29" s="33"/>
      <c r="D29" s="33"/>
      <c r="E29" s="147" t="s">
        <v>327</v>
      </c>
      <c r="F29" s="52"/>
      <c r="G29" s="35" t="s">
        <v>342</v>
      </c>
      <c r="H29" s="53">
        <f>'4.1a Lead'!A8</f>
        <v>0</v>
      </c>
      <c r="I29" s="53">
        <f>'4.1a Lead'!B8</f>
        <v>0</v>
      </c>
      <c r="K29" s="53" t="s">
        <v>443</v>
      </c>
    </row>
    <row r="30" spans="1:11" x14ac:dyDescent="0.25">
      <c r="A30" s="33"/>
      <c r="B30" s="33"/>
      <c r="C30" s="33"/>
      <c r="D30" s="33"/>
      <c r="E30" s="147" t="s">
        <v>328</v>
      </c>
      <c r="F30" s="52"/>
      <c r="G30" s="35" t="s">
        <v>330</v>
      </c>
      <c r="H30" s="53">
        <f>'4.1b Immediate Parent'!A8</f>
        <v>0</v>
      </c>
      <c r="I30" s="53">
        <f>'4.1b Immediate Parent'!B8</f>
        <v>0</v>
      </c>
      <c r="K30" s="53" t="s">
        <v>443</v>
      </c>
    </row>
    <row r="31" spans="1:11" x14ac:dyDescent="0.25">
      <c r="A31" s="33"/>
      <c r="B31" s="33"/>
      <c r="C31" s="33"/>
      <c r="D31" s="33"/>
      <c r="E31" s="147" t="s">
        <v>329</v>
      </c>
      <c r="F31" s="52"/>
      <c r="G31" s="35" t="s">
        <v>331</v>
      </c>
      <c r="H31" s="53">
        <f>'4.1c Ultimate Parent'!A8</f>
        <v>0</v>
      </c>
      <c r="I31" s="53">
        <f>'4.1c Ultimate Parent'!B8</f>
        <v>0</v>
      </c>
      <c r="K31" s="53" t="s">
        <v>443</v>
      </c>
    </row>
    <row r="32" spans="1:11" x14ac:dyDescent="0.25">
      <c r="A32" s="33"/>
      <c r="B32" s="33"/>
      <c r="C32" s="33"/>
      <c r="D32" s="33"/>
      <c r="E32" s="147" t="s">
        <v>339</v>
      </c>
      <c r="F32" s="52"/>
      <c r="G32" s="35" t="s">
        <v>333</v>
      </c>
      <c r="H32" s="53">
        <f>'4.2a Other (1)'!A8</f>
        <v>0</v>
      </c>
      <c r="I32" s="53">
        <f>'4.2a Other (1)'!B8</f>
        <v>0</v>
      </c>
      <c r="K32" s="53" t="s">
        <v>443</v>
      </c>
    </row>
    <row r="33" spans="1:11" x14ac:dyDescent="0.25">
      <c r="A33" s="33"/>
      <c r="B33" s="33"/>
      <c r="C33" s="33"/>
      <c r="D33" s="33"/>
      <c r="E33" s="147" t="s">
        <v>340</v>
      </c>
      <c r="F33" s="52"/>
      <c r="G33" s="35" t="s">
        <v>333</v>
      </c>
      <c r="H33" s="53">
        <f>'4.2b Other (2)'!A8</f>
        <v>0</v>
      </c>
      <c r="I33" s="53">
        <f>'4.2b Other (2)'!B8</f>
        <v>0</v>
      </c>
      <c r="K33" s="53" t="s">
        <v>443</v>
      </c>
    </row>
    <row r="34" spans="1:11" x14ac:dyDescent="0.25">
      <c r="A34" s="33"/>
      <c r="B34" s="33"/>
      <c r="C34" s="33"/>
      <c r="D34" s="33"/>
      <c r="E34" s="147" t="s">
        <v>341</v>
      </c>
      <c r="F34" s="52"/>
      <c r="G34" s="35" t="s">
        <v>333</v>
      </c>
      <c r="H34" s="53">
        <f>'4.2c Other (3)'!A8</f>
        <v>0</v>
      </c>
      <c r="I34" s="53">
        <f>'4.2c Other (3)'!B8</f>
        <v>0</v>
      </c>
      <c r="K34" s="53" t="s">
        <v>443</v>
      </c>
    </row>
    <row r="35" spans="1:11" x14ac:dyDescent="0.25">
      <c r="A35" s="33"/>
      <c r="B35" s="33"/>
      <c r="C35" s="33"/>
      <c r="D35" s="33"/>
      <c r="E35" s="147" t="s">
        <v>347</v>
      </c>
      <c r="F35" s="52"/>
      <c r="G35" s="35" t="s">
        <v>348</v>
      </c>
      <c r="H35" s="53">
        <f>'4.3 Evaluation Summary'!A8</f>
        <v>0</v>
      </c>
      <c r="I35" s="53">
        <f>'4.3 Evaluation Summary'!B8</f>
        <v>0</v>
      </c>
      <c r="K35" s="431" t="s">
        <v>114</v>
      </c>
    </row>
    <row r="36" spans="1:11" ht="12" x14ac:dyDescent="0.25">
      <c r="A36" s="33"/>
      <c r="B36" s="33"/>
      <c r="C36" s="33"/>
      <c r="D36" s="33"/>
      <c r="E36" s="164" t="s">
        <v>350</v>
      </c>
      <c r="F36" s="52"/>
      <c r="G36" s="35"/>
      <c r="H36" s="219"/>
      <c r="I36" s="219"/>
      <c r="K36" s="219"/>
    </row>
    <row r="37" spans="1:11" x14ac:dyDescent="0.25">
      <c r="A37" s="33"/>
      <c r="B37" s="33"/>
      <c r="C37" s="33"/>
      <c r="D37" s="33"/>
      <c r="E37" s="162" t="s">
        <v>349</v>
      </c>
      <c r="F37" s="52"/>
      <c r="G37" s="35" t="s">
        <v>351</v>
      </c>
      <c r="H37" s="53">
        <f>'Metric Definitions'!A8</f>
        <v>0</v>
      </c>
      <c r="I37" s="53">
        <f>'Metric Definitions'!B8</f>
        <v>0</v>
      </c>
      <c r="K37" s="53" t="s">
        <v>443</v>
      </c>
    </row>
    <row r="38" spans="1:11" x14ac:dyDescent="0.25">
      <c r="A38" s="33"/>
      <c r="B38" s="33"/>
      <c r="C38" s="33"/>
      <c r="D38" s="33"/>
      <c r="E38" s="163" t="s">
        <v>216</v>
      </c>
      <c r="F38" s="52"/>
      <c r="G38" s="35" t="s">
        <v>432</v>
      </c>
      <c r="H38" s="53">
        <f>SysConfig!A8</f>
        <v>0</v>
      </c>
      <c r="I38" s="53">
        <f>SysConfig!B8</f>
        <v>0</v>
      </c>
      <c r="K38" s="53" t="s">
        <v>443</v>
      </c>
    </row>
    <row r="39" spans="1:11" x14ac:dyDescent="0.25">
      <c r="A39" s="33"/>
      <c r="B39" s="33"/>
      <c r="C39" s="33"/>
      <c r="D39" s="33"/>
      <c r="E39" s="443" t="s">
        <v>211</v>
      </c>
      <c r="F39" s="444"/>
      <c r="G39" s="444"/>
      <c r="H39" s="444"/>
      <c r="I39" s="444"/>
      <c r="J39" s="444"/>
      <c r="K39" s="444"/>
    </row>
    <row r="40" spans="1:11" x14ac:dyDescent="0.25">
      <c r="A40" s="33"/>
      <c r="B40" s="33"/>
      <c r="C40" s="33"/>
      <c r="D40" s="33"/>
      <c r="E40" s="33"/>
      <c r="F40" s="33"/>
      <c r="G40" s="33"/>
      <c r="H40" s="33"/>
      <c r="I40" s="33"/>
      <c r="K40" s="33"/>
    </row>
    <row r="41" spans="1:11" ht="12" x14ac:dyDescent="0.25">
      <c r="A41" s="33"/>
      <c r="B41" s="33"/>
      <c r="C41" s="33"/>
      <c r="D41" s="33"/>
      <c r="E41" s="54" t="s">
        <v>217</v>
      </c>
      <c r="F41" s="33"/>
      <c r="G41" s="55" t="s">
        <v>218</v>
      </c>
      <c r="H41" s="53">
        <f>IFERROR(SUM($H$12:H39),1)</f>
        <v>0</v>
      </c>
      <c r="I41" s="40">
        <f>IFERROR(SUM($I$12:I39),1)</f>
        <v>0</v>
      </c>
      <c r="K41" s="58"/>
    </row>
    <row r="42" spans="1:11" x14ac:dyDescent="0.25">
      <c r="A42" s="33"/>
      <c r="B42" s="33"/>
      <c r="C42" s="33"/>
      <c r="D42" s="33"/>
      <c r="E42" s="33"/>
      <c r="F42" s="33"/>
      <c r="G42" s="33"/>
      <c r="H42" s="33"/>
      <c r="I42" s="33"/>
    </row>
    <row r="43" spans="1:11" ht="15.5" x14ac:dyDescent="0.35">
      <c r="A43" s="442"/>
      <c r="B43" s="442"/>
      <c r="C43" s="442"/>
      <c r="D43" s="442" t="s">
        <v>212</v>
      </c>
      <c r="E43" s="442"/>
      <c r="F43" s="442"/>
      <c r="G43" s="442"/>
      <c r="H43" s="442"/>
      <c r="I43" s="442"/>
      <c r="J43" s="442"/>
      <c r="K43" s="442"/>
    </row>
    <row r="44" spans="1:11" x14ac:dyDescent="0.25"/>
  </sheetData>
  <mergeCells count="3">
    <mergeCell ref="C5:E5"/>
    <mergeCell ref="C6:E6"/>
    <mergeCell ref="K11:K12"/>
  </mergeCells>
  <conditionalFormatting sqref="C5 F5">
    <cfRule type="expression" dxfId="398" priority="1">
      <formula>IF(AND(sysChk=0,sysWarn=0),1,0)</formula>
    </cfRule>
    <cfRule type="expression" dxfId="397" priority="2">
      <formula>IF(AND(sysChk=0,sysWarn&lt;&gt;0),1,0)</formula>
    </cfRule>
    <cfRule type="expression" dxfId="396" priority="3">
      <formula>IF(sysChk&lt;&gt;0,1,0)</formula>
    </cfRule>
  </conditionalFormatting>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5AB7B2"/>
  </sheetPr>
  <dimension ref="A1"/>
  <sheetViews>
    <sheetView workbookViewId="0"/>
  </sheetViews>
  <sheetFormatPr defaultColWidth="9.09765625" defaultRowHeight="11.5" x14ac:dyDescent="0.25"/>
  <cols>
    <col min="1" max="16384" width="9.09765625" style="131"/>
  </cols>
  <sheetData/>
  <sheetProtection selectLockedCells="1" selectUnlockedCells="1"/>
  <pageMargins left="0.7" right="0.7" top="0.75" bottom="0.75" header="0.3" footer="0.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6">
    <tabColor rgb="FF5AB7B2"/>
  </sheetPr>
  <dimension ref="A1:K1048570"/>
  <sheetViews>
    <sheetView showGridLines="0" workbookViewId="0"/>
  </sheetViews>
  <sheetFormatPr defaultColWidth="0" defaultRowHeight="0" customHeight="1" zeroHeight="1" x14ac:dyDescent="0.25"/>
  <cols>
    <col min="1" max="2" width="4.3984375" customWidth="1"/>
    <col min="3" max="3" width="45" customWidth="1"/>
    <col min="4" max="4" width="25.3984375" style="274" customWidth="1"/>
    <col min="5" max="5" width="3" style="274" customWidth="1"/>
    <col min="6" max="6" width="30.69921875" style="4" customWidth="1"/>
    <col min="7" max="7" width="54.69921875" style="304" customWidth="1"/>
    <col min="8" max="8" width="5.296875" customWidth="1"/>
    <col min="9" max="9" width="39" customWidth="1"/>
    <col min="10" max="10" width="8.8984375" customWidth="1"/>
    <col min="11" max="11" width="24.3984375" customWidth="1"/>
    <col min="12" max="16384" width="9.296875" hidden="1"/>
  </cols>
  <sheetData>
    <row r="1" spans="1:11" ht="11.5" x14ac:dyDescent="0.25">
      <c r="A1" s="41"/>
      <c r="B1" s="41"/>
      <c r="C1" s="42"/>
      <c r="D1" s="292"/>
      <c r="E1" s="293"/>
      <c r="F1" s="703"/>
      <c r="G1" s="293"/>
      <c r="H1" s="68"/>
      <c r="I1" s="68"/>
      <c r="J1" s="68"/>
      <c r="K1" s="68"/>
    </row>
    <row r="2" spans="1:11" ht="13" x14ac:dyDescent="0.25">
      <c r="A2" s="41"/>
      <c r="B2" s="41"/>
      <c r="C2" s="43" t="str">
        <f>cstProjectName</f>
        <v xml:space="preserve">C1000862 GovPrint Cloud </v>
      </c>
      <c r="D2" s="292"/>
      <c r="E2" s="293"/>
      <c r="F2" s="703"/>
      <c r="G2" s="293"/>
      <c r="H2" s="68"/>
      <c r="I2" s="68"/>
      <c r="J2" s="68"/>
      <c r="K2" s="68"/>
    </row>
    <row r="3" spans="1:11" ht="12.5" x14ac:dyDescent="0.25">
      <c r="A3" s="41"/>
      <c r="B3" s="41"/>
      <c r="C3" s="44" t="str">
        <f ca="1">MID(CELL("filename",A1),FIND("]",CELL("filename",A1))+1,256)</f>
        <v>2.1 Lead &amp; Parents</v>
      </c>
      <c r="D3" s="292"/>
      <c r="E3" s="293"/>
      <c r="F3" s="703"/>
      <c r="G3" s="293"/>
      <c r="H3" s="68"/>
      <c r="I3" s="68"/>
      <c r="J3" s="68"/>
      <c r="K3" s="68"/>
    </row>
    <row r="4" spans="1:11" ht="11.5" x14ac:dyDescent="0.25">
      <c r="A4" s="41"/>
      <c r="B4" s="41"/>
      <c r="C4" s="42" t="str">
        <f>IF(ISBLANK(cstProtectiveMarking),"",cstProtectiveMarking)</f>
        <v>[OFFICIAL]</v>
      </c>
      <c r="D4" s="292"/>
      <c r="E4" s="293"/>
      <c r="F4" s="703"/>
      <c r="G4" s="293"/>
      <c r="H4" s="68"/>
      <c r="I4" s="68"/>
      <c r="J4" s="68"/>
      <c r="K4" s="68"/>
    </row>
    <row r="5" spans="1:11" ht="11.5" x14ac:dyDescent="0.25">
      <c r="A5" s="41"/>
      <c r="B5" s="41"/>
      <c r="C5" s="45" t="str">
        <f>HYPERLINK("#'Contents'!A1",sysChkWord)</f>
        <v>All Checks OK</v>
      </c>
      <c r="D5" s="292"/>
      <c r="E5" s="293"/>
      <c r="F5" s="703"/>
      <c r="G5" s="293"/>
      <c r="H5" s="68"/>
      <c r="I5" s="68"/>
      <c r="J5" s="68"/>
      <c r="K5" s="68"/>
    </row>
    <row r="6" spans="1:11" ht="12.5" x14ac:dyDescent="0.25">
      <c r="A6" s="41"/>
      <c r="B6" s="46"/>
      <c r="C6" s="751" t="str">
        <f>HYPERLINK("#'Contents'!A1","Contents")</f>
        <v>Contents</v>
      </c>
      <c r="D6" s="745"/>
      <c r="E6" s="294"/>
      <c r="F6" s="704"/>
      <c r="G6" s="294"/>
      <c r="H6" s="69"/>
      <c r="I6" s="69"/>
      <c r="J6" s="69"/>
      <c r="K6" s="69"/>
    </row>
    <row r="7" spans="1:11" ht="11.5" x14ac:dyDescent="0.25">
      <c r="A7" s="41"/>
      <c r="B7" s="41"/>
      <c r="C7" s="41"/>
      <c r="D7" s="292"/>
      <c r="E7" s="293"/>
      <c r="F7" s="703"/>
      <c r="G7" s="293"/>
      <c r="H7" s="68"/>
      <c r="I7" s="68"/>
      <c r="J7" s="68"/>
      <c r="K7" s="68"/>
    </row>
    <row r="8" spans="1:11" ht="11.5" x14ac:dyDescent="0.25">
      <c r="A8" s="31">
        <f>SUM(A9:A70)</f>
        <v>0</v>
      </c>
      <c r="B8" s="31">
        <f>SUM(B9:B70)</f>
        <v>0</v>
      </c>
      <c r="C8" s="48"/>
      <c r="D8" s="92"/>
      <c r="E8" s="295"/>
      <c r="F8" s="705"/>
      <c r="G8" s="295"/>
      <c r="H8" s="70"/>
      <c r="I8" s="70"/>
      <c r="J8" s="70"/>
      <c r="K8" s="70"/>
    </row>
    <row r="9" spans="1:11" ht="11.5" x14ac:dyDescent="0.25">
      <c r="C9" s="434" t="s">
        <v>446</v>
      </c>
      <c r="E9" s="176"/>
      <c r="F9" s="706"/>
      <c r="I9" s="434" t="s">
        <v>446</v>
      </c>
    </row>
    <row r="10" spans="1:11" ht="11.5" x14ac:dyDescent="0.25">
      <c r="A10" s="14"/>
      <c r="B10" s="14"/>
      <c r="C10" s="59"/>
      <c r="D10" s="296"/>
      <c r="E10" s="296"/>
      <c r="F10" s="707"/>
      <c r="G10" s="297"/>
      <c r="H10" s="14"/>
      <c r="I10" s="119" t="s">
        <v>375</v>
      </c>
      <c r="J10" s="14"/>
      <c r="K10" s="14"/>
    </row>
    <row r="11" spans="1:11" ht="11.5" x14ac:dyDescent="0.25">
      <c r="A11" s="14"/>
      <c r="B11" s="14"/>
      <c r="C11" s="59" t="str">
        <f>CHOOSE('Bidder Instructions'!$H$27,'1.1b Lead &amp; Parents NFP'!F$12,'1.1a Lead &amp; Parents'!F$12)</f>
        <v>Lead Bidder Name</v>
      </c>
      <c r="D11" s="297" t="s">
        <v>320</v>
      </c>
      <c r="E11" s="296"/>
      <c r="F11" s="707"/>
      <c r="G11" s="297" t="s">
        <v>364</v>
      </c>
      <c r="H11" s="14"/>
      <c r="I11" s="119"/>
      <c r="J11" s="14"/>
      <c r="K11" s="14"/>
    </row>
    <row r="12" spans="1:11" s="133" customFormat="1" ht="12" customHeight="1" x14ac:dyDescent="0.25">
      <c r="A12" s="271"/>
      <c r="B12" s="271"/>
      <c r="C12" s="699" t="s">
        <v>0</v>
      </c>
      <c r="D12" s="281" t="s">
        <v>488</v>
      </c>
      <c r="E12" s="285"/>
      <c r="F12" s="801" t="s">
        <v>437</v>
      </c>
      <c r="G12" s="802"/>
      <c r="H12" s="271"/>
      <c r="I12" s="272" t="s">
        <v>346</v>
      </c>
      <c r="J12" s="799" t="str">
        <f>'Authority Input'!G39</f>
        <v>[Agreement / Contract Ref]</v>
      </c>
      <c r="K12" s="799"/>
    </row>
    <row r="13" spans="1:11" s="133" customFormat="1" ht="15" customHeight="1" x14ac:dyDescent="0.25">
      <c r="A13" s="271"/>
      <c r="B13" s="271"/>
      <c r="C13" s="699" t="s">
        <v>43</v>
      </c>
      <c r="D13" s="283" t="s">
        <v>488</v>
      </c>
      <c r="E13" s="288"/>
      <c r="F13" s="801"/>
      <c r="G13" s="803"/>
      <c r="H13" s="271"/>
      <c r="I13" s="272" t="s">
        <v>345</v>
      </c>
      <c r="J13" s="799" t="str">
        <f>'Authority Input'!G40</f>
        <v>[Agreement / Contract Name]</v>
      </c>
      <c r="K13" s="799"/>
    </row>
    <row r="14" spans="1:11" s="133" customFormat="1" ht="14.5" x14ac:dyDescent="0.25">
      <c r="A14" s="271"/>
      <c r="B14" s="271"/>
      <c r="C14" s="699" t="s">
        <v>44</v>
      </c>
      <c r="D14" s="281" t="s">
        <v>488</v>
      </c>
      <c r="E14" s="285"/>
      <c r="F14" s="708"/>
      <c r="G14" s="298"/>
      <c r="H14" s="271"/>
      <c r="I14" s="289" t="s">
        <v>469</v>
      </c>
      <c r="J14" s="271"/>
      <c r="K14" s="271"/>
    </row>
    <row r="15" spans="1:11" s="133" customFormat="1" ht="14.65" customHeight="1" x14ac:dyDescent="0.25">
      <c r="A15" s="271"/>
      <c r="B15" s="271"/>
      <c r="C15" s="699" t="s">
        <v>42</v>
      </c>
      <c r="D15" s="281"/>
      <c r="E15" s="285"/>
      <c r="F15" s="699" t="s">
        <v>372</v>
      </c>
      <c r="G15" s="276"/>
      <c r="H15" s="271"/>
      <c r="I15" s="286" t="s">
        <v>294</v>
      </c>
      <c r="J15" s="286" t="s">
        <v>295</v>
      </c>
      <c r="K15" s="271"/>
    </row>
    <row r="16" spans="1:11" s="133" customFormat="1" ht="11.5" x14ac:dyDescent="0.25">
      <c r="A16" s="271"/>
      <c r="B16" s="271"/>
      <c r="C16" s="699" t="s">
        <v>361</v>
      </c>
      <c r="D16" s="729"/>
      <c r="E16" s="299"/>
      <c r="F16" s="699" t="s">
        <v>371</v>
      </c>
      <c r="G16" s="276"/>
      <c r="H16" s="271"/>
      <c r="I16" s="699" t="str">
        <f>'Authority Input'!F44</f>
        <v>Lot 1 Name</v>
      </c>
      <c r="J16" s="290" t="b">
        <v>1</v>
      </c>
      <c r="K16" s="271"/>
    </row>
    <row r="17" spans="1:11" s="133" customFormat="1" ht="11.5" x14ac:dyDescent="0.25">
      <c r="A17" s="271"/>
      <c r="B17" s="271"/>
      <c r="C17" s="699" t="s">
        <v>370</v>
      </c>
      <c r="D17" s="730"/>
      <c r="E17" s="277"/>
      <c r="F17" s="699" t="s">
        <v>371</v>
      </c>
      <c r="G17" s="276"/>
      <c r="H17" s="271"/>
      <c r="I17" s="699" t="str">
        <f>'Authority Input'!F45</f>
        <v>Lot 2 Name</v>
      </c>
      <c r="J17" s="290" t="b">
        <v>1</v>
      </c>
      <c r="K17" s="271"/>
    </row>
    <row r="18" spans="1:11" s="133" customFormat="1" ht="11.5" x14ac:dyDescent="0.25">
      <c r="A18" s="271"/>
      <c r="B18" s="271"/>
      <c r="C18" s="699"/>
      <c r="D18" s="275"/>
      <c r="E18" s="275"/>
      <c r="F18" s="699"/>
      <c r="G18" s="275"/>
      <c r="H18" s="271"/>
      <c r="I18" s="699" t="str">
        <f>'Authority Input'!F46</f>
        <v>Lot 3 Name</v>
      </c>
      <c r="J18" s="290" t="b">
        <v>1</v>
      </c>
      <c r="K18" s="271"/>
    </row>
    <row r="19" spans="1:11" s="133" customFormat="1" ht="51.65" customHeight="1" x14ac:dyDescent="0.25">
      <c r="A19" s="271"/>
      <c r="B19" s="271"/>
      <c r="C19" s="699" t="s">
        <v>373</v>
      </c>
      <c r="D19" s="276"/>
      <c r="E19" s="277"/>
      <c r="F19" s="699" t="s">
        <v>364</v>
      </c>
      <c r="G19" s="276"/>
      <c r="H19" s="271"/>
      <c r="I19" s="699" t="str">
        <f>'Authority Input'!F47</f>
        <v>Lot 4 Name</v>
      </c>
      <c r="J19" s="290" t="b">
        <v>1</v>
      </c>
      <c r="K19" s="271"/>
    </row>
    <row r="20" spans="1:11" s="133" customFormat="1" ht="11.5" x14ac:dyDescent="0.25">
      <c r="A20" s="271"/>
      <c r="B20" s="271"/>
      <c r="C20" s="699" t="s">
        <v>362</v>
      </c>
      <c r="D20" s="300"/>
      <c r="E20" s="277"/>
      <c r="F20" s="699"/>
      <c r="G20" s="300"/>
      <c r="H20" s="271"/>
      <c r="I20" s="699" t="str">
        <f>'Authority Input'!F48</f>
        <v>Lot 5 Name</v>
      </c>
      <c r="J20" s="290" t="b">
        <v>1</v>
      </c>
      <c r="K20" s="271"/>
    </row>
    <row r="21" spans="1:11" s="133" customFormat="1" ht="11.5" x14ac:dyDescent="0.25">
      <c r="A21" s="271"/>
      <c r="B21" s="271"/>
      <c r="C21" s="699" t="s">
        <v>363</v>
      </c>
      <c r="D21" s="276"/>
      <c r="E21" s="277"/>
      <c r="F21" s="699" t="s">
        <v>376</v>
      </c>
      <c r="G21" s="276"/>
      <c r="H21" s="271"/>
      <c r="I21" s="699" t="str">
        <f>'Authority Input'!F49</f>
        <v>Lot 6 Name</v>
      </c>
      <c r="J21" s="290" t="b">
        <v>1</v>
      </c>
      <c r="K21" s="271"/>
    </row>
    <row r="22" spans="1:11" s="133" customFormat="1" ht="11.5" x14ac:dyDescent="0.25">
      <c r="A22" s="271"/>
      <c r="B22" s="271"/>
      <c r="C22" s="699" t="s">
        <v>365</v>
      </c>
      <c r="D22" s="276"/>
      <c r="E22" s="277"/>
      <c r="F22" s="699" t="s">
        <v>376</v>
      </c>
      <c r="G22" s="276"/>
      <c r="H22" s="271"/>
      <c r="I22" s="699" t="str">
        <f>'Authority Input'!F50</f>
        <v>Lot 7 Name</v>
      </c>
      <c r="J22" s="290" t="b">
        <v>1</v>
      </c>
      <c r="K22" s="271"/>
    </row>
    <row r="23" spans="1:11" s="133" customFormat="1" ht="11.5" x14ac:dyDescent="0.25">
      <c r="A23" s="271"/>
      <c r="B23" s="271"/>
      <c r="C23" s="699" t="s">
        <v>366</v>
      </c>
      <c r="D23" s="276"/>
      <c r="E23" s="277"/>
      <c r="F23" s="699" t="s">
        <v>376</v>
      </c>
      <c r="G23" s="276"/>
      <c r="H23" s="271"/>
      <c r="I23" s="699" t="str">
        <f>'Authority Input'!F51</f>
        <v>Lot 8 Name</v>
      </c>
      <c r="J23" s="290" t="b">
        <v>1</v>
      </c>
      <c r="K23" s="271"/>
    </row>
    <row r="24" spans="1:11" s="133" customFormat="1" ht="11.5" x14ac:dyDescent="0.25">
      <c r="A24" s="271"/>
      <c r="B24" s="271"/>
      <c r="C24" s="699" t="s">
        <v>367</v>
      </c>
      <c r="D24" s="276"/>
      <c r="E24" s="277"/>
      <c r="F24" s="699" t="s">
        <v>376</v>
      </c>
      <c r="G24" s="276"/>
      <c r="H24" s="271"/>
      <c r="I24" s="699" t="str">
        <f>'Authority Input'!F52</f>
        <v>Lot 9 Name</v>
      </c>
      <c r="J24" s="290" t="b">
        <v>1</v>
      </c>
      <c r="K24" s="271"/>
    </row>
    <row r="25" spans="1:11" s="133" customFormat="1" ht="11.5" x14ac:dyDescent="0.25">
      <c r="A25" s="271"/>
      <c r="B25" s="271"/>
      <c r="C25" s="699" t="s">
        <v>368</v>
      </c>
      <c r="D25" s="276"/>
      <c r="E25" s="277"/>
      <c r="F25" s="699" t="s">
        <v>376</v>
      </c>
      <c r="G25" s="276"/>
      <c r="H25" s="271"/>
      <c r="I25" s="699" t="str">
        <f>'Authority Input'!F53</f>
        <v>Lot 10 Name</v>
      </c>
      <c r="J25" s="290" t="b">
        <v>1</v>
      </c>
      <c r="K25" s="271"/>
    </row>
    <row r="26" spans="1:11" s="133" customFormat="1" ht="11.5" x14ac:dyDescent="0.25">
      <c r="A26" s="271"/>
      <c r="B26" s="271"/>
      <c r="C26" s="699"/>
      <c r="D26" s="300"/>
      <c r="E26" s="277"/>
      <c r="F26" s="699"/>
      <c r="G26" s="300"/>
      <c r="H26" s="271"/>
      <c r="I26" s="699" t="str">
        <f>'Authority Input'!F54</f>
        <v>Lot 11 Name</v>
      </c>
      <c r="J26" s="290" t="b">
        <v>1</v>
      </c>
      <c r="K26" s="271"/>
    </row>
    <row r="27" spans="1:11" s="133" customFormat="1" ht="12" x14ac:dyDescent="0.25">
      <c r="A27" s="271"/>
      <c r="B27" s="271"/>
      <c r="C27" s="700" t="s">
        <v>369</v>
      </c>
      <c r="D27" s="301"/>
      <c r="E27" s="278"/>
      <c r="F27" s="709"/>
      <c r="G27" s="301"/>
      <c r="H27" s="271"/>
      <c r="I27" s="699" t="str">
        <f>'Authority Input'!F55</f>
        <v>Lot 12 Name</v>
      </c>
      <c r="J27" s="290" t="b">
        <v>1</v>
      </c>
      <c r="K27" s="271"/>
    </row>
    <row r="28" spans="1:11" s="133" customFormat="1" ht="51.65" customHeight="1" x14ac:dyDescent="0.25">
      <c r="A28" s="271"/>
      <c r="B28" s="271"/>
      <c r="C28" s="701" t="s">
        <v>387</v>
      </c>
      <c r="D28" s="796"/>
      <c r="E28" s="797"/>
      <c r="F28" s="797"/>
      <c r="G28" s="798"/>
      <c r="H28" s="271"/>
      <c r="I28" s="271"/>
      <c r="J28" s="291"/>
      <c r="K28" s="271"/>
    </row>
    <row r="29" spans="1:11" s="133" customFormat="1" ht="11.5" x14ac:dyDescent="0.25">
      <c r="A29" s="271"/>
      <c r="B29" s="271"/>
      <c r="C29" s="701"/>
      <c r="D29" s="800"/>
      <c r="E29" s="800"/>
      <c r="F29" s="800"/>
      <c r="G29" s="800"/>
      <c r="H29" s="271"/>
      <c r="I29" s="271"/>
      <c r="J29" s="271"/>
      <c r="K29" s="271"/>
    </row>
    <row r="30" spans="1:11" s="133" customFormat="1" ht="11.5" x14ac:dyDescent="0.25">
      <c r="A30" s="271"/>
      <c r="B30" s="271"/>
      <c r="C30" s="699"/>
      <c r="D30" s="275"/>
      <c r="E30" s="278"/>
      <c r="F30" s="708"/>
      <c r="G30" s="287"/>
      <c r="H30" s="271"/>
      <c r="I30" s="271"/>
      <c r="J30" s="271"/>
      <c r="K30" s="271"/>
    </row>
    <row r="31" spans="1:11" s="133" customFormat="1" ht="11.5" x14ac:dyDescent="0.25">
      <c r="A31" s="271"/>
      <c r="B31" s="271"/>
      <c r="C31" s="300" t="str">
        <f>CHOOSE('Bidder Instructions'!$H$27,'1.1b Lead &amp; Parents NFP'!Z$12,'1.1a Lead &amp; Parents'!N$12)</f>
        <v>Immediate Parent Name</v>
      </c>
      <c r="D31" s="302" t="s">
        <v>320</v>
      </c>
      <c r="E31" s="300"/>
      <c r="F31" s="702"/>
      <c r="G31" s="302" t="s">
        <v>364</v>
      </c>
      <c r="H31" s="271"/>
      <c r="I31" s="271"/>
      <c r="J31" s="271"/>
      <c r="K31" s="271"/>
    </row>
    <row r="32" spans="1:11" s="133" customFormat="1" ht="11.5" x14ac:dyDescent="0.25">
      <c r="A32" s="271"/>
      <c r="B32" s="271"/>
      <c r="C32" s="699" t="s">
        <v>0</v>
      </c>
      <c r="D32" s="281" t="s">
        <v>488</v>
      </c>
      <c r="E32" s="285"/>
      <c r="F32" s="801" t="s">
        <v>437</v>
      </c>
      <c r="G32" s="802"/>
      <c r="H32" s="271"/>
      <c r="I32" s="271"/>
      <c r="J32" s="271"/>
      <c r="K32" s="271"/>
    </row>
    <row r="33" spans="1:11" s="133" customFormat="1" ht="11.5" x14ac:dyDescent="0.25">
      <c r="A33" s="271"/>
      <c r="B33" s="271"/>
      <c r="C33" s="699" t="s">
        <v>43</v>
      </c>
      <c r="D33" s="281" t="s">
        <v>488</v>
      </c>
      <c r="E33" s="288"/>
      <c r="F33" s="801"/>
      <c r="G33" s="803"/>
      <c r="H33" s="271"/>
      <c r="I33" s="271"/>
      <c r="J33" s="271"/>
      <c r="K33" s="271"/>
    </row>
    <row r="34" spans="1:11" s="133" customFormat="1" ht="14.5" x14ac:dyDescent="0.25">
      <c r="A34" s="271"/>
      <c r="B34" s="271"/>
      <c r="C34" s="699" t="s">
        <v>44</v>
      </c>
      <c r="D34" s="281" t="s">
        <v>488</v>
      </c>
      <c r="E34" s="285"/>
      <c r="F34" s="708"/>
      <c r="G34" s="298"/>
      <c r="H34" s="271"/>
      <c r="I34" s="271"/>
      <c r="J34" s="271"/>
      <c r="K34" s="271"/>
    </row>
    <row r="35" spans="1:11" s="133" customFormat="1" ht="11.5" x14ac:dyDescent="0.25">
      <c r="A35" s="271"/>
      <c r="B35" s="271"/>
      <c r="C35" s="699" t="s">
        <v>42</v>
      </c>
      <c r="D35" s="281"/>
      <c r="E35" s="285"/>
      <c r="F35" s="699" t="s">
        <v>372</v>
      </c>
      <c r="G35" s="276"/>
      <c r="H35" s="271"/>
      <c r="I35" s="271"/>
      <c r="J35" s="271"/>
      <c r="K35" s="271"/>
    </row>
    <row r="36" spans="1:11" s="133" customFormat="1" ht="11.5" x14ac:dyDescent="0.25">
      <c r="A36" s="271"/>
      <c r="B36" s="271"/>
      <c r="C36" s="699" t="s">
        <v>361</v>
      </c>
      <c r="D36" s="729"/>
      <c r="E36" s="299"/>
      <c r="F36" s="699" t="s">
        <v>371</v>
      </c>
      <c r="G36" s="276"/>
      <c r="H36" s="271"/>
      <c r="I36" s="271"/>
      <c r="J36" s="271"/>
      <c r="K36" s="271"/>
    </row>
    <row r="37" spans="1:11" s="133" customFormat="1" ht="11.5" x14ac:dyDescent="0.25">
      <c r="A37" s="271"/>
      <c r="B37" s="271"/>
      <c r="C37" s="699" t="s">
        <v>370</v>
      </c>
      <c r="D37" s="730"/>
      <c r="E37" s="277"/>
      <c r="F37" s="699" t="s">
        <v>371</v>
      </c>
      <c r="G37" s="276"/>
      <c r="H37" s="271"/>
      <c r="I37" s="271"/>
      <c r="J37" s="271"/>
      <c r="K37" s="271"/>
    </row>
    <row r="38" spans="1:11" s="133" customFormat="1" ht="11.5" x14ac:dyDescent="0.25">
      <c r="A38" s="271"/>
      <c r="B38" s="271"/>
      <c r="C38" s="699"/>
      <c r="D38" s="275"/>
      <c r="E38" s="275"/>
      <c r="F38" s="699"/>
      <c r="G38" s="275"/>
      <c r="H38" s="271"/>
      <c r="I38" s="271"/>
      <c r="J38" s="271"/>
      <c r="K38" s="271"/>
    </row>
    <row r="39" spans="1:11" s="133" customFormat="1" ht="51.65" customHeight="1" x14ac:dyDescent="0.25">
      <c r="A39" s="271"/>
      <c r="B39" s="271"/>
      <c r="C39" s="699" t="s">
        <v>373</v>
      </c>
      <c r="D39" s="276"/>
      <c r="E39" s="277"/>
      <c r="F39" s="699" t="s">
        <v>364</v>
      </c>
      <c r="G39" s="276"/>
      <c r="H39" s="271"/>
      <c r="I39" s="271"/>
      <c r="J39" s="271"/>
      <c r="K39" s="271"/>
    </row>
    <row r="40" spans="1:11" s="133" customFormat="1" ht="11.5" x14ac:dyDescent="0.25">
      <c r="A40" s="271"/>
      <c r="B40" s="271"/>
      <c r="C40" s="699" t="s">
        <v>362</v>
      </c>
      <c r="D40" s="300"/>
      <c r="E40" s="277"/>
      <c r="F40" s="699"/>
      <c r="G40" s="300"/>
      <c r="H40" s="271"/>
      <c r="I40" s="271"/>
      <c r="J40" s="271"/>
      <c r="K40" s="271"/>
    </row>
    <row r="41" spans="1:11" s="133" customFormat="1" ht="11.5" x14ac:dyDescent="0.25">
      <c r="A41" s="271"/>
      <c r="B41" s="271"/>
      <c r="C41" s="699" t="s">
        <v>363</v>
      </c>
      <c r="D41" s="276"/>
      <c r="E41" s="277"/>
      <c r="F41" s="699" t="s">
        <v>376</v>
      </c>
      <c r="G41" s="276"/>
      <c r="H41" s="271"/>
      <c r="I41" s="271"/>
      <c r="J41" s="271"/>
      <c r="K41" s="271"/>
    </row>
    <row r="42" spans="1:11" s="133" customFormat="1" ht="11.5" x14ac:dyDescent="0.25">
      <c r="A42" s="271"/>
      <c r="B42" s="271"/>
      <c r="C42" s="699" t="s">
        <v>365</v>
      </c>
      <c r="D42" s="276"/>
      <c r="E42" s="277"/>
      <c r="F42" s="699" t="s">
        <v>376</v>
      </c>
      <c r="G42" s="276"/>
      <c r="H42" s="271"/>
      <c r="I42" s="271"/>
      <c r="J42" s="271"/>
      <c r="K42" s="271"/>
    </row>
    <row r="43" spans="1:11" s="133" customFormat="1" ht="11.5" x14ac:dyDescent="0.25">
      <c r="A43" s="271"/>
      <c r="B43" s="271"/>
      <c r="C43" s="699" t="s">
        <v>366</v>
      </c>
      <c r="D43" s="276"/>
      <c r="E43" s="277"/>
      <c r="F43" s="699" t="s">
        <v>376</v>
      </c>
      <c r="G43" s="276"/>
      <c r="H43" s="271"/>
      <c r="I43" s="271"/>
      <c r="J43" s="271"/>
      <c r="K43" s="271"/>
    </row>
    <row r="44" spans="1:11" s="133" customFormat="1" ht="11.5" x14ac:dyDescent="0.25">
      <c r="A44" s="271"/>
      <c r="B44" s="271"/>
      <c r="C44" s="699" t="s">
        <v>367</v>
      </c>
      <c r="D44" s="276"/>
      <c r="E44" s="277"/>
      <c r="F44" s="699" t="s">
        <v>376</v>
      </c>
      <c r="G44" s="276"/>
      <c r="H44" s="271"/>
      <c r="I44" s="271"/>
      <c r="J44" s="271"/>
      <c r="K44" s="271"/>
    </row>
    <row r="45" spans="1:11" s="133" customFormat="1" ht="11.5" x14ac:dyDescent="0.25">
      <c r="A45" s="271"/>
      <c r="B45" s="271"/>
      <c r="C45" s="699" t="s">
        <v>368</v>
      </c>
      <c r="D45" s="276"/>
      <c r="E45" s="277"/>
      <c r="F45" s="699" t="s">
        <v>376</v>
      </c>
      <c r="G45" s="276"/>
      <c r="H45" s="271"/>
      <c r="I45" s="271"/>
      <c r="J45" s="271"/>
      <c r="K45" s="271"/>
    </row>
    <row r="46" spans="1:11" s="133" customFormat="1" ht="11.5" x14ac:dyDescent="0.25">
      <c r="A46" s="271"/>
      <c r="B46" s="271"/>
      <c r="C46" s="699"/>
      <c r="D46" s="300"/>
      <c r="E46" s="277"/>
      <c r="F46" s="699"/>
      <c r="G46" s="300"/>
      <c r="H46" s="271"/>
      <c r="I46" s="271"/>
      <c r="J46" s="271"/>
      <c r="K46" s="271"/>
    </row>
    <row r="47" spans="1:11" s="133" customFormat="1" ht="12" x14ac:dyDescent="0.25">
      <c r="A47" s="271"/>
      <c r="B47" s="271"/>
      <c r="C47" s="700" t="s">
        <v>369</v>
      </c>
      <c r="D47" s="301"/>
      <c r="E47" s="278"/>
      <c r="F47" s="709"/>
      <c r="G47" s="301"/>
      <c r="H47" s="271"/>
      <c r="I47" s="271"/>
      <c r="J47" s="271"/>
      <c r="K47" s="271"/>
    </row>
    <row r="48" spans="1:11" s="133" customFormat="1" ht="51.65" customHeight="1" x14ac:dyDescent="0.25">
      <c r="A48" s="271"/>
      <c r="B48" s="271"/>
      <c r="C48" s="701" t="s">
        <v>387</v>
      </c>
      <c r="D48" s="796"/>
      <c r="E48" s="797"/>
      <c r="F48" s="797"/>
      <c r="G48" s="798"/>
      <c r="H48" s="271"/>
      <c r="I48" s="271"/>
      <c r="J48" s="271"/>
      <c r="K48" s="271"/>
    </row>
    <row r="49" spans="1:11" s="133" customFormat="1" ht="11.5" x14ac:dyDescent="0.25">
      <c r="A49" s="271"/>
      <c r="B49" s="271"/>
      <c r="C49" s="699"/>
      <c r="D49" s="275"/>
      <c r="E49" s="278"/>
      <c r="F49" s="708"/>
      <c r="G49" s="287"/>
      <c r="H49" s="271"/>
      <c r="I49" s="271"/>
      <c r="J49" s="271"/>
      <c r="K49" s="271"/>
    </row>
    <row r="50" spans="1:11" s="133" customFormat="1" ht="11.5" x14ac:dyDescent="0.25">
      <c r="A50" s="271"/>
      <c r="B50" s="271"/>
      <c r="C50" s="699"/>
      <c r="D50" s="275"/>
      <c r="E50" s="278"/>
      <c r="F50" s="708"/>
      <c r="G50" s="287"/>
      <c r="H50" s="271"/>
      <c r="I50" s="271"/>
      <c r="J50" s="271"/>
      <c r="K50" s="271"/>
    </row>
    <row r="51" spans="1:11" s="133" customFormat="1" ht="11.5" x14ac:dyDescent="0.25">
      <c r="A51" s="271"/>
      <c r="B51" s="271"/>
      <c r="C51" s="300" t="str">
        <f>CHOOSE('Bidder Instructions'!$H$27,'1.1b Lead &amp; Parents NFP'!AN$12,'1.1a Lead &amp; Parents'!V$12)</f>
        <v>Ultimate Parent Name</v>
      </c>
      <c r="D51" s="302" t="s">
        <v>320</v>
      </c>
      <c r="E51" s="300"/>
      <c r="F51" s="702"/>
      <c r="G51" s="302" t="s">
        <v>364</v>
      </c>
      <c r="H51" s="271"/>
      <c r="I51" s="271"/>
      <c r="J51" s="271"/>
      <c r="K51" s="271"/>
    </row>
    <row r="52" spans="1:11" s="133" customFormat="1" ht="12" customHeight="1" x14ac:dyDescent="0.25">
      <c r="A52" s="271"/>
      <c r="B52" s="271"/>
      <c r="C52" s="699" t="s">
        <v>0</v>
      </c>
      <c r="D52" s="281" t="s">
        <v>488</v>
      </c>
      <c r="E52" s="285"/>
      <c r="F52" s="801" t="s">
        <v>437</v>
      </c>
      <c r="G52" s="802"/>
      <c r="H52" s="271"/>
      <c r="I52" s="271"/>
      <c r="J52" s="271"/>
      <c r="K52" s="271"/>
    </row>
    <row r="53" spans="1:11" s="133" customFormat="1" ht="11.5" x14ac:dyDescent="0.25">
      <c r="A53" s="271"/>
      <c r="B53" s="271"/>
      <c r="C53" s="699" t="s">
        <v>43</v>
      </c>
      <c r="D53" s="283" t="s">
        <v>488</v>
      </c>
      <c r="E53" s="288"/>
      <c r="F53" s="801"/>
      <c r="G53" s="803"/>
      <c r="H53" s="271"/>
      <c r="I53" s="271"/>
      <c r="J53" s="271"/>
      <c r="K53" s="271"/>
    </row>
    <row r="54" spans="1:11" s="133" customFormat="1" ht="14.5" x14ac:dyDescent="0.25">
      <c r="A54" s="271"/>
      <c r="B54" s="271"/>
      <c r="C54" s="699" t="s">
        <v>44</v>
      </c>
      <c r="D54" s="281" t="s">
        <v>488</v>
      </c>
      <c r="E54" s="285"/>
      <c r="F54" s="708"/>
      <c r="G54" s="298"/>
      <c r="H54" s="271"/>
      <c r="I54" s="271"/>
      <c r="J54" s="271"/>
      <c r="K54" s="271"/>
    </row>
    <row r="55" spans="1:11" s="133" customFormat="1" ht="11.5" x14ac:dyDescent="0.25">
      <c r="A55" s="271"/>
      <c r="B55" s="271"/>
      <c r="C55" s="699" t="s">
        <v>42</v>
      </c>
      <c r="D55" s="281"/>
      <c r="E55" s="285"/>
      <c r="F55" s="699" t="s">
        <v>372</v>
      </c>
      <c r="G55" s="276"/>
      <c r="H55" s="271"/>
      <c r="I55" s="271"/>
      <c r="J55" s="271"/>
      <c r="K55" s="271"/>
    </row>
    <row r="56" spans="1:11" s="133" customFormat="1" ht="11.5" x14ac:dyDescent="0.25">
      <c r="A56" s="271"/>
      <c r="B56" s="271"/>
      <c r="C56" s="699" t="s">
        <v>361</v>
      </c>
      <c r="D56" s="729"/>
      <c r="E56" s="299"/>
      <c r="F56" s="699" t="s">
        <v>371</v>
      </c>
      <c r="G56" s="276"/>
      <c r="H56" s="271"/>
      <c r="I56" s="271"/>
      <c r="J56" s="271"/>
      <c r="K56" s="271"/>
    </row>
    <row r="57" spans="1:11" s="133" customFormat="1" ht="11.5" x14ac:dyDescent="0.25">
      <c r="A57" s="271"/>
      <c r="B57" s="271"/>
      <c r="C57" s="699" t="s">
        <v>370</v>
      </c>
      <c r="D57" s="730"/>
      <c r="E57" s="277"/>
      <c r="F57" s="699" t="s">
        <v>371</v>
      </c>
      <c r="G57" s="276"/>
      <c r="H57" s="271"/>
      <c r="I57" s="271"/>
      <c r="J57" s="271"/>
      <c r="K57" s="271"/>
    </row>
    <row r="58" spans="1:11" s="133" customFormat="1" ht="11.5" x14ac:dyDescent="0.25">
      <c r="A58" s="271"/>
      <c r="B58" s="271"/>
      <c r="C58" s="699"/>
      <c r="D58" s="275"/>
      <c r="E58" s="275"/>
      <c r="F58" s="699"/>
      <c r="G58" s="275"/>
      <c r="H58" s="271"/>
      <c r="I58" s="271"/>
      <c r="J58" s="271"/>
      <c r="K58" s="271"/>
    </row>
    <row r="59" spans="1:11" s="133" customFormat="1" ht="51.65" customHeight="1" x14ac:dyDescent="0.25">
      <c r="A59" s="271"/>
      <c r="B59" s="271"/>
      <c r="C59" s="699" t="s">
        <v>373</v>
      </c>
      <c r="D59" s="276"/>
      <c r="E59" s="277"/>
      <c r="F59" s="699" t="s">
        <v>364</v>
      </c>
      <c r="G59" s="276"/>
      <c r="H59" s="271"/>
      <c r="I59" s="271"/>
      <c r="J59" s="271"/>
      <c r="K59" s="271"/>
    </row>
    <row r="60" spans="1:11" s="133" customFormat="1" ht="11.5" x14ac:dyDescent="0.25">
      <c r="A60" s="271"/>
      <c r="B60" s="271"/>
      <c r="C60" s="699" t="s">
        <v>362</v>
      </c>
      <c r="D60" s="300"/>
      <c r="E60" s="277"/>
      <c r="F60" s="699"/>
      <c r="G60" s="300"/>
      <c r="H60" s="271"/>
      <c r="I60" s="271"/>
      <c r="J60" s="271"/>
      <c r="K60" s="271"/>
    </row>
    <row r="61" spans="1:11" s="133" customFormat="1" ht="11.5" x14ac:dyDescent="0.25">
      <c r="A61" s="271"/>
      <c r="B61" s="271"/>
      <c r="C61" s="699" t="s">
        <v>363</v>
      </c>
      <c r="D61" s="276"/>
      <c r="E61" s="277"/>
      <c r="F61" s="699" t="s">
        <v>376</v>
      </c>
      <c r="G61" s="276"/>
      <c r="H61" s="271"/>
      <c r="I61" s="271"/>
      <c r="J61" s="271"/>
      <c r="K61" s="271"/>
    </row>
    <row r="62" spans="1:11" s="133" customFormat="1" ht="11.5" x14ac:dyDescent="0.25">
      <c r="A62" s="271"/>
      <c r="B62" s="271"/>
      <c r="C62" s="699" t="s">
        <v>365</v>
      </c>
      <c r="D62" s="276"/>
      <c r="E62" s="277"/>
      <c r="F62" s="699" t="s">
        <v>376</v>
      </c>
      <c r="G62" s="276"/>
      <c r="H62" s="271"/>
      <c r="I62" s="271"/>
      <c r="J62" s="271"/>
      <c r="K62" s="271"/>
    </row>
    <row r="63" spans="1:11" s="133" customFormat="1" ht="11.5" x14ac:dyDescent="0.25">
      <c r="A63" s="271"/>
      <c r="B63" s="271"/>
      <c r="C63" s="699" t="s">
        <v>366</v>
      </c>
      <c r="D63" s="276"/>
      <c r="E63" s="277"/>
      <c r="F63" s="699" t="s">
        <v>376</v>
      </c>
      <c r="G63" s="276"/>
      <c r="H63" s="271"/>
      <c r="I63" s="271"/>
      <c r="J63" s="271"/>
      <c r="K63" s="271"/>
    </row>
    <row r="64" spans="1:11" s="133" customFormat="1" ht="11.5" x14ac:dyDescent="0.25">
      <c r="A64" s="271"/>
      <c r="B64" s="271"/>
      <c r="C64" s="699" t="s">
        <v>367</v>
      </c>
      <c r="D64" s="276"/>
      <c r="E64" s="277"/>
      <c r="F64" s="699" t="s">
        <v>376</v>
      </c>
      <c r="G64" s="276"/>
      <c r="H64" s="271"/>
      <c r="I64" s="271"/>
      <c r="J64" s="271"/>
      <c r="K64" s="271"/>
    </row>
    <row r="65" spans="1:11" s="133" customFormat="1" ht="11.5" x14ac:dyDescent="0.25">
      <c r="A65" s="271"/>
      <c r="B65" s="271"/>
      <c r="C65" s="699" t="s">
        <v>368</v>
      </c>
      <c r="D65" s="276"/>
      <c r="E65" s="277"/>
      <c r="F65" s="699" t="s">
        <v>376</v>
      </c>
      <c r="G65" s="276"/>
      <c r="H65" s="271"/>
      <c r="I65" s="271"/>
      <c r="J65" s="271"/>
      <c r="K65" s="271"/>
    </row>
    <row r="66" spans="1:11" s="133" customFormat="1" ht="11.5" x14ac:dyDescent="0.25">
      <c r="A66" s="271"/>
      <c r="B66" s="271"/>
      <c r="C66" s="699"/>
      <c r="D66" s="300"/>
      <c r="E66" s="277"/>
      <c r="F66" s="699"/>
      <c r="G66" s="300"/>
      <c r="H66" s="271"/>
      <c r="I66" s="271"/>
      <c r="J66" s="271"/>
      <c r="K66" s="271"/>
    </row>
    <row r="67" spans="1:11" s="133" customFormat="1" ht="12" x14ac:dyDescent="0.25">
      <c r="A67" s="271"/>
      <c r="B67" s="271"/>
      <c r="C67" s="700" t="s">
        <v>369</v>
      </c>
      <c r="D67" s="301"/>
      <c r="E67" s="278"/>
      <c r="F67" s="709"/>
      <c r="G67" s="301"/>
      <c r="H67" s="271"/>
      <c r="I67" s="271"/>
      <c r="J67" s="271"/>
      <c r="K67" s="271"/>
    </row>
    <row r="68" spans="1:11" s="133" customFormat="1" ht="51.65" customHeight="1" x14ac:dyDescent="0.25">
      <c r="A68" s="271"/>
      <c r="B68" s="271"/>
      <c r="C68" s="701" t="s">
        <v>387</v>
      </c>
      <c r="D68" s="796"/>
      <c r="E68" s="797"/>
      <c r="F68" s="797"/>
      <c r="G68" s="798"/>
      <c r="H68" s="271"/>
      <c r="I68" s="271"/>
      <c r="J68" s="271"/>
      <c r="K68" s="271"/>
    </row>
    <row r="69" spans="1:11" ht="11.5" x14ac:dyDescent="0.25">
      <c r="C69" s="218"/>
      <c r="D69" s="303"/>
      <c r="E69" s="303"/>
      <c r="F69" s="710"/>
      <c r="G69" s="303"/>
    </row>
    <row r="70" spans="1:11" ht="14.65" customHeight="1" x14ac:dyDescent="0.35">
      <c r="A70" s="49" t="s">
        <v>124</v>
      </c>
      <c r="B70" s="49"/>
      <c r="C70" s="49"/>
      <c r="D70" s="49"/>
      <c r="E70" s="71"/>
      <c r="F70" s="711"/>
      <c r="G70" s="71"/>
      <c r="H70" s="49"/>
      <c r="I70" s="49"/>
      <c r="J70" s="49"/>
      <c r="K70" s="49"/>
    </row>
    <row r="71" spans="1:11" ht="0" hidden="1" customHeight="1" x14ac:dyDescent="0.25">
      <c r="C71" s="14"/>
      <c r="D71" s="273"/>
      <c r="G71" s="217"/>
    </row>
    <row r="1048568" ht="11.5" hidden="1" x14ac:dyDescent="0.25"/>
    <row r="1048569" ht="11.5" hidden="1" x14ac:dyDescent="0.25"/>
    <row r="1048570" ht="11.5" hidden="1" x14ac:dyDescent="0.25"/>
  </sheetData>
  <protectedRanges>
    <protectedRange sqref="J13:K13 J12" name="Ancillary Inputs_1_1_3"/>
    <protectedRange sqref="J16:J28" name="Sub Supplier Ancilliary Input_2"/>
  </protectedRanges>
  <mergeCells count="13">
    <mergeCell ref="D48:G48"/>
    <mergeCell ref="D68:G68"/>
    <mergeCell ref="C6:D6"/>
    <mergeCell ref="J13:K13"/>
    <mergeCell ref="J12:K12"/>
    <mergeCell ref="D29:G29"/>
    <mergeCell ref="D28:G28"/>
    <mergeCell ref="F12:F13"/>
    <mergeCell ref="G12:G13"/>
    <mergeCell ref="F32:F33"/>
    <mergeCell ref="G32:G33"/>
    <mergeCell ref="F52:F53"/>
    <mergeCell ref="G52:G53"/>
  </mergeCells>
  <conditionalFormatting sqref="C5">
    <cfRule type="expression" dxfId="374" priority="2">
      <formula>IF(AND(sysChk=0,sysWarn=0),1,0)</formula>
    </cfRule>
    <cfRule type="expression" dxfId="373" priority="3">
      <formula>IF(AND(sysChk=0,sysWarn&lt;&gt;0),1,0)</formula>
    </cfRule>
    <cfRule type="expression" dxfId="372" priority="4">
      <formula>IF(sysChk&lt;&gt;0,1,0)</formula>
    </cfRule>
  </conditionalFormatting>
  <dataValidations count="4">
    <dataValidation allowBlank="1" showInputMessage="1" showErrorMessage="1" prompt="i.e. Fitch, Moody's, Standard &amp; Poor" sqref="C16:D16 G16 C36:D36 G36 C56:D56 G56" xr:uid="{00000000-0002-0000-0B00-000000000000}"/>
    <dataValidation allowBlank="1" showInputMessage="1" showErrorMessage="1" prompt="i.e. Company Watch H-Score, D&amp;B, Experian" sqref="G17 C17:D17 C37:D37 G37 G57 C57:D57" xr:uid="{00000000-0002-0000-0B00-000001000000}"/>
    <dataValidation allowBlank="1" showInputMessage="1" showErrorMessage="1" prompt="Share prices as quoted at close of business the day before submission." sqref="C15:D15 C35:D35 C55:D55" xr:uid="{00000000-0002-0000-0B00-000002000000}"/>
    <dataValidation allowBlank="1" showInputMessage="1" showErrorMessage="1" prompt="Dun &amp; Bradsheet Number. If N/A leave blank." sqref="C14 D14 C34 D34 C54 D54" xr:uid="{00000000-0002-0000-0B00-000003000000}"/>
  </dataValidation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66585" r:id="rId4" name="Check Box 25">
              <controlPr defaultSize="0" autoFill="0" autoLine="0" autoPict="0">
                <anchor moveWithCells="1">
                  <from>
                    <xdr:col>9</xdr:col>
                    <xdr:colOff>209550</xdr:colOff>
                    <xdr:row>15</xdr:row>
                    <xdr:rowOff>0</xdr:rowOff>
                  </from>
                  <to>
                    <xdr:col>9</xdr:col>
                    <xdr:colOff>412750</xdr:colOff>
                    <xdr:row>16</xdr:row>
                    <xdr:rowOff>0</xdr:rowOff>
                  </to>
                </anchor>
              </controlPr>
            </control>
          </mc:Choice>
        </mc:AlternateContent>
        <mc:AlternateContent xmlns:mc="http://schemas.openxmlformats.org/markup-compatibility/2006">
          <mc:Choice Requires="x14">
            <control shapeId="66586" r:id="rId5" name="Check Box 26">
              <controlPr defaultSize="0" autoFill="0" autoLine="0" autoPict="0">
                <anchor moveWithCells="1">
                  <from>
                    <xdr:col>9</xdr:col>
                    <xdr:colOff>209550</xdr:colOff>
                    <xdr:row>16</xdr:row>
                    <xdr:rowOff>0</xdr:rowOff>
                  </from>
                  <to>
                    <xdr:col>9</xdr:col>
                    <xdr:colOff>412750</xdr:colOff>
                    <xdr:row>17</xdr:row>
                    <xdr:rowOff>0</xdr:rowOff>
                  </to>
                </anchor>
              </controlPr>
            </control>
          </mc:Choice>
        </mc:AlternateContent>
        <mc:AlternateContent xmlns:mc="http://schemas.openxmlformats.org/markup-compatibility/2006">
          <mc:Choice Requires="x14">
            <control shapeId="66587" r:id="rId6" name="Check Box 27">
              <controlPr defaultSize="0" autoFill="0" autoLine="0" autoPict="0">
                <anchor moveWithCells="1">
                  <from>
                    <xdr:col>9</xdr:col>
                    <xdr:colOff>209550</xdr:colOff>
                    <xdr:row>17</xdr:row>
                    <xdr:rowOff>0</xdr:rowOff>
                  </from>
                  <to>
                    <xdr:col>9</xdr:col>
                    <xdr:colOff>412750</xdr:colOff>
                    <xdr:row>18</xdr:row>
                    <xdr:rowOff>0</xdr:rowOff>
                  </to>
                </anchor>
              </controlPr>
            </control>
          </mc:Choice>
        </mc:AlternateContent>
        <mc:AlternateContent xmlns:mc="http://schemas.openxmlformats.org/markup-compatibility/2006">
          <mc:Choice Requires="x14">
            <control shapeId="66588" r:id="rId7" name="Check Box 28">
              <controlPr defaultSize="0" autoFill="0" autoLine="0" autoPict="0">
                <anchor moveWithCells="1">
                  <from>
                    <xdr:col>9</xdr:col>
                    <xdr:colOff>209550</xdr:colOff>
                    <xdr:row>18</xdr:row>
                    <xdr:rowOff>0</xdr:rowOff>
                  </from>
                  <to>
                    <xdr:col>9</xdr:col>
                    <xdr:colOff>412750</xdr:colOff>
                    <xdr:row>18</xdr:row>
                    <xdr:rowOff>146050</xdr:rowOff>
                  </to>
                </anchor>
              </controlPr>
            </control>
          </mc:Choice>
        </mc:AlternateContent>
        <mc:AlternateContent xmlns:mc="http://schemas.openxmlformats.org/markup-compatibility/2006">
          <mc:Choice Requires="x14">
            <control shapeId="66589" r:id="rId8" name="Check Box 29">
              <controlPr defaultSize="0" autoFill="0" autoLine="0" autoPict="0">
                <anchor moveWithCells="1">
                  <from>
                    <xdr:col>9</xdr:col>
                    <xdr:colOff>209550</xdr:colOff>
                    <xdr:row>19</xdr:row>
                    <xdr:rowOff>0</xdr:rowOff>
                  </from>
                  <to>
                    <xdr:col>9</xdr:col>
                    <xdr:colOff>412750</xdr:colOff>
                    <xdr:row>19</xdr:row>
                    <xdr:rowOff>146050</xdr:rowOff>
                  </to>
                </anchor>
              </controlPr>
            </control>
          </mc:Choice>
        </mc:AlternateContent>
        <mc:AlternateContent xmlns:mc="http://schemas.openxmlformats.org/markup-compatibility/2006">
          <mc:Choice Requires="x14">
            <control shapeId="66590" r:id="rId9" name="Check Box 30">
              <controlPr defaultSize="0" autoFill="0" autoLine="0" autoPict="0">
                <anchor moveWithCells="1">
                  <from>
                    <xdr:col>9</xdr:col>
                    <xdr:colOff>209550</xdr:colOff>
                    <xdr:row>20</xdr:row>
                    <xdr:rowOff>0</xdr:rowOff>
                  </from>
                  <to>
                    <xdr:col>9</xdr:col>
                    <xdr:colOff>412750</xdr:colOff>
                    <xdr:row>21</xdr:row>
                    <xdr:rowOff>0</xdr:rowOff>
                  </to>
                </anchor>
              </controlPr>
            </control>
          </mc:Choice>
        </mc:AlternateContent>
        <mc:AlternateContent xmlns:mc="http://schemas.openxmlformats.org/markup-compatibility/2006">
          <mc:Choice Requires="x14">
            <control shapeId="66591" r:id="rId10" name="Check Box 31">
              <controlPr defaultSize="0" autoFill="0" autoLine="0" autoPict="0">
                <anchor moveWithCells="1">
                  <from>
                    <xdr:col>9</xdr:col>
                    <xdr:colOff>209550</xdr:colOff>
                    <xdr:row>21</xdr:row>
                    <xdr:rowOff>0</xdr:rowOff>
                  </from>
                  <to>
                    <xdr:col>9</xdr:col>
                    <xdr:colOff>412750</xdr:colOff>
                    <xdr:row>22</xdr:row>
                    <xdr:rowOff>0</xdr:rowOff>
                  </to>
                </anchor>
              </controlPr>
            </control>
          </mc:Choice>
        </mc:AlternateContent>
        <mc:AlternateContent xmlns:mc="http://schemas.openxmlformats.org/markup-compatibility/2006">
          <mc:Choice Requires="x14">
            <control shapeId="66592" r:id="rId11" name="Check Box 32">
              <controlPr defaultSize="0" autoFill="0" autoLine="0" autoPict="0">
                <anchor moveWithCells="1">
                  <from>
                    <xdr:col>9</xdr:col>
                    <xdr:colOff>209550</xdr:colOff>
                    <xdr:row>22</xdr:row>
                    <xdr:rowOff>0</xdr:rowOff>
                  </from>
                  <to>
                    <xdr:col>9</xdr:col>
                    <xdr:colOff>412750</xdr:colOff>
                    <xdr:row>23</xdr:row>
                    <xdr:rowOff>0</xdr:rowOff>
                  </to>
                </anchor>
              </controlPr>
            </control>
          </mc:Choice>
        </mc:AlternateContent>
        <mc:AlternateContent xmlns:mc="http://schemas.openxmlformats.org/markup-compatibility/2006">
          <mc:Choice Requires="x14">
            <control shapeId="66593" r:id="rId12" name="Check Box 33">
              <controlPr defaultSize="0" autoFill="0" autoLine="0" autoPict="0">
                <anchor moveWithCells="1">
                  <from>
                    <xdr:col>9</xdr:col>
                    <xdr:colOff>209550</xdr:colOff>
                    <xdr:row>23</xdr:row>
                    <xdr:rowOff>0</xdr:rowOff>
                  </from>
                  <to>
                    <xdr:col>9</xdr:col>
                    <xdr:colOff>412750</xdr:colOff>
                    <xdr:row>24</xdr:row>
                    <xdr:rowOff>0</xdr:rowOff>
                  </to>
                </anchor>
              </controlPr>
            </control>
          </mc:Choice>
        </mc:AlternateContent>
        <mc:AlternateContent xmlns:mc="http://schemas.openxmlformats.org/markup-compatibility/2006">
          <mc:Choice Requires="x14">
            <control shapeId="66594" r:id="rId13" name="Check Box 34">
              <controlPr defaultSize="0" autoFill="0" autoLine="0" autoPict="0">
                <anchor moveWithCells="1">
                  <from>
                    <xdr:col>9</xdr:col>
                    <xdr:colOff>209550</xdr:colOff>
                    <xdr:row>24</xdr:row>
                    <xdr:rowOff>0</xdr:rowOff>
                  </from>
                  <to>
                    <xdr:col>9</xdr:col>
                    <xdr:colOff>412750</xdr:colOff>
                    <xdr:row>25</xdr:row>
                    <xdr:rowOff>0</xdr:rowOff>
                  </to>
                </anchor>
              </controlPr>
            </control>
          </mc:Choice>
        </mc:AlternateContent>
        <mc:AlternateContent xmlns:mc="http://schemas.openxmlformats.org/markup-compatibility/2006">
          <mc:Choice Requires="x14">
            <control shapeId="66595" r:id="rId14" name="Check Box 35">
              <controlPr defaultSize="0" autoFill="0" autoLine="0" autoPict="0">
                <anchor moveWithCells="1">
                  <from>
                    <xdr:col>9</xdr:col>
                    <xdr:colOff>209550</xdr:colOff>
                    <xdr:row>25</xdr:row>
                    <xdr:rowOff>0</xdr:rowOff>
                  </from>
                  <to>
                    <xdr:col>9</xdr:col>
                    <xdr:colOff>412750</xdr:colOff>
                    <xdr:row>25</xdr:row>
                    <xdr:rowOff>146050</xdr:rowOff>
                  </to>
                </anchor>
              </controlPr>
            </control>
          </mc:Choice>
        </mc:AlternateContent>
        <mc:AlternateContent xmlns:mc="http://schemas.openxmlformats.org/markup-compatibility/2006">
          <mc:Choice Requires="x14">
            <control shapeId="66596" r:id="rId15" name="Check Box 36">
              <controlPr defaultSize="0" autoFill="0" autoLine="0" autoPict="0">
                <anchor moveWithCells="1">
                  <from>
                    <xdr:col>9</xdr:col>
                    <xdr:colOff>209550</xdr:colOff>
                    <xdr:row>26</xdr:row>
                    <xdr:rowOff>0</xdr:rowOff>
                  </from>
                  <to>
                    <xdr:col>9</xdr:col>
                    <xdr:colOff>412750</xdr:colOff>
                    <xdr:row>27</xdr:row>
                    <xdr:rowOff>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7">
    <tabColor rgb="FF5AB7B2"/>
  </sheetPr>
  <dimension ref="A1:I71"/>
  <sheetViews>
    <sheetView showGridLines="0" workbookViewId="0"/>
  </sheetViews>
  <sheetFormatPr defaultColWidth="0" defaultRowHeight="14.65" customHeight="1" zeroHeight="1" x14ac:dyDescent="0.25"/>
  <cols>
    <col min="1" max="2" width="4.3984375" customWidth="1"/>
    <col min="3" max="3" width="43.296875" customWidth="1"/>
    <col min="4" max="4" width="25.3984375" style="274" customWidth="1"/>
    <col min="5" max="5" width="3" style="304" customWidth="1"/>
    <col min="6" max="6" width="17.09765625" style="4" customWidth="1"/>
    <col min="7" max="7" width="54.8984375" style="274" customWidth="1"/>
    <col min="8" max="8" width="5.296875" customWidth="1"/>
    <col min="9" max="9" width="19.69921875" hidden="1" customWidth="1"/>
    <col min="10" max="16384" width="9.296875" hidden="1"/>
  </cols>
  <sheetData>
    <row r="1" spans="1:9" ht="11.5" x14ac:dyDescent="0.25">
      <c r="A1" s="41"/>
      <c r="B1" s="41"/>
      <c r="C1" s="42"/>
      <c r="D1" s="292"/>
      <c r="E1" s="293"/>
      <c r="F1" s="712"/>
      <c r="G1" s="292"/>
      <c r="H1" s="41"/>
      <c r="I1" s="41"/>
    </row>
    <row r="2" spans="1:9" ht="13" x14ac:dyDescent="0.25">
      <c r="A2" s="41"/>
      <c r="B2" s="41"/>
      <c r="C2" s="43" t="str">
        <f>cstProjectName</f>
        <v xml:space="preserve">C1000862 GovPrint Cloud </v>
      </c>
      <c r="D2" s="292"/>
      <c r="E2" s="293"/>
      <c r="F2" s="712"/>
      <c r="G2" s="292"/>
      <c r="H2" s="41"/>
      <c r="I2" s="41"/>
    </row>
    <row r="3" spans="1:9" ht="12.5" x14ac:dyDescent="0.25">
      <c r="A3" s="41"/>
      <c r="B3" s="41"/>
      <c r="C3" s="44" t="str">
        <f ca="1">MID(CELL("filename",A1),FIND("]",CELL("filename",A1))+1,256)</f>
        <v>2.2 Other</v>
      </c>
      <c r="D3" s="292"/>
      <c r="E3" s="293"/>
      <c r="F3" s="712"/>
      <c r="G3" s="292"/>
      <c r="H3" s="41"/>
      <c r="I3" s="41"/>
    </row>
    <row r="4" spans="1:9" ht="11.5" x14ac:dyDescent="0.25">
      <c r="A4" s="41"/>
      <c r="B4" s="41"/>
      <c r="C4" s="42" t="str">
        <f>IF(ISBLANK(cstProtectiveMarking),"",cstProtectiveMarking)</f>
        <v>[OFFICIAL]</v>
      </c>
      <c r="D4" s="292"/>
      <c r="E4" s="293"/>
      <c r="F4" s="712"/>
      <c r="G4" s="292"/>
      <c r="H4" s="41"/>
      <c r="I4" s="41"/>
    </row>
    <row r="5" spans="1:9" ht="11.5" x14ac:dyDescent="0.25">
      <c r="A5" s="41"/>
      <c r="B5" s="41"/>
      <c r="C5" s="45" t="str">
        <f>HYPERLINK("#'Contents'!A1",sysChkWord)</f>
        <v>All Checks OK</v>
      </c>
      <c r="D5" s="292"/>
      <c r="E5" s="293"/>
      <c r="F5" s="712"/>
      <c r="G5" s="292"/>
      <c r="H5" s="41"/>
      <c r="I5" s="41"/>
    </row>
    <row r="6" spans="1:9" ht="12.5" x14ac:dyDescent="0.25">
      <c r="A6" s="41"/>
      <c r="B6" s="46"/>
      <c r="C6" s="751" t="str">
        <f>HYPERLINK("#'Contents'!A1","Contents")</f>
        <v>Contents</v>
      </c>
      <c r="D6" s="745"/>
      <c r="E6" s="294"/>
      <c r="F6" s="713"/>
      <c r="G6" s="269"/>
      <c r="H6" s="45"/>
      <c r="I6" s="45"/>
    </row>
    <row r="7" spans="1:9" ht="11.5" x14ac:dyDescent="0.25">
      <c r="A7" s="41"/>
      <c r="B7" s="41"/>
      <c r="C7" s="41"/>
      <c r="D7" s="292"/>
      <c r="E7" s="293"/>
      <c r="F7" s="712"/>
      <c r="G7" s="292"/>
      <c r="H7" s="41"/>
      <c r="I7" s="41"/>
    </row>
    <row r="8" spans="1:9" ht="11.5" x14ac:dyDescent="0.25">
      <c r="A8" s="31">
        <f>SUM(A9:A70)</f>
        <v>0</v>
      </c>
      <c r="B8" s="31">
        <f>SUM(B9:B70)</f>
        <v>0</v>
      </c>
      <c r="C8" s="48"/>
      <c r="D8" s="92"/>
      <c r="E8" s="295"/>
      <c r="F8" s="714"/>
      <c r="G8" s="92"/>
      <c r="H8" s="48"/>
      <c r="I8" s="48"/>
    </row>
    <row r="9" spans="1:9" ht="11.5" x14ac:dyDescent="0.25">
      <c r="C9" s="434" t="str">
        <f>IF('Bidder Instructions'!$H$28=3,"DO NOT COMPLETE","FOR BIDDER COMPLETION")</f>
        <v>FOR BIDDER COMPLETION</v>
      </c>
    </row>
    <row r="10" spans="1:9" ht="11.5" x14ac:dyDescent="0.25">
      <c r="A10" s="14"/>
      <c r="B10" s="14"/>
      <c r="C10" s="59"/>
      <c r="D10" s="296"/>
      <c r="E10" s="297"/>
      <c r="F10" s="715"/>
      <c r="G10" s="305"/>
      <c r="H10" s="119"/>
      <c r="I10" s="119"/>
    </row>
    <row r="11" spans="1:9" s="133" customFormat="1" ht="11.5" x14ac:dyDescent="0.25">
      <c r="A11" s="271"/>
      <c r="B11" s="271"/>
      <c r="C11" s="280" t="str">
        <f>CHOOSE('Bidder Instructions'!$H$28,'1.2b Other NFP'!F$12,'1.2a Other'!F$12,"No sub-contractor selected, do not fill out below")</f>
        <v>Subcontractor/Guarantor/Entity #1</v>
      </c>
      <c r="D11" s="302" t="s">
        <v>320</v>
      </c>
      <c r="E11" s="300"/>
      <c r="F11" s="702"/>
      <c r="G11" s="302" t="s">
        <v>364</v>
      </c>
      <c r="H11" s="271"/>
      <c r="I11" s="271"/>
    </row>
    <row r="12" spans="1:9" s="133" customFormat="1" ht="14.5" x14ac:dyDescent="0.25">
      <c r="A12" s="271"/>
      <c r="B12" s="271"/>
      <c r="C12" s="699" t="s">
        <v>0</v>
      </c>
      <c r="D12" s="281" t="s">
        <v>488</v>
      </c>
      <c r="E12" s="298"/>
      <c r="F12" s="699"/>
      <c r="G12" s="306"/>
      <c r="H12" s="279"/>
      <c r="I12" s="282"/>
    </row>
    <row r="13" spans="1:9" s="133" customFormat="1" ht="14.5" x14ac:dyDescent="0.25">
      <c r="A13" s="271"/>
      <c r="B13" s="271"/>
      <c r="C13" s="699" t="s">
        <v>43</v>
      </c>
      <c r="D13" s="283" t="s">
        <v>488</v>
      </c>
      <c r="E13" s="298"/>
      <c r="F13" s="699"/>
      <c r="G13" s="306"/>
      <c r="H13" s="284"/>
      <c r="I13" s="284"/>
    </row>
    <row r="14" spans="1:9" s="133" customFormat="1" ht="14.5" x14ac:dyDescent="0.25">
      <c r="A14" s="271"/>
      <c r="B14" s="271"/>
      <c r="C14" s="699" t="s">
        <v>44</v>
      </c>
      <c r="D14" s="281" t="s">
        <v>488</v>
      </c>
      <c r="E14" s="298"/>
      <c r="F14" s="699"/>
      <c r="G14" s="275"/>
      <c r="H14" s="271"/>
      <c r="I14" s="271"/>
    </row>
    <row r="15" spans="1:9" s="133" customFormat="1" ht="11.5" x14ac:dyDescent="0.25">
      <c r="A15" s="271"/>
      <c r="B15" s="271"/>
      <c r="C15" s="699" t="s">
        <v>42</v>
      </c>
      <c r="D15" s="281"/>
      <c r="E15" s="285"/>
      <c r="F15" s="699" t="s">
        <v>372</v>
      </c>
      <c r="G15" s="276"/>
      <c r="H15" s="286"/>
      <c r="I15" s="271"/>
    </row>
    <row r="16" spans="1:9" s="133" customFormat="1" ht="11.5" x14ac:dyDescent="0.25">
      <c r="A16" s="271"/>
      <c r="B16" s="271"/>
      <c r="C16" s="699" t="s">
        <v>361</v>
      </c>
      <c r="D16" s="729"/>
      <c r="E16" s="299"/>
      <c r="F16" s="699" t="s">
        <v>371</v>
      </c>
      <c r="G16" s="276"/>
      <c r="H16" s="279"/>
      <c r="I16" s="271"/>
    </row>
    <row r="17" spans="1:9" s="133" customFormat="1" ht="11.5" x14ac:dyDescent="0.25">
      <c r="A17" s="271"/>
      <c r="B17" s="271"/>
      <c r="C17" s="699" t="s">
        <v>370</v>
      </c>
      <c r="D17" s="730"/>
      <c r="E17" s="277"/>
      <c r="F17" s="699" t="s">
        <v>371</v>
      </c>
      <c r="G17" s="276"/>
      <c r="H17" s="279"/>
      <c r="I17" s="271"/>
    </row>
    <row r="18" spans="1:9" s="133" customFormat="1" ht="11.5" x14ac:dyDescent="0.25">
      <c r="A18" s="271"/>
      <c r="B18" s="271"/>
      <c r="C18" s="699"/>
      <c r="D18" s="275"/>
      <c r="E18" s="275"/>
      <c r="F18" s="699"/>
      <c r="G18" s="275"/>
      <c r="H18" s="279"/>
      <c r="I18" s="271"/>
    </row>
    <row r="19" spans="1:9" s="133" customFormat="1" ht="51.65" customHeight="1" x14ac:dyDescent="0.25">
      <c r="A19" s="271"/>
      <c r="B19" s="271"/>
      <c r="C19" s="699" t="s">
        <v>373</v>
      </c>
      <c r="D19" s="276"/>
      <c r="E19" s="277"/>
      <c r="F19" s="699" t="s">
        <v>364</v>
      </c>
      <c r="G19" s="276"/>
      <c r="H19" s="279"/>
      <c r="I19" s="271"/>
    </row>
    <row r="20" spans="1:9" s="133" customFormat="1" ht="11.5" x14ac:dyDescent="0.25">
      <c r="A20" s="271"/>
      <c r="B20" s="271"/>
      <c r="C20" s="699" t="s">
        <v>362</v>
      </c>
      <c r="D20" s="300"/>
      <c r="E20" s="277"/>
      <c r="F20" s="699"/>
      <c r="G20" s="300"/>
      <c r="H20" s="279"/>
      <c r="I20" s="271"/>
    </row>
    <row r="21" spans="1:9" s="133" customFormat="1" ht="11.5" x14ac:dyDescent="0.25">
      <c r="A21" s="271"/>
      <c r="B21" s="271"/>
      <c r="C21" s="699" t="s">
        <v>363</v>
      </c>
      <c r="D21" s="276"/>
      <c r="E21" s="277"/>
      <c r="F21" s="699" t="s">
        <v>376</v>
      </c>
      <c r="G21" s="276"/>
      <c r="H21" s="279"/>
      <c r="I21" s="271"/>
    </row>
    <row r="22" spans="1:9" s="133" customFormat="1" ht="11.5" x14ac:dyDescent="0.25">
      <c r="A22" s="271"/>
      <c r="B22" s="271"/>
      <c r="C22" s="699" t="s">
        <v>365</v>
      </c>
      <c r="D22" s="276"/>
      <c r="E22" s="277"/>
      <c r="F22" s="699" t="s">
        <v>376</v>
      </c>
      <c r="G22" s="276"/>
      <c r="H22" s="279"/>
      <c r="I22" s="271"/>
    </row>
    <row r="23" spans="1:9" s="133" customFormat="1" ht="11.5" x14ac:dyDescent="0.25">
      <c r="A23" s="271"/>
      <c r="B23" s="271"/>
      <c r="C23" s="699" t="s">
        <v>366</v>
      </c>
      <c r="D23" s="276"/>
      <c r="E23" s="277"/>
      <c r="F23" s="699" t="s">
        <v>376</v>
      </c>
      <c r="G23" s="276"/>
      <c r="H23" s="279"/>
      <c r="I23" s="271"/>
    </row>
    <row r="24" spans="1:9" s="133" customFormat="1" ht="11.5" x14ac:dyDescent="0.25">
      <c r="A24" s="271"/>
      <c r="B24" s="271"/>
      <c r="C24" s="699" t="s">
        <v>367</v>
      </c>
      <c r="D24" s="276"/>
      <c r="E24" s="277"/>
      <c r="F24" s="699" t="s">
        <v>376</v>
      </c>
      <c r="G24" s="276"/>
      <c r="H24" s="279"/>
      <c r="I24" s="271"/>
    </row>
    <row r="25" spans="1:9" s="133" customFormat="1" ht="11.5" x14ac:dyDescent="0.25">
      <c r="A25" s="271"/>
      <c r="B25" s="271"/>
      <c r="C25" s="699" t="s">
        <v>368</v>
      </c>
      <c r="D25" s="276"/>
      <c r="E25" s="277"/>
      <c r="F25" s="699" t="s">
        <v>376</v>
      </c>
      <c r="G25" s="276"/>
      <c r="H25" s="279"/>
      <c r="I25" s="271"/>
    </row>
    <row r="26" spans="1:9" s="133" customFormat="1" ht="11.5" x14ac:dyDescent="0.25">
      <c r="A26" s="271"/>
      <c r="B26" s="271"/>
      <c r="C26" s="699"/>
      <c r="D26" s="300"/>
      <c r="E26" s="277"/>
      <c r="F26" s="699"/>
      <c r="G26" s="300"/>
      <c r="H26" s="279"/>
      <c r="I26" s="271"/>
    </row>
    <row r="27" spans="1:9" s="133" customFormat="1" ht="12" x14ac:dyDescent="0.25">
      <c r="A27" s="271"/>
      <c r="B27" s="271"/>
      <c r="C27" s="700" t="s">
        <v>369</v>
      </c>
      <c r="D27" s="301"/>
      <c r="E27" s="278"/>
      <c r="F27" s="709"/>
      <c r="G27" s="301"/>
      <c r="H27" s="279"/>
      <c r="I27" s="271"/>
    </row>
    <row r="28" spans="1:9" s="133" customFormat="1" ht="51" customHeight="1" x14ac:dyDescent="0.25">
      <c r="A28" s="271"/>
      <c r="B28" s="271"/>
      <c r="C28" s="701" t="s">
        <v>387</v>
      </c>
      <c r="D28" s="796"/>
      <c r="E28" s="797"/>
      <c r="F28" s="797"/>
      <c r="G28" s="798"/>
      <c r="H28" s="271"/>
      <c r="I28" s="271"/>
    </row>
    <row r="29" spans="1:9" s="133" customFormat="1" ht="11.5" x14ac:dyDescent="0.25">
      <c r="A29" s="271"/>
      <c r="B29" s="271"/>
      <c r="C29" s="699"/>
      <c r="D29" s="275"/>
      <c r="E29" s="287"/>
      <c r="F29" s="699"/>
      <c r="G29" s="275"/>
      <c r="H29" s="271"/>
      <c r="I29" s="271"/>
    </row>
    <row r="30" spans="1:9" s="133" customFormat="1" ht="11.5" x14ac:dyDescent="0.25">
      <c r="A30" s="271"/>
      <c r="B30" s="271"/>
      <c r="C30" s="699"/>
      <c r="D30" s="275"/>
      <c r="E30" s="287"/>
      <c r="F30" s="699"/>
      <c r="G30" s="275"/>
      <c r="H30" s="271"/>
      <c r="I30" s="271"/>
    </row>
    <row r="31" spans="1:9" s="133" customFormat="1" ht="11.5" x14ac:dyDescent="0.25">
      <c r="A31" s="271"/>
      <c r="B31" s="271"/>
      <c r="C31" s="300" t="str">
        <f>CHOOSE('Bidder Instructions'!$H$28,'1.2b Other NFP'!P$12,'1.2a Other'!J$12,"No sub-contractor selected, do not fill out below")</f>
        <v>Subcontractor/Guarantor/Entity #2</v>
      </c>
      <c r="D31" s="302" t="s">
        <v>320</v>
      </c>
      <c r="E31" s="300"/>
      <c r="F31" s="702"/>
      <c r="G31" s="302" t="s">
        <v>364</v>
      </c>
      <c r="H31" s="271"/>
      <c r="I31" s="271"/>
    </row>
    <row r="32" spans="1:9" s="133" customFormat="1" ht="14.5" x14ac:dyDescent="0.25">
      <c r="A32" s="271"/>
      <c r="B32" s="271"/>
      <c r="C32" s="699" t="s">
        <v>0</v>
      </c>
      <c r="D32" s="281" t="s">
        <v>488</v>
      </c>
      <c r="E32" s="298"/>
      <c r="F32" s="699"/>
      <c r="G32" s="275"/>
      <c r="H32" s="271"/>
      <c r="I32" s="271"/>
    </row>
    <row r="33" spans="1:9" s="133" customFormat="1" ht="14.5" x14ac:dyDescent="0.25">
      <c r="A33" s="271"/>
      <c r="B33" s="271"/>
      <c r="C33" s="699" t="s">
        <v>43</v>
      </c>
      <c r="D33" s="283" t="s">
        <v>488</v>
      </c>
      <c r="E33" s="298"/>
      <c r="F33" s="699"/>
      <c r="G33" s="275"/>
      <c r="H33" s="271"/>
      <c r="I33" s="271"/>
    </row>
    <row r="34" spans="1:9" s="133" customFormat="1" ht="14.5" x14ac:dyDescent="0.25">
      <c r="A34" s="271"/>
      <c r="B34" s="271"/>
      <c r="C34" s="699" t="s">
        <v>44</v>
      </c>
      <c r="D34" s="281" t="s">
        <v>488</v>
      </c>
      <c r="E34" s="298"/>
      <c r="F34" s="699"/>
      <c r="G34" s="275"/>
      <c r="H34" s="271"/>
      <c r="I34" s="271"/>
    </row>
    <row r="35" spans="1:9" s="133" customFormat="1" ht="11.5" x14ac:dyDescent="0.25">
      <c r="A35" s="271"/>
      <c r="B35" s="271"/>
      <c r="C35" s="699" t="s">
        <v>42</v>
      </c>
      <c r="D35" s="281"/>
      <c r="E35" s="285"/>
      <c r="F35" s="699" t="s">
        <v>372</v>
      </c>
      <c r="G35" s="276"/>
      <c r="H35" s="271"/>
      <c r="I35" s="271"/>
    </row>
    <row r="36" spans="1:9" s="133" customFormat="1" ht="11.5" x14ac:dyDescent="0.25">
      <c r="A36" s="271"/>
      <c r="B36" s="271"/>
      <c r="C36" s="699" t="s">
        <v>361</v>
      </c>
      <c r="D36" s="729"/>
      <c r="E36" s="299"/>
      <c r="F36" s="699" t="s">
        <v>371</v>
      </c>
      <c r="G36" s="276"/>
      <c r="H36" s="271"/>
      <c r="I36" s="271"/>
    </row>
    <row r="37" spans="1:9" s="133" customFormat="1" ht="11.5" x14ac:dyDescent="0.25">
      <c r="A37" s="271"/>
      <c r="B37" s="271"/>
      <c r="C37" s="699" t="s">
        <v>370</v>
      </c>
      <c r="D37" s="730"/>
      <c r="E37" s="277"/>
      <c r="F37" s="699" t="s">
        <v>371</v>
      </c>
      <c r="G37" s="276"/>
      <c r="H37" s="271"/>
      <c r="I37" s="271"/>
    </row>
    <row r="38" spans="1:9" s="133" customFormat="1" ht="11.5" x14ac:dyDescent="0.25">
      <c r="A38" s="271"/>
      <c r="B38" s="271"/>
      <c r="C38" s="699"/>
      <c r="D38" s="275"/>
      <c r="E38" s="275"/>
      <c r="F38" s="699"/>
      <c r="G38" s="275"/>
      <c r="H38" s="271"/>
      <c r="I38" s="271"/>
    </row>
    <row r="39" spans="1:9" s="278" customFormat="1" ht="51.65" customHeight="1" x14ac:dyDescent="0.25">
      <c r="A39" s="275"/>
      <c r="B39" s="275"/>
      <c r="C39" s="699" t="s">
        <v>373</v>
      </c>
      <c r="D39" s="276"/>
      <c r="E39" s="277"/>
      <c r="F39" s="699" t="s">
        <v>364</v>
      </c>
      <c r="G39" s="276"/>
      <c r="H39" s="275"/>
      <c r="I39" s="275"/>
    </row>
    <row r="40" spans="1:9" s="133" customFormat="1" ht="11.5" x14ac:dyDescent="0.25">
      <c r="A40" s="271"/>
      <c r="B40" s="271"/>
      <c r="C40" s="699" t="s">
        <v>362</v>
      </c>
      <c r="D40" s="300"/>
      <c r="E40" s="277"/>
      <c r="F40" s="699"/>
      <c r="G40" s="300"/>
      <c r="H40" s="271"/>
      <c r="I40" s="271"/>
    </row>
    <row r="41" spans="1:9" s="133" customFormat="1" ht="11.5" x14ac:dyDescent="0.25">
      <c r="A41" s="271"/>
      <c r="B41" s="271"/>
      <c r="C41" s="699" t="s">
        <v>363</v>
      </c>
      <c r="D41" s="276"/>
      <c r="E41" s="277"/>
      <c r="F41" s="699" t="s">
        <v>376</v>
      </c>
      <c r="G41" s="276"/>
      <c r="H41" s="271"/>
      <c r="I41" s="271"/>
    </row>
    <row r="42" spans="1:9" s="133" customFormat="1" ht="11.5" x14ac:dyDescent="0.25">
      <c r="A42" s="271"/>
      <c r="B42" s="271"/>
      <c r="C42" s="699" t="s">
        <v>365</v>
      </c>
      <c r="D42" s="276"/>
      <c r="E42" s="277"/>
      <c r="F42" s="699" t="s">
        <v>376</v>
      </c>
      <c r="G42" s="276"/>
      <c r="H42" s="271"/>
      <c r="I42" s="271"/>
    </row>
    <row r="43" spans="1:9" s="133" customFormat="1" ht="11.5" x14ac:dyDescent="0.25">
      <c r="A43" s="271"/>
      <c r="B43" s="271"/>
      <c r="C43" s="699" t="s">
        <v>366</v>
      </c>
      <c r="D43" s="276"/>
      <c r="E43" s="277"/>
      <c r="F43" s="699" t="s">
        <v>376</v>
      </c>
      <c r="G43" s="276"/>
      <c r="H43" s="271"/>
      <c r="I43" s="271"/>
    </row>
    <row r="44" spans="1:9" s="133" customFormat="1" ht="11.5" x14ac:dyDescent="0.25">
      <c r="A44" s="271"/>
      <c r="B44" s="271"/>
      <c r="C44" s="699" t="s">
        <v>367</v>
      </c>
      <c r="D44" s="276"/>
      <c r="E44" s="277"/>
      <c r="F44" s="699" t="s">
        <v>376</v>
      </c>
      <c r="G44" s="276"/>
      <c r="H44" s="271"/>
      <c r="I44" s="271"/>
    </row>
    <row r="45" spans="1:9" s="133" customFormat="1" ht="11.5" x14ac:dyDescent="0.25">
      <c r="A45" s="271"/>
      <c r="B45" s="271"/>
      <c r="C45" s="699" t="s">
        <v>368</v>
      </c>
      <c r="D45" s="276"/>
      <c r="E45" s="277"/>
      <c r="F45" s="699" t="s">
        <v>376</v>
      </c>
      <c r="G45" s="276"/>
      <c r="H45" s="271"/>
      <c r="I45" s="271"/>
    </row>
    <row r="46" spans="1:9" s="133" customFormat="1" ht="11.5" x14ac:dyDescent="0.25">
      <c r="A46" s="271"/>
      <c r="B46" s="271"/>
      <c r="C46" s="699"/>
      <c r="D46" s="300"/>
      <c r="E46" s="277"/>
      <c r="F46" s="699"/>
      <c r="G46" s="300"/>
      <c r="H46" s="271"/>
      <c r="I46" s="271"/>
    </row>
    <row r="47" spans="1:9" s="133" customFormat="1" ht="12" x14ac:dyDescent="0.25">
      <c r="A47" s="271"/>
      <c r="B47" s="271"/>
      <c r="C47" s="700" t="s">
        <v>369</v>
      </c>
      <c r="D47" s="301"/>
      <c r="E47" s="278"/>
      <c r="F47" s="709"/>
      <c r="G47" s="301"/>
      <c r="H47" s="271"/>
      <c r="I47" s="271"/>
    </row>
    <row r="48" spans="1:9" s="133" customFormat="1" ht="51" customHeight="1" x14ac:dyDescent="0.25">
      <c r="A48" s="271"/>
      <c r="B48" s="271"/>
      <c r="C48" s="701" t="s">
        <v>387</v>
      </c>
      <c r="D48" s="796"/>
      <c r="E48" s="797"/>
      <c r="F48" s="797"/>
      <c r="G48" s="798"/>
      <c r="H48" s="271"/>
      <c r="I48" s="271"/>
    </row>
    <row r="49" spans="1:9" s="133" customFormat="1" ht="11.5" x14ac:dyDescent="0.25">
      <c r="A49" s="271"/>
      <c r="B49" s="271"/>
      <c r="C49" s="699"/>
      <c r="D49" s="275"/>
      <c r="E49" s="287"/>
      <c r="F49" s="699"/>
      <c r="G49" s="275"/>
      <c r="H49" s="271"/>
      <c r="I49" s="271"/>
    </row>
    <row r="50" spans="1:9" s="133" customFormat="1" ht="11.5" x14ac:dyDescent="0.25">
      <c r="A50" s="271"/>
      <c r="B50" s="271"/>
      <c r="C50" s="699"/>
      <c r="D50" s="275"/>
      <c r="E50" s="287"/>
      <c r="F50" s="699"/>
      <c r="G50" s="275"/>
      <c r="H50" s="271"/>
      <c r="I50" s="271"/>
    </row>
    <row r="51" spans="1:9" s="133" customFormat="1" ht="11.5" x14ac:dyDescent="0.25">
      <c r="A51" s="271"/>
      <c r="B51" s="271"/>
      <c r="C51" s="300" t="str">
        <f>CHOOSE('Bidder Instructions'!$H$28,'1.2b Other NFP'!AD$12,'1.2a Other'!R$12,"No sub-contractor selected, do not fill out below")</f>
        <v>Subcontractor/Guarantor/Entity #3</v>
      </c>
      <c r="D51" s="302" t="s">
        <v>320</v>
      </c>
      <c r="E51" s="300"/>
      <c r="F51" s="702"/>
      <c r="G51" s="302" t="s">
        <v>364</v>
      </c>
      <c r="H51" s="271"/>
      <c r="I51" s="271"/>
    </row>
    <row r="52" spans="1:9" s="133" customFormat="1" ht="14.5" x14ac:dyDescent="0.25">
      <c r="A52" s="271"/>
      <c r="B52" s="271"/>
      <c r="C52" s="699" t="s">
        <v>0</v>
      </c>
      <c r="D52" s="281" t="s">
        <v>488</v>
      </c>
      <c r="E52" s="298"/>
      <c r="F52" s="699"/>
      <c r="G52" s="275"/>
      <c r="H52" s="271"/>
      <c r="I52" s="271"/>
    </row>
    <row r="53" spans="1:9" s="133" customFormat="1" ht="14.5" x14ac:dyDescent="0.25">
      <c r="A53" s="271"/>
      <c r="B53" s="271"/>
      <c r="C53" s="699" t="s">
        <v>43</v>
      </c>
      <c r="D53" s="283" t="s">
        <v>488</v>
      </c>
      <c r="E53" s="298"/>
      <c r="F53" s="699"/>
      <c r="G53" s="275"/>
      <c r="H53" s="271"/>
      <c r="I53" s="271"/>
    </row>
    <row r="54" spans="1:9" s="133" customFormat="1" ht="14.5" x14ac:dyDescent="0.25">
      <c r="A54" s="271"/>
      <c r="B54" s="271"/>
      <c r="C54" s="699" t="s">
        <v>44</v>
      </c>
      <c r="D54" s="281" t="s">
        <v>488</v>
      </c>
      <c r="E54" s="298"/>
      <c r="F54" s="699"/>
      <c r="G54" s="275"/>
      <c r="H54" s="271"/>
      <c r="I54" s="271"/>
    </row>
    <row r="55" spans="1:9" s="133" customFormat="1" ht="11.5" x14ac:dyDescent="0.25">
      <c r="A55" s="271"/>
      <c r="B55" s="271"/>
      <c r="C55" s="699" t="s">
        <v>42</v>
      </c>
      <c r="D55" s="281"/>
      <c r="E55" s="285"/>
      <c r="F55" s="699" t="s">
        <v>372</v>
      </c>
      <c r="G55" s="276"/>
      <c r="H55" s="271"/>
      <c r="I55" s="271"/>
    </row>
    <row r="56" spans="1:9" s="133" customFormat="1" ht="11.5" x14ac:dyDescent="0.25">
      <c r="A56" s="271"/>
      <c r="B56" s="271"/>
      <c r="C56" s="699" t="s">
        <v>361</v>
      </c>
      <c r="D56" s="729"/>
      <c r="E56" s="299"/>
      <c r="F56" s="699" t="s">
        <v>371</v>
      </c>
      <c r="G56" s="276"/>
      <c r="H56" s="271"/>
      <c r="I56" s="271"/>
    </row>
    <row r="57" spans="1:9" s="133" customFormat="1" ht="11.5" x14ac:dyDescent="0.25">
      <c r="A57" s="271"/>
      <c r="B57" s="271"/>
      <c r="C57" s="699" t="s">
        <v>370</v>
      </c>
      <c r="D57" s="730"/>
      <c r="E57" s="277"/>
      <c r="F57" s="699" t="s">
        <v>371</v>
      </c>
      <c r="G57" s="276"/>
      <c r="H57" s="271"/>
      <c r="I57" s="271"/>
    </row>
    <row r="58" spans="1:9" s="133" customFormat="1" ht="11.5" x14ac:dyDescent="0.25">
      <c r="A58" s="271"/>
      <c r="B58" s="271"/>
      <c r="C58" s="699"/>
      <c r="D58" s="275"/>
      <c r="E58" s="275"/>
      <c r="F58" s="699"/>
      <c r="G58" s="275"/>
      <c r="H58" s="271"/>
      <c r="I58" s="271"/>
    </row>
    <row r="59" spans="1:9" s="133" customFormat="1" ht="51.65" customHeight="1" x14ac:dyDescent="0.25">
      <c r="A59" s="271"/>
      <c r="B59" s="271"/>
      <c r="C59" s="699" t="s">
        <v>373</v>
      </c>
      <c r="D59" s="276"/>
      <c r="E59" s="277"/>
      <c r="F59" s="699" t="s">
        <v>364</v>
      </c>
      <c r="G59" s="276"/>
      <c r="H59" s="271"/>
      <c r="I59" s="271"/>
    </row>
    <row r="60" spans="1:9" s="133" customFormat="1" ht="11.5" x14ac:dyDescent="0.25">
      <c r="A60" s="271"/>
      <c r="B60" s="271"/>
      <c r="C60" s="699" t="s">
        <v>362</v>
      </c>
      <c r="D60" s="300"/>
      <c r="E60" s="277"/>
      <c r="F60" s="699"/>
      <c r="G60" s="300"/>
      <c r="H60" s="271"/>
      <c r="I60" s="271"/>
    </row>
    <row r="61" spans="1:9" s="133" customFormat="1" ht="11.5" x14ac:dyDescent="0.25">
      <c r="A61" s="271"/>
      <c r="B61" s="271"/>
      <c r="C61" s="699" t="s">
        <v>363</v>
      </c>
      <c r="D61" s="276"/>
      <c r="E61" s="277"/>
      <c r="F61" s="699" t="s">
        <v>376</v>
      </c>
      <c r="G61" s="276"/>
      <c r="H61" s="271"/>
      <c r="I61" s="271"/>
    </row>
    <row r="62" spans="1:9" s="133" customFormat="1" ht="11.5" x14ac:dyDescent="0.25">
      <c r="A62" s="271"/>
      <c r="B62" s="271"/>
      <c r="C62" s="699" t="s">
        <v>365</v>
      </c>
      <c r="D62" s="276"/>
      <c r="E62" s="277"/>
      <c r="F62" s="699" t="s">
        <v>376</v>
      </c>
      <c r="G62" s="276"/>
      <c r="H62" s="271"/>
      <c r="I62" s="271"/>
    </row>
    <row r="63" spans="1:9" s="133" customFormat="1" ht="11.5" x14ac:dyDescent="0.25">
      <c r="A63" s="271"/>
      <c r="B63" s="271"/>
      <c r="C63" s="699" t="s">
        <v>366</v>
      </c>
      <c r="D63" s="276"/>
      <c r="E63" s="277"/>
      <c r="F63" s="699" t="s">
        <v>376</v>
      </c>
      <c r="G63" s="276"/>
      <c r="H63" s="271"/>
      <c r="I63" s="271"/>
    </row>
    <row r="64" spans="1:9" s="133" customFormat="1" ht="11.5" x14ac:dyDescent="0.25">
      <c r="A64" s="271"/>
      <c r="B64" s="271"/>
      <c r="C64" s="699" t="s">
        <v>367</v>
      </c>
      <c r="D64" s="276"/>
      <c r="E64" s="277"/>
      <c r="F64" s="699" t="s">
        <v>376</v>
      </c>
      <c r="G64" s="276"/>
      <c r="H64" s="271"/>
      <c r="I64" s="271"/>
    </row>
    <row r="65" spans="1:9" s="133" customFormat="1" ht="11.5" x14ac:dyDescent="0.25">
      <c r="A65" s="271"/>
      <c r="B65" s="271"/>
      <c r="C65" s="699" t="s">
        <v>368</v>
      </c>
      <c r="D65" s="276"/>
      <c r="E65" s="277"/>
      <c r="F65" s="699" t="s">
        <v>376</v>
      </c>
      <c r="G65" s="276"/>
      <c r="H65" s="271"/>
      <c r="I65" s="271"/>
    </row>
    <row r="66" spans="1:9" s="133" customFormat="1" ht="11.5" x14ac:dyDescent="0.25">
      <c r="A66" s="271"/>
      <c r="B66" s="271"/>
      <c r="C66" s="699"/>
      <c r="D66" s="300"/>
      <c r="E66" s="277"/>
      <c r="F66" s="699"/>
      <c r="G66" s="300"/>
      <c r="H66" s="271"/>
      <c r="I66" s="271"/>
    </row>
    <row r="67" spans="1:9" s="133" customFormat="1" ht="12" x14ac:dyDescent="0.25">
      <c r="A67" s="271"/>
      <c r="B67" s="271"/>
      <c r="C67" s="700" t="s">
        <v>369</v>
      </c>
      <c r="D67" s="301"/>
      <c r="E67" s="278"/>
      <c r="F67" s="709"/>
      <c r="G67" s="301"/>
      <c r="H67" s="271"/>
      <c r="I67" s="271"/>
    </row>
    <row r="68" spans="1:9" s="278" customFormat="1" ht="51" customHeight="1" x14ac:dyDescent="0.25">
      <c r="A68" s="275"/>
      <c r="B68" s="275"/>
      <c r="C68" s="701" t="s">
        <v>387</v>
      </c>
      <c r="D68" s="796"/>
      <c r="E68" s="797"/>
      <c r="F68" s="797"/>
      <c r="G68" s="798"/>
      <c r="H68" s="275"/>
      <c r="I68" s="275"/>
    </row>
    <row r="69" spans="1:9" ht="11.5" x14ac:dyDescent="0.25">
      <c r="A69" s="14"/>
      <c r="B69" s="14"/>
      <c r="C69" s="14"/>
      <c r="D69" s="273"/>
      <c r="E69" s="217"/>
      <c r="F69" s="715"/>
      <c r="G69" s="273"/>
      <c r="H69" s="14"/>
      <c r="I69" s="14"/>
    </row>
    <row r="70" spans="1:9" ht="15.5" x14ac:dyDescent="0.35">
      <c r="A70" s="49" t="s">
        <v>124</v>
      </c>
      <c r="B70" s="49"/>
      <c r="C70" s="49"/>
      <c r="D70" s="49"/>
      <c r="E70" s="71"/>
      <c r="F70" s="716"/>
      <c r="G70" s="49"/>
      <c r="H70" s="49"/>
    </row>
    <row r="71" spans="1:9" s="14" customFormat="1" ht="14.65" customHeight="1" x14ac:dyDescent="0.25">
      <c r="D71" s="273"/>
      <c r="E71" s="217"/>
      <c r="F71" s="715"/>
      <c r="G71" s="273"/>
    </row>
  </sheetData>
  <protectedRanges>
    <protectedRange sqref="D12:D14 H16:H27 D32:D34 D52:D54" name="Sub Supplier Ancilliary Input"/>
    <protectedRange sqref="H13:I13 H12" name="Ancillary Inputs_1_1"/>
  </protectedRanges>
  <mergeCells count="4">
    <mergeCell ref="C6:D6"/>
    <mergeCell ref="D28:G28"/>
    <mergeCell ref="D48:G48"/>
    <mergeCell ref="D68:G68"/>
  </mergeCells>
  <conditionalFormatting sqref="C5">
    <cfRule type="expression" dxfId="371" priority="2">
      <formula>IF(AND(sysChk=0,sysWarn=0),1,0)</formula>
    </cfRule>
    <cfRule type="expression" dxfId="370" priority="3">
      <formula>IF(AND(sysChk=0,sysWarn&lt;&gt;0),1,0)</formula>
    </cfRule>
    <cfRule type="expression" dxfId="369" priority="4">
      <formula>IF(sysChk&lt;&gt;0,1,0)</formula>
    </cfRule>
  </conditionalFormatting>
  <dataValidations count="4">
    <dataValidation allowBlank="1" showInputMessage="1" showErrorMessage="1" prompt="i.e. Company Watch H-Score, D&amp;B, Experian" sqref="G17 C17:D17 G37 C37:D37 G57 C57:D57" xr:uid="{00000000-0002-0000-0C00-000000000000}"/>
    <dataValidation allowBlank="1" showInputMessage="1" showErrorMessage="1" prompt="i.e. Fitch, Moody's, Standard &amp; Poor" sqref="C16:D16 G16 C36:D36 G36 C56:D56 G56" xr:uid="{00000000-0002-0000-0C00-000001000000}"/>
    <dataValidation allowBlank="1" showInputMessage="1" showErrorMessage="1" prompt="Share prices as quoted at close of business the day before submission." sqref="C15:D15 C35:D35 C55:D55" xr:uid="{00000000-0002-0000-0C00-000002000000}"/>
    <dataValidation allowBlank="1" showInputMessage="1" showErrorMessage="1" prompt="Dun &amp; Bradsheet Number. If N/A leave blank." sqref="C14:D14 C34:D34 C54:D54" xr:uid="{00000000-0002-0000-0C00-000003000000}"/>
  </dataValidation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1"/>
  </sheetPr>
  <dimension ref="A1"/>
  <sheetViews>
    <sheetView workbookViewId="0"/>
  </sheetViews>
  <sheetFormatPr defaultColWidth="9.09765625" defaultRowHeight="11.5" x14ac:dyDescent="0.25"/>
  <cols>
    <col min="1" max="16384" width="9.09765625" style="128"/>
  </cols>
  <sheetData/>
  <sheetProtection selectLockedCells="1" selectUnlockedCells="1"/>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9">
    <tabColor theme="1"/>
    <pageSetUpPr autoPageBreaks="0" fitToPage="1"/>
  </sheetPr>
  <dimension ref="A1:AY101"/>
  <sheetViews>
    <sheetView showGridLines="0" topLeftCell="A23" workbookViewId="0">
      <selection activeCell="B26" sqref="B26"/>
    </sheetView>
  </sheetViews>
  <sheetFormatPr defaultColWidth="0" defaultRowHeight="15.5" zeroHeight="1" x14ac:dyDescent="0.25"/>
  <cols>
    <col min="1" max="2" width="5" style="87" customWidth="1"/>
    <col min="3" max="3" width="13.296875" style="87" customWidth="1"/>
    <col min="4" max="4" width="43.69921875" style="80" customWidth="1"/>
    <col min="5" max="5" width="5.3984375" style="87" customWidth="1"/>
    <col min="6" max="8" width="9.59765625" style="107" customWidth="1"/>
    <col min="9" max="11" width="9.59765625" style="112" customWidth="1"/>
    <col min="12" max="12" width="2.69921875" style="87" customWidth="1"/>
    <col min="13" max="15" width="9.59765625" style="107" customWidth="1"/>
    <col min="16" max="18" width="9.59765625" style="112" customWidth="1"/>
    <col min="19" max="19" width="2.69921875" style="87" customWidth="1"/>
    <col min="20" max="22" width="9.59765625" style="107" customWidth="1"/>
    <col min="23" max="25" width="9.59765625" style="112" customWidth="1"/>
    <col min="26" max="26" width="4.3984375" style="87" customWidth="1"/>
    <col min="27" max="28" width="9.296875" style="543" hidden="1" customWidth="1"/>
    <col min="29" max="29" width="9.3984375" style="543" hidden="1" customWidth="1"/>
    <col min="30" max="30" width="48.3984375" style="543" hidden="1" customWidth="1"/>
    <col min="31" max="31" width="9.296875" style="543" hidden="1" customWidth="1"/>
    <col min="32" max="32" width="11.59765625" style="543" hidden="1" customWidth="1"/>
    <col min="33" max="34" width="11.3984375" style="543" hidden="1" customWidth="1"/>
    <col min="35" max="38" width="9.296875" style="455" hidden="1" customWidth="1"/>
    <col min="39" max="41" width="11.3984375" style="448" hidden="1" customWidth="1"/>
    <col min="42" max="45" width="9.296875" style="455" hidden="1" customWidth="1"/>
    <col min="46" max="48" width="11.3984375" style="448" hidden="1" customWidth="1"/>
    <col min="49" max="51" width="0" style="454" hidden="1" customWidth="1"/>
    <col min="52" max="16384" width="9.296875" style="87" hidden="1"/>
  </cols>
  <sheetData>
    <row r="1" spans="1:51" ht="15.65" customHeight="1" x14ac:dyDescent="0.25">
      <c r="A1" s="85"/>
      <c r="B1" s="85"/>
      <c r="C1" s="86"/>
      <c r="D1" s="113"/>
      <c r="E1" s="85"/>
      <c r="F1" s="103"/>
      <c r="G1" s="103"/>
      <c r="H1" s="103"/>
      <c r="I1" s="108"/>
      <c r="J1" s="108"/>
      <c r="K1" s="108"/>
      <c r="L1" s="85"/>
      <c r="M1" s="103"/>
      <c r="N1" s="103"/>
      <c r="O1" s="103"/>
      <c r="P1" s="108"/>
      <c r="Q1" s="108"/>
      <c r="R1" s="108"/>
      <c r="S1" s="85"/>
      <c r="T1" s="103"/>
      <c r="U1" s="103"/>
      <c r="V1" s="103"/>
      <c r="W1" s="108"/>
      <c r="X1" s="108"/>
      <c r="Y1" s="108"/>
    </row>
    <row r="2" spans="1:51" ht="15.65" customHeight="1" x14ac:dyDescent="0.25">
      <c r="A2" s="85"/>
      <c r="B2" s="85"/>
      <c r="C2" s="43" t="str">
        <f>cstProjectName</f>
        <v xml:space="preserve">C1000862 GovPrint Cloud </v>
      </c>
      <c r="D2" s="113"/>
      <c r="E2" s="85"/>
      <c r="F2" s="103"/>
      <c r="G2" s="103"/>
      <c r="H2" s="103"/>
      <c r="I2" s="108"/>
      <c r="J2" s="108"/>
      <c r="K2" s="108"/>
      <c r="L2" s="85"/>
      <c r="M2" s="103"/>
      <c r="N2" s="103"/>
      <c r="O2" s="103"/>
      <c r="P2" s="108"/>
      <c r="Q2" s="108"/>
      <c r="R2" s="108"/>
      <c r="S2" s="85"/>
      <c r="T2" s="103"/>
      <c r="U2" s="103"/>
      <c r="V2" s="103"/>
      <c r="W2" s="108"/>
      <c r="X2" s="108"/>
      <c r="Y2" s="108"/>
    </row>
    <row r="3" spans="1:51" ht="15.65" customHeight="1" x14ac:dyDescent="0.25">
      <c r="A3" s="85"/>
      <c r="B3" s="85"/>
      <c r="C3" s="44" t="str">
        <f ca="1">MID(CELL("filename",A1),FIND("]",CELL("filename",A1))+1,256)</f>
        <v>3.1 Lead &amp; Parents</v>
      </c>
      <c r="D3" s="113"/>
      <c r="E3" s="85"/>
      <c r="F3" s="103"/>
      <c r="G3" s="103"/>
      <c r="H3" s="103"/>
      <c r="I3" s="108"/>
      <c r="J3" s="108"/>
      <c r="K3" s="108"/>
      <c r="L3" s="85"/>
      <c r="M3" s="103"/>
      <c r="N3" s="103"/>
      <c r="O3" s="103"/>
      <c r="P3" s="108"/>
      <c r="Q3" s="108"/>
      <c r="R3" s="108"/>
      <c r="S3" s="85"/>
      <c r="T3" s="103"/>
      <c r="U3" s="103"/>
      <c r="V3" s="103"/>
      <c r="W3" s="108"/>
      <c r="X3" s="108"/>
      <c r="Y3" s="108"/>
    </row>
    <row r="4" spans="1:51" ht="15.65" customHeight="1" x14ac:dyDescent="0.25">
      <c r="A4" s="85"/>
      <c r="B4" s="85"/>
      <c r="C4" s="86" t="str">
        <f>IF(ISBLANK(cstProtectiveMarking),"",cstProtectiveMarking)</f>
        <v>[OFFICIAL]</v>
      </c>
      <c r="D4" s="113"/>
      <c r="E4" s="85"/>
      <c r="F4" s="103"/>
      <c r="G4" s="103"/>
      <c r="H4" s="103"/>
      <c r="I4" s="108"/>
      <c r="J4" s="108"/>
      <c r="K4" s="108"/>
      <c r="L4" s="85"/>
      <c r="M4" s="103"/>
      <c r="N4" s="103"/>
      <c r="O4" s="103"/>
      <c r="P4" s="108"/>
      <c r="Q4" s="108"/>
      <c r="R4" s="108"/>
      <c r="S4" s="85"/>
      <c r="T4" s="103"/>
      <c r="U4" s="103"/>
      <c r="V4" s="103"/>
      <c r="W4" s="108"/>
      <c r="X4" s="108"/>
      <c r="Y4" s="108"/>
    </row>
    <row r="5" spans="1:51" ht="15.65" customHeight="1" x14ac:dyDescent="0.25">
      <c r="A5" s="85"/>
      <c r="B5" s="85"/>
      <c r="C5" s="88" t="str">
        <f>HYPERLINK("#'Contents'!A1",sysChkWord)</f>
        <v>All Checks OK</v>
      </c>
      <c r="D5" s="113"/>
      <c r="E5" s="85"/>
      <c r="F5" s="103"/>
      <c r="G5" s="103"/>
      <c r="H5" s="103"/>
      <c r="I5" s="108"/>
      <c r="J5" s="108"/>
      <c r="K5" s="108"/>
      <c r="L5" s="85"/>
      <c r="M5" s="103"/>
      <c r="N5" s="103"/>
      <c r="O5" s="103"/>
      <c r="P5" s="108"/>
      <c r="Q5" s="108"/>
      <c r="R5" s="108"/>
      <c r="S5" s="85"/>
      <c r="T5" s="103"/>
      <c r="U5" s="103"/>
      <c r="V5" s="103"/>
      <c r="W5" s="108"/>
      <c r="X5" s="108"/>
      <c r="Y5" s="108"/>
    </row>
    <row r="6" spans="1:51" ht="15.65" customHeight="1" x14ac:dyDescent="0.25">
      <c r="A6" s="85"/>
      <c r="B6" s="89"/>
      <c r="C6" s="216" t="str">
        <f>HYPERLINK("#'Contents'!A1","Contents")</f>
        <v>Contents</v>
      </c>
      <c r="D6" s="114"/>
      <c r="E6" s="90"/>
      <c r="F6" s="104"/>
      <c r="G6" s="104"/>
      <c r="H6" s="104"/>
      <c r="I6" s="109"/>
      <c r="J6" s="109"/>
      <c r="K6" s="109"/>
      <c r="L6" s="88"/>
      <c r="M6" s="104"/>
      <c r="N6" s="104"/>
      <c r="O6" s="104"/>
      <c r="P6" s="109"/>
      <c r="Q6" s="109"/>
      <c r="R6" s="109"/>
      <c r="S6" s="88"/>
      <c r="T6" s="104"/>
      <c r="U6" s="104"/>
      <c r="V6" s="104"/>
      <c r="W6" s="109"/>
      <c r="X6" s="109"/>
      <c r="Y6" s="109"/>
    </row>
    <row r="7" spans="1:51" ht="15.65" customHeight="1" x14ac:dyDescent="0.25">
      <c r="A7" s="85"/>
      <c r="B7" s="85"/>
      <c r="C7" s="85"/>
      <c r="D7" s="113"/>
      <c r="E7" s="85"/>
      <c r="F7" s="103"/>
      <c r="G7" s="103"/>
      <c r="H7" s="103"/>
      <c r="I7" s="108"/>
      <c r="J7" s="108"/>
      <c r="K7" s="108"/>
      <c r="L7" s="85"/>
      <c r="M7" s="103"/>
      <c r="N7" s="103"/>
      <c r="O7" s="103"/>
      <c r="P7" s="108"/>
      <c r="Q7" s="108"/>
      <c r="R7" s="108"/>
      <c r="S7" s="85"/>
      <c r="T7" s="103"/>
      <c r="U7" s="103"/>
      <c r="V7" s="103"/>
      <c r="W7" s="108"/>
      <c r="X7" s="108"/>
      <c r="Y7" s="108"/>
    </row>
    <row r="8" spans="1:51" ht="15.65" customHeight="1" x14ac:dyDescent="0.25">
      <c r="A8" s="91">
        <f>SUM(A9:A100)</f>
        <v>0</v>
      </c>
      <c r="B8" s="91">
        <f>SUM(B9:B100)</f>
        <v>0</v>
      </c>
      <c r="C8" s="92"/>
      <c r="D8" s="115"/>
      <c r="E8" s="92"/>
      <c r="F8" s="79"/>
      <c r="G8" s="79"/>
      <c r="H8" s="79"/>
      <c r="I8" s="48"/>
      <c r="J8" s="48"/>
      <c r="K8" s="48"/>
      <c r="L8" s="92"/>
      <c r="M8" s="79"/>
      <c r="N8" s="79"/>
      <c r="O8" s="79"/>
      <c r="P8" s="48"/>
      <c r="Q8" s="48"/>
      <c r="R8" s="48"/>
      <c r="S8" s="92"/>
      <c r="T8" s="79"/>
      <c r="U8" s="79"/>
      <c r="V8" s="79"/>
      <c r="W8" s="48"/>
      <c r="X8" s="48"/>
      <c r="Y8" s="48"/>
    </row>
    <row r="9" spans="1:51" ht="15.65" customHeight="1" x14ac:dyDescent="0.25">
      <c r="A9" s="93"/>
      <c r="B9" s="93"/>
      <c r="C9" s="93"/>
      <c r="D9" s="117"/>
      <c r="E9" s="93"/>
      <c r="F9" s="105"/>
      <c r="G9" s="105"/>
      <c r="H9" s="105"/>
      <c r="I9" s="110"/>
      <c r="J9" s="110"/>
      <c r="K9" s="110"/>
      <c r="M9" s="105"/>
      <c r="N9" s="105"/>
      <c r="O9" s="105"/>
      <c r="P9" s="110"/>
      <c r="Q9" s="110"/>
      <c r="R9" s="110"/>
      <c r="T9" s="105"/>
      <c r="U9" s="105"/>
      <c r="V9" s="105"/>
      <c r="W9" s="110"/>
      <c r="X9" s="110"/>
      <c r="Y9" s="110"/>
    </row>
    <row r="10" spans="1:51" s="609" customFormat="1" ht="13" x14ac:dyDescent="0.25">
      <c r="C10" s="809" t="s">
        <v>1</v>
      </c>
      <c r="D10" s="809"/>
      <c r="E10" s="809"/>
      <c r="F10" s="809"/>
      <c r="G10" s="809"/>
      <c r="H10" s="810"/>
      <c r="I10" s="811" t="str">
        <f>LeadBidder</f>
        <v>Lead Bidder Name</v>
      </c>
      <c r="J10" s="812"/>
      <c r="K10" s="813"/>
      <c r="P10" s="811" t="str">
        <f>ImmediateP</f>
        <v>Immediate Parent Name</v>
      </c>
      <c r="Q10" s="812"/>
      <c r="R10" s="813"/>
      <c r="W10" s="811" t="str">
        <f>UltimateP</f>
        <v>Ultimate Parent Name</v>
      </c>
      <c r="X10" s="812"/>
      <c r="Y10" s="813"/>
      <c r="AA10" s="610"/>
      <c r="AB10" s="610"/>
      <c r="AC10" s="610"/>
      <c r="AD10" s="610"/>
      <c r="AE10" s="610"/>
      <c r="AF10" s="610"/>
      <c r="AG10" s="610"/>
      <c r="AH10" s="610"/>
      <c r="AI10" s="611"/>
      <c r="AJ10" s="611"/>
      <c r="AK10" s="611"/>
      <c r="AL10" s="611"/>
      <c r="AM10" s="612"/>
      <c r="AN10" s="612"/>
      <c r="AO10" s="612"/>
      <c r="AP10" s="611"/>
      <c r="AQ10" s="611"/>
      <c r="AR10" s="611"/>
      <c r="AS10" s="611"/>
      <c r="AT10" s="612"/>
      <c r="AU10" s="612"/>
      <c r="AV10" s="612"/>
      <c r="AW10" s="613"/>
      <c r="AX10" s="613"/>
      <c r="AY10" s="613"/>
    </row>
    <row r="11" spans="1:51" s="609" customFormat="1" ht="13" x14ac:dyDescent="0.25">
      <c r="C11" s="809" t="s">
        <v>0</v>
      </c>
      <c r="D11" s="809"/>
      <c r="E11" s="809"/>
      <c r="F11" s="809"/>
      <c r="G11" s="809"/>
      <c r="H11" s="810"/>
      <c r="I11" s="811" t="str">
        <f>'2.1 Lead &amp; Parents'!D12</f>
        <v>[x]</v>
      </c>
      <c r="J11" s="812"/>
      <c r="K11" s="813"/>
      <c r="P11" s="811" t="str">
        <f>'2.1 Lead &amp; Parents'!D32</f>
        <v>[x]</v>
      </c>
      <c r="Q11" s="812"/>
      <c r="R11" s="813"/>
      <c r="W11" s="811" t="str">
        <f>'2.1 Lead &amp; Parents'!D52</f>
        <v>[x]</v>
      </c>
      <c r="X11" s="812"/>
      <c r="Y11" s="813"/>
      <c r="AA11" s="610"/>
      <c r="AB11" s="610"/>
      <c r="AC11" s="610"/>
      <c r="AD11" s="610"/>
      <c r="AE11" s="610"/>
      <c r="AF11" s="610"/>
      <c r="AG11" s="610"/>
      <c r="AH11" s="610"/>
      <c r="AI11" s="611"/>
      <c r="AJ11" s="611"/>
      <c r="AK11" s="611"/>
      <c r="AL11" s="611"/>
      <c r="AM11" s="612"/>
      <c r="AN11" s="612"/>
      <c r="AO11" s="612"/>
      <c r="AP11" s="611"/>
      <c r="AQ11" s="611"/>
      <c r="AR11" s="611"/>
      <c r="AS11" s="611"/>
      <c r="AT11" s="612"/>
      <c r="AU11" s="612"/>
      <c r="AV11" s="612"/>
      <c r="AW11" s="613"/>
      <c r="AX11" s="613"/>
      <c r="AY11" s="613"/>
    </row>
    <row r="12" spans="1:51" s="609" customFormat="1" ht="13" x14ac:dyDescent="0.25">
      <c r="C12" s="809" t="s">
        <v>43</v>
      </c>
      <c r="D12" s="809"/>
      <c r="E12" s="809"/>
      <c r="F12" s="809"/>
      <c r="G12" s="809"/>
      <c r="H12" s="810"/>
      <c r="I12" s="811" t="str">
        <f>'2.1 Lead &amp; Parents'!D13</f>
        <v>[x]</v>
      </c>
      <c r="J12" s="812"/>
      <c r="K12" s="813"/>
      <c r="P12" s="811" t="str">
        <f>'2.1 Lead &amp; Parents'!D33</f>
        <v>[x]</v>
      </c>
      <c r="Q12" s="812"/>
      <c r="R12" s="813"/>
      <c r="W12" s="811" t="str">
        <f>'2.1 Lead &amp; Parents'!D53</f>
        <v>[x]</v>
      </c>
      <c r="X12" s="812"/>
      <c r="Y12" s="813"/>
      <c r="AA12" s="610"/>
      <c r="AB12" s="610"/>
      <c r="AC12" s="610"/>
      <c r="AD12" s="610"/>
      <c r="AE12" s="610" t="s">
        <v>617</v>
      </c>
      <c r="AF12" s="610">
        <v>0</v>
      </c>
      <c r="AG12" s="610"/>
      <c r="AH12" s="610"/>
      <c r="AI12" s="611"/>
      <c r="AJ12" s="611"/>
      <c r="AK12" s="611"/>
      <c r="AL12" s="611"/>
      <c r="AM12" s="612"/>
      <c r="AN12" s="612"/>
      <c r="AO12" s="612"/>
      <c r="AP12" s="611"/>
      <c r="AQ12" s="611"/>
      <c r="AR12" s="611"/>
      <c r="AS12" s="611"/>
      <c r="AT12" s="612"/>
      <c r="AU12" s="612"/>
      <c r="AV12" s="612"/>
      <c r="AW12" s="613"/>
      <c r="AX12" s="613"/>
      <c r="AY12" s="613"/>
    </row>
    <row r="13" spans="1:51" s="609" customFormat="1" ht="13" x14ac:dyDescent="0.25">
      <c r="C13" s="809" t="s">
        <v>44</v>
      </c>
      <c r="D13" s="809"/>
      <c r="E13" s="809"/>
      <c r="F13" s="809"/>
      <c r="G13" s="809"/>
      <c r="H13" s="810"/>
      <c r="I13" s="811" t="str">
        <f>'2.1 Lead &amp; Parents'!D14</f>
        <v>[x]</v>
      </c>
      <c r="J13" s="812"/>
      <c r="K13" s="813"/>
      <c r="P13" s="811" t="str">
        <f>'2.1 Lead &amp; Parents'!D34</f>
        <v>[x]</v>
      </c>
      <c r="Q13" s="812"/>
      <c r="R13" s="813"/>
      <c r="W13" s="811" t="str">
        <f>'2.1 Lead &amp; Parents'!D54</f>
        <v>[x]</v>
      </c>
      <c r="X13" s="812"/>
      <c r="Y13" s="813"/>
      <c r="AA13" s="610"/>
      <c r="AB13" s="610"/>
      <c r="AC13" s="610"/>
      <c r="AD13" s="610"/>
      <c r="AE13" s="610" t="s">
        <v>618</v>
      </c>
      <c r="AF13" s="610">
        <v>0</v>
      </c>
      <c r="AG13" s="610"/>
      <c r="AH13" s="610"/>
      <c r="AI13" s="611"/>
      <c r="AJ13" s="611"/>
      <c r="AK13" s="611"/>
      <c r="AL13" s="611"/>
      <c r="AM13" s="612"/>
      <c r="AN13" s="612"/>
      <c r="AO13" s="612"/>
      <c r="AP13" s="611"/>
      <c r="AQ13" s="611"/>
      <c r="AR13" s="611"/>
      <c r="AS13" s="611"/>
      <c r="AT13" s="612"/>
      <c r="AU13" s="612"/>
      <c r="AV13" s="612"/>
      <c r="AW13" s="613"/>
      <c r="AX13" s="613"/>
      <c r="AY13" s="613"/>
    </row>
    <row r="14" spans="1:51" s="609" customFormat="1" ht="13" x14ac:dyDescent="0.25">
      <c r="C14" s="809" t="s">
        <v>51</v>
      </c>
      <c r="D14" s="809"/>
      <c r="E14" s="809"/>
      <c r="F14" s="809"/>
      <c r="G14" s="809"/>
      <c r="H14" s="810"/>
      <c r="I14" s="814" t="str">
        <f>CHOOSE('Bidder Instructions'!$H$27,'1.1b Lead &amp; Parents NFP'!H$17,'1.1a Lead &amp; Parents'!F$17)</f>
        <v>31/XX/20XX</v>
      </c>
      <c r="J14" s="815"/>
      <c r="K14" s="816"/>
      <c r="P14" s="814" t="str">
        <f>CHOOSE('Bidder Instructions'!$H$27,'1.1b Lead &amp; Parents NFP'!R$17,'1.1a Lead &amp; Parents'!J$17)</f>
        <v>31/XX/20XX</v>
      </c>
      <c r="Q14" s="815"/>
      <c r="R14" s="816"/>
      <c r="W14" s="814" t="str">
        <f>CHOOSE('Bidder Instructions'!$H$27,'1.1b Lead &amp; Parents NFP'!AF$17,'1.1a Lead &amp; Parents'!R$17)</f>
        <v>31/XX/20XX</v>
      </c>
      <c r="X14" s="815"/>
      <c r="Y14" s="816"/>
      <c r="AA14" s="610"/>
      <c r="AB14" s="610"/>
      <c r="AC14" s="610"/>
      <c r="AD14" s="610"/>
      <c r="AE14" s="610" t="s">
        <v>619</v>
      </c>
      <c r="AF14" s="610">
        <v>0</v>
      </c>
      <c r="AG14" s="610"/>
      <c r="AH14" s="610"/>
      <c r="AI14" s="611"/>
      <c r="AJ14" s="611"/>
      <c r="AK14" s="611"/>
      <c r="AL14" s="611"/>
      <c r="AM14" s="612"/>
      <c r="AN14" s="612"/>
      <c r="AO14" s="612"/>
      <c r="AP14" s="611"/>
      <c r="AQ14" s="611"/>
      <c r="AR14" s="611"/>
      <c r="AS14" s="611"/>
      <c r="AT14" s="612"/>
      <c r="AU14" s="612"/>
      <c r="AV14" s="612"/>
      <c r="AW14" s="613"/>
      <c r="AX14" s="613"/>
      <c r="AY14" s="613"/>
    </row>
    <row r="15" spans="1:51" x14ac:dyDescent="0.25">
      <c r="A15" s="94"/>
      <c r="B15" s="94"/>
      <c r="C15" s="807" t="s">
        <v>661</v>
      </c>
      <c r="D15" s="807"/>
      <c r="E15" s="807"/>
      <c r="F15" s="807"/>
      <c r="G15" s="807"/>
      <c r="H15" s="808"/>
      <c r="I15" s="804" t="str">
        <f>'Bidder Instructions'!$G$27</f>
        <v>Private/Public Company or LLP</v>
      </c>
      <c r="J15" s="805"/>
      <c r="K15" s="806"/>
      <c r="M15" s="106"/>
      <c r="N15" s="106"/>
      <c r="O15" s="106"/>
      <c r="P15" s="804" t="str">
        <f>'Bidder Instructions'!$G$27</f>
        <v>Private/Public Company or LLP</v>
      </c>
      <c r="Q15" s="805"/>
      <c r="R15" s="806"/>
      <c r="T15" s="106"/>
      <c r="U15" s="106"/>
      <c r="V15" s="106"/>
      <c r="W15" s="804" t="str">
        <f>'Bidder Instructions'!$G$27</f>
        <v>Private/Public Company or LLP</v>
      </c>
      <c r="X15" s="805"/>
      <c r="Y15" s="806"/>
      <c r="AE15" s="543" t="s">
        <v>620</v>
      </c>
      <c r="AF15" s="543">
        <v>0</v>
      </c>
    </row>
    <row r="16" spans="1:51" ht="15.65" hidden="1" customHeight="1" x14ac:dyDescent="0.25">
      <c r="A16" s="94"/>
      <c r="B16" s="94"/>
      <c r="C16" s="95"/>
      <c r="D16" s="96"/>
      <c r="E16" s="97"/>
      <c r="F16" s="106"/>
      <c r="G16" s="106"/>
      <c r="H16" s="106"/>
      <c r="I16" s="106"/>
      <c r="J16" s="106"/>
      <c r="K16" s="106"/>
      <c r="M16" s="106"/>
      <c r="N16" s="106"/>
      <c r="O16" s="106"/>
      <c r="P16" s="106"/>
      <c r="Q16" s="106"/>
      <c r="R16" s="106"/>
      <c r="T16" s="106"/>
      <c r="U16" s="106"/>
      <c r="V16" s="106"/>
      <c r="W16" s="106"/>
      <c r="X16" s="106"/>
      <c r="Y16" s="106"/>
    </row>
    <row r="17" spans="1:51" s="616" customFormat="1" ht="15.65" customHeight="1" x14ac:dyDescent="0.25">
      <c r="C17" s="617"/>
      <c r="D17" s="618"/>
      <c r="F17" s="619" t="s">
        <v>606</v>
      </c>
      <c r="G17" s="619" t="s">
        <v>607</v>
      </c>
      <c r="H17" s="619" t="s">
        <v>608</v>
      </c>
      <c r="I17" s="619"/>
      <c r="J17" s="619"/>
      <c r="K17" s="619"/>
      <c r="M17" s="619" t="s">
        <v>609</v>
      </c>
      <c r="N17" s="619" t="s">
        <v>610</v>
      </c>
      <c r="O17" s="619" t="s">
        <v>611</v>
      </c>
      <c r="P17" s="619"/>
      <c r="Q17" s="619"/>
      <c r="R17" s="619"/>
      <c r="T17" s="619" t="s">
        <v>612</v>
      </c>
      <c r="U17" s="619" t="s">
        <v>613</v>
      </c>
      <c r="V17" s="619" t="s">
        <v>614</v>
      </c>
      <c r="W17" s="619"/>
      <c r="X17" s="619"/>
      <c r="Y17" s="619"/>
      <c r="AA17" s="620"/>
      <c r="AB17" s="620"/>
      <c r="AC17" s="621"/>
      <c r="AD17" s="622"/>
      <c r="AE17" s="620"/>
      <c r="AF17" s="623" t="s">
        <v>606</v>
      </c>
      <c r="AG17" s="623" t="s">
        <v>607</v>
      </c>
      <c r="AH17" s="623" t="s">
        <v>608</v>
      </c>
      <c r="AI17" s="624"/>
      <c r="AJ17" s="624"/>
      <c r="AK17" s="624"/>
      <c r="AL17" s="625"/>
      <c r="AM17" s="619" t="s">
        <v>609</v>
      </c>
      <c r="AN17" s="619" t="s">
        <v>610</v>
      </c>
      <c r="AO17" s="619" t="s">
        <v>611</v>
      </c>
      <c r="AP17" s="624"/>
      <c r="AQ17" s="624"/>
      <c r="AR17" s="624"/>
      <c r="AS17" s="625"/>
      <c r="AT17" s="619" t="s">
        <v>612</v>
      </c>
      <c r="AU17" s="619" t="s">
        <v>613</v>
      </c>
      <c r="AV17" s="619" t="s">
        <v>614</v>
      </c>
      <c r="AW17" s="624"/>
      <c r="AX17" s="624"/>
      <c r="AY17" s="624"/>
    </row>
    <row r="18" spans="1:51" s="596" customFormat="1" ht="28" x14ac:dyDescent="0.25">
      <c r="A18" s="447" t="s">
        <v>615</v>
      </c>
      <c r="B18" s="447" t="s">
        <v>616</v>
      </c>
      <c r="C18" s="685" t="s">
        <v>334</v>
      </c>
      <c r="D18" s="686" t="s">
        <v>50</v>
      </c>
      <c r="E18" s="689"/>
      <c r="F18" s="721" t="str">
        <f ca="1">_xlfn.IFNA(HYPERLINK(CHOOSE('Bidder Instructions'!$H$27,"#'1.1b Lead &amp; Parents NFP'!"&amp;AF18,"#'1.1a Lead &amp; Parents'!"&amp;AF18),INDIRECT("'"&amp;CHOOSE('Bidder Instructions'!$H$27,"1.1b Lead &amp; Parents NFP","1.1a Lead &amp; Parents")&amp;"'!"&amp;AF18)),"")</f>
        <v>31/XX/20XX</v>
      </c>
      <c r="G18" s="721" t="str">
        <f ca="1">_xlfn.IFNA(HYPERLINK(CHOOSE('Bidder Instructions'!$H$27,"#'1.1b Lead &amp; Parents NFP'!"&amp;AG18,"#'1.1a Lead &amp; Parents'!"&amp;AG18),INDIRECT("'"&amp;CHOOSE('Bidder Instructions'!$H$27,"1.1b Lead &amp; Parents NFP","1.1a Lead &amp; Parents")&amp;"'!"&amp;AG18)),"")</f>
        <v>31/XX/20XX</v>
      </c>
      <c r="H18" s="721" t="str">
        <f ca="1">_xlfn.IFNA(HYPERLINK(CHOOSE('Bidder Instructions'!$H$27,"#'1.1b Lead &amp; Parents NFP'!"&amp;AH18,"#'1.1a Lead &amp; Parents'!"&amp;AH18),INDIRECT("'"&amp;CHOOSE('Bidder Instructions'!$H$27,"1.1b Lead &amp; Parents NFP","1.1a Lead &amp; Parents")&amp;"'!"&amp;AH18)),"")</f>
        <v>31/XX/20XX</v>
      </c>
      <c r="I18" s="688" t="s">
        <v>49</v>
      </c>
      <c r="J18" s="688"/>
      <c r="K18" s="688" t="s">
        <v>48</v>
      </c>
      <c r="L18" s="722"/>
      <c r="M18" s="721" t="str">
        <f ca="1">_xlfn.IFNA(HYPERLINK(CHOOSE('Bidder Instructions'!$H$27,"#'1.1b Lead &amp; Parents NFP'!"&amp;AM18,"#'1.1a Lead &amp; Parents'!"&amp;AM18),INDIRECT("'"&amp;CHOOSE('Bidder Instructions'!$H$27,"1.1b Lead &amp; Parents NFP","1.1a Lead &amp; Parents")&amp;"'!"&amp;AM18)),"")</f>
        <v>31/XX/20XX</v>
      </c>
      <c r="N18" s="721" t="str">
        <f ca="1">_xlfn.IFNA(HYPERLINK(CHOOSE('Bidder Instructions'!$H$27,"#'1.1b Lead &amp; Parents NFP'!"&amp;AN18,"#'1.1a Lead &amp; Parents'!"&amp;AN18),INDIRECT("'"&amp;CHOOSE('Bidder Instructions'!$H$27,"1.1b Lead &amp; Parents NFP","1.1a Lead &amp; Parents")&amp;"'!"&amp;AN18)),"")</f>
        <v>31/XX/20XX</v>
      </c>
      <c r="O18" s="721" t="str">
        <f ca="1">_xlfn.IFNA(HYPERLINK(CHOOSE('Bidder Instructions'!$H$27,"#'1.1b Lead &amp; Parents NFP'!"&amp;AO18,"#'1.1a Lead &amp; Parents'!"&amp;AO18),INDIRECT("'"&amp;CHOOSE('Bidder Instructions'!$H$27,"1.1b Lead &amp; Parents NFP","1.1a Lead &amp; Parents")&amp;"'!"&amp;AO18)),"")</f>
        <v>31/XX/20XX</v>
      </c>
      <c r="P18" s="688" t="s">
        <v>49</v>
      </c>
      <c r="Q18" s="688"/>
      <c r="R18" s="688" t="s">
        <v>48</v>
      </c>
      <c r="S18" s="722"/>
      <c r="T18" s="721" t="str">
        <f ca="1">_xlfn.IFNA(HYPERLINK(CHOOSE('Bidder Instructions'!$H$27,"#'1.1b Lead &amp; Parents NFP'!"&amp;AT18,"#'1.1a Lead &amp; Parents'!"&amp;AT18),INDIRECT("'"&amp;CHOOSE('Bidder Instructions'!$H$27,"1.1b Lead &amp; Parents NFP","1.1a Lead &amp; Parents")&amp;"'!"&amp;AT18)),"")</f>
        <v>31/XX/20XX</v>
      </c>
      <c r="U18" s="721" t="str">
        <f ca="1">_xlfn.IFNA(HYPERLINK(CHOOSE('Bidder Instructions'!$H$27,"#'1.1b Lead &amp; Parents NFP'!"&amp;AU18,"#'1.1a Lead &amp; Parents'!"&amp;AU18),INDIRECT("'"&amp;CHOOSE('Bidder Instructions'!$H$27,"1.1b Lead &amp; Parents NFP","1.1a Lead &amp; Parents")&amp;"'!"&amp;AU18)),"")</f>
        <v>31/XX/20XX</v>
      </c>
      <c r="V18" s="721" t="str">
        <f ca="1">_xlfn.IFNA(HYPERLINK(CHOOSE('Bidder Instructions'!$H$27,"#'1.1b Lead &amp; Parents NFP'!"&amp;AV18,"#'1.1a Lead &amp; Parents'!"&amp;AV18),INDIRECT("'"&amp;CHOOSE('Bidder Instructions'!$H$27,"1.1b Lead &amp; Parents NFP","1.1a Lead &amp; Parents")&amp;"'!"&amp;AV18)),"")</f>
        <v>31/XX/20XX</v>
      </c>
      <c r="W18" s="688" t="s">
        <v>49</v>
      </c>
      <c r="X18" s="688"/>
      <c r="Y18" s="688" t="s">
        <v>48</v>
      </c>
      <c r="AA18" s="597" t="s">
        <v>615</v>
      </c>
      <c r="AB18" s="597" t="s">
        <v>616</v>
      </c>
      <c r="AC18" s="598" t="s">
        <v>334</v>
      </c>
      <c r="AD18" s="599" t="s">
        <v>50</v>
      </c>
      <c r="AE18" s="600"/>
      <c r="AF18" s="601" t="str">
        <f ca="1">CHOOSE('Bidder Instructions'!$H$27,ADDRESS(MATCH($AC18,'1.1b Lead &amp; Parents NFP'!$C:$C,0)+$AF$15,MATCH(AF$17,'1.1b Lead &amp; Parents NFP'!$9:$9,0)+$AF$14,1,1),ADDRESS(MATCH($AC18,'1.1a Lead &amp; Parents'!$C:$C,0)+$AF$13,MATCH(AF$17,'1.1a Lead &amp; Parents'!$9:$9,0)+$AF$12,1,1))</f>
        <v>$F$17</v>
      </c>
      <c r="AG18" s="601" t="str">
        <f ca="1">CHOOSE('Bidder Instructions'!$H$27,ADDRESS(MATCH($AC18,'1.1b Lead &amp; Parents NFP'!$C:$C,0)+$AF$15,MATCH(AG$17,'1.1b Lead &amp; Parents NFP'!$9:$9,0)+$AF$14,1,1),ADDRESS(MATCH($AC18,'1.1a Lead &amp; Parents'!$C:$C,0)+$AF$13,MATCH(AG$17,'1.1a Lead &amp; Parents'!$9:$9,0)+$AF$12,1,1))</f>
        <v>$G$17</v>
      </c>
      <c r="AH18" s="601" t="str">
        <f ca="1">CHOOSE('Bidder Instructions'!$H$27,ADDRESS(MATCH($AC18,'1.1b Lead &amp; Parents NFP'!$C:$C,0)+$AF$15,MATCH(AH$17,'1.1b Lead &amp; Parents NFP'!$9:$9,0)+$AF$14,1,1),ADDRESS(MATCH($AC18,'1.1a Lead &amp; Parents'!$C:$C,0)+$AF$13,MATCH(AH$17,'1.1a Lead &amp; Parents'!$9:$9,0)+$AF$12,1,1))</f>
        <v>$H$17</v>
      </c>
      <c r="AI18" s="602"/>
      <c r="AJ18" s="602"/>
      <c r="AK18" s="602"/>
      <c r="AL18" s="603"/>
      <c r="AM18" s="601" t="str">
        <f ca="1">CHOOSE('Bidder Instructions'!$H$27,ADDRESS(MATCH($AC18,'1.1b Lead &amp; Parents NFP'!$C:$C,0)+$AF$15,MATCH(AM$17,'1.1b Lead &amp; Parents NFP'!$9:$9,0)+$AF$14,1,1),ADDRESS(MATCH($AC18,'1.1a Lead &amp; Parents'!$C:$C,0)+$AF$13,MATCH(AM$17,'1.1a Lead &amp; Parents'!$9:$9,0)+$AF$12,1,1))</f>
        <v>$N$17</v>
      </c>
      <c r="AN18" s="601" t="str">
        <f ca="1">CHOOSE('Bidder Instructions'!$H$27,ADDRESS(MATCH($AC18,'1.1b Lead &amp; Parents NFP'!$C:$C,0)+$AF$15,MATCH(AN$17,'1.1b Lead &amp; Parents NFP'!$9:$9,0)+$AF$14,1,1),ADDRESS(MATCH($AC18,'1.1a Lead &amp; Parents'!$C:$C,0)+$AF$13,MATCH(AN$17,'1.1a Lead &amp; Parents'!$9:$9,0)+$AF$12,1,1))</f>
        <v>$O$17</v>
      </c>
      <c r="AO18" s="601" t="str">
        <f ca="1">CHOOSE('Bidder Instructions'!$H$27,ADDRESS(MATCH($AC18,'1.1b Lead &amp; Parents NFP'!$C:$C,0)+$AF$15,MATCH(AO$17,'1.1b Lead &amp; Parents NFP'!$9:$9,0)+$AF$14,1,1),ADDRESS(MATCH($AC18,'1.1a Lead &amp; Parents'!$C:$C,0)+$AF$13,MATCH(AO$17,'1.1a Lead &amp; Parents'!$9:$9,0)+$AF$12,1,1))</f>
        <v>$P$17</v>
      </c>
      <c r="AP18" s="602"/>
      <c r="AQ18" s="602"/>
      <c r="AR18" s="602"/>
      <c r="AS18" s="603"/>
      <c r="AT18" s="601" t="str">
        <f ca="1">CHOOSE('Bidder Instructions'!$H$27,ADDRESS(MATCH($AC18,'1.1b Lead &amp; Parents NFP'!$C:$C,0)+$AF$15,MATCH(AT$17,'1.1b Lead &amp; Parents NFP'!$9:$9,0)+$AF$14,1,1),ADDRESS(MATCH($AC18,'1.1a Lead &amp; Parents'!$C:$C,0)+$AF$13,MATCH(AT$17,'1.1a Lead &amp; Parents'!$9:$9,0)+$AF$12,1,1))</f>
        <v>$V$17</v>
      </c>
      <c r="AU18" s="601" t="str">
        <f ca="1">CHOOSE('Bidder Instructions'!$H$27,ADDRESS(MATCH($AC18,'1.1b Lead &amp; Parents NFP'!$C:$C,0)+$AF$15,MATCH(AU$17,'1.1b Lead &amp; Parents NFP'!$9:$9,0)+$AF$14,1,1),ADDRESS(MATCH($AC18,'1.1a Lead &amp; Parents'!$C:$C,0)+$AF$13,MATCH(AU$17,'1.1a Lead &amp; Parents'!$9:$9,0)+$AF$12,1,1))</f>
        <v>$W$17</v>
      </c>
      <c r="AV18" s="601" t="str">
        <f ca="1">CHOOSE('Bidder Instructions'!$H$27,ADDRESS(MATCH($AC18,'1.1b Lead &amp; Parents NFP'!$C:$C,0)+$AF$15,MATCH(AV$17,'1.1b Lead &amp; Parents NFP'!$9:$9,0)+$AF$14,1,1),ADDRESS(MATCH($AC18,'1.1a Lead &amp; Parents'!$C:$C,0)+$AF$13,MATCH(AV$17,'1.1a Lead &amp; Parents'!$9:$9,0)+$AF$12,1,1))</f>
        <v>$X$17</v>
      </c>
      <c r="AW18" s="604"/>
      <c r="AX18" s="604"/>
      <c r="AY18" s="604"/>
    </row>
    <row r="19" spans="1:51" s="609" customFormat="1" ht="13" x14ac:dyDescent="0.25">
      <c r="A19" s="627"/>
      <c r="B19" s="628"/>
      <c r="C19" s="629">
        <v>1</v>
      </c>
      <c r="D19" s="630" t="s">
        <v>127</v>
      </c>
      <c r="E19" s="631"/>
      <c r="F19" s="632">
        <f ca="1">F20/F21</f>
        <v>0</v>
      </c>
      <c r="G19" s="632">
        <f ca="1">G20/G21</f>
        <v>0</v>
      </c>
      <c r="H19" s="633">
        <f ca="1">H20/H21</f>
        <v>0</v>
      </c>
      <c r="I19" s="634" t="str">
        <f ca="1">IF(F19&gt;'Authority Input'!$I$24,"G",IF(F19&lt;'Authority Input'!$G$24,"R","A"))</f>
        <v>R</v>
      </c>
      <c r="J19" s="634" t="str">
        <f ca="1">IF(G19&gt;'Authority Input'!$I$24,"G",IF(G19&lt;'Authority Input'!$G$24,"R","A"))</f>
        <v>R</v>
      </c>
      <c r="K19" s="634" t="str">
        <f ca="1">IF(H19&gt;'Authority Input'!$I$24,"G",IF(H19&lt;'Authority Input'!$G$24,"R","A"))</f>
        <v>R</v>
      </c>
      <c r="M19" s="632">
        <f ca="1">M20/M21</f>
        <v>0</v>
      </c>
      <c r="N19" s="632">
        <f ca="1">N20/N21</f>
        <v>0</v>
      </c>
      <c r="O19" s="632">
        <f ca="1">O20/O21</f>
        <v>0</v>
      </c>
      <c r="P19" s="634" t="str">
        <f ca="1">IF(M19&gt;'Authority Input'!$I$24,"G",IF(M19&lt;'Authority Input'!$G$24,"R","A"))</f>
        <v>R</v>
      </c>
      <c r="Q19" s="634" t="str">
        <f ca="1">IF(N19&gt;'Authority Input'!$I$24,"G",IF(N19&lt;'Authority Input'!$G$24,"R","A"))</f>
        <v>R</v>
      </c>
      <c r="R19" s="634" t="str">
        <f ca="1">IF(O19&gt;'Authority Input'!$I$24,"G",IF(O19&lt;'Authority Input'!$G$24,"R","A"))</f>
        <v>R</v>
      </c>
      <c r="T19" s="632">
        <f ca="1">T20/T21</f>
        <v>0</v>
      </c>
      <c r="U19" s="632">
        <f ca="1">U20/U21</f>
        <v>0</v>
      </c>
      <c r="V19" s="632">
        <f ca="1">V20/V21</f>
        <v>0</v>
      </c>
      <c r="W19" s="634" t="str">
        <f ca="1">IF(T19&gt;'Authority Input'!$I$24,"G",IF(T19&lt;'Authority Input'!$G$24,"R","A"))</f>
        <v>R</v>
      </c>
      <c r="X19" s="634" t="str">
        <f ca="1">IF(U19&gt;'Authority Input'!$I$24,"G",IF(U19&lt;'Authority Input'!$G$24,"R","A"))</f>
        <v>R</v>
      </c>
      <c r="Y19" s="634" t="str">
        <f ca="1">IF(V19&gt;'Authority Input'!$I$24,"G",IF(V19&lt;'Authority Input'!$G$24,"R","A"))</f>
        <v>R</v>
      </c>
      <c r="AA19" s="635"/>
      <c r="AB19" s="636"/>
      <c r="AC19" s="637">
        <v>1</v>
      </c>
      <c r="AD19" s="638"/>
      <c r="AE19" s="639"/>
      <c r="AF19" s="640"/>
      <c r="AG19" s="640"/>
      <c r="AH19" s="641"/>
      <c r="AI19" s="642"/>
      <c r="AJ19" s="642"/>
      <c r="AK19" s="642"/>
      <c r="AL19" s="611"/>
      <c r="AM19" s="643"/>
      <c r="AN19" s="644"/>
      <c r="AO19" s="645"/>
      <c r="AP19" s="642"/>
      <c r="AQ19" s="642"/>
      <c r="AR19" s="642"/>
      <c r="AS19" s="611"/>
      <c r="AT19" s="643"/>
      <c r="AU19" s="644"/>
      <c r="AV19" s="645"/>
      <c r="AW19" s="646"/>
      <c r="AX19" s="646"/>
      <c r="AY19" s="646"/>
    </row>
    <row r="20" spans="1:51" s="177" customFormat="1" ht="11.5" x14ac:dyDescent="0.25">
      <c r="A20" s="177" t="s">
        <v>492</v>
      </c>
      <c r="B20" s="342" t="s">
        <v>494</v>
      </c>
      <c r="C20" s="343"/>
      <c r="D20" s="344" t="s">
        <v>264</v>
      </c>
      <c r="E20" s="345"/>
      <c r="F20" s="430">
        <f ca="1">_xlfn.IFNA(HYPERLINK(CHOOSE('Bidder Instructions'!$H$27,"#'1.1b Lead &amp; Parents NFP'!"&amp;AF20,"#'1.1a Lead &amp; Parents'!"&amp;AF20),INDIRECT("'"&amp;CHOOSE('Bidder Instructions'!$H$27,"1.1b Lead &amp; Parents NFP","1.1a Lead &amp; Parents")&amp;"'!"&amp;AF20)),"")</f>
        <v>0</v>
      </c>
      <c r="G20" s="430">
        <f ca="1">_xlfn.IFNA(HYPERLINK(CHOOSE('Bidder Instructions'!$H$27,"#'1.1b Lead &amp; Parents NFP'!"&amp;AG20,"#'1.1a Lead &amp; Parents'!"&amp;AG20),INDIRECT("'"&amp;CHOOSE('Bidder Instructions'!$H$27,"1.1b Lead &amp; Parents NFP","1.1a Lead &amp; Parents")&amp;"'!"&amp;AG20)),"")</f>
        <v>0</v>
      </c>
      <c r="H20" s="430">
        <f ca="1">_xlfn.IFNA(HYPERLINK(CHOOSE('Bidder Instructions'!$H$27,"#'1.1b Lead &amp; Parents NFP'!"&amp;AH20,"#'1.1a Lead &amp; Parents'!"&amp;AH20),INDIRECT("'"&amp;CHOOSE('Bidder Instructions'!$H$27,"1.1b Lead &amp; Parents NFP","1.1a Lead &amp; Parents")&amp;"'!"&amp;AH20)),"")</f>
        <v>0</v>
      </c>
      <c r="I20" s="215"/>
      <c r="J20" s="215"/>
      <c r="K20" s="215"/>
      <c r="M20" s="430">
        <f ca="1">_xlfn.IFNA(HYPERLINK(CHOOSE('Bidder Instructions'!$H$27,"#'1.1b Lead &amp; Parents NFP'!"&amp;AM20,"#'1.1a Lead &amp; Parents'!"&amp;AM20),INDIRECT("'"&amp;CHOOSE('Bidder Instructions'!$H$27,"1.1b Lead &amp; Parents NFP","1.1a Lead &amp; Parents")&amp;"'!"&amp;AM20)),"")</f>
        <v>0</v>
      </c>
      <c r="N20" s="430">
        <f ca="1">_xlfn.IFNA(HYPERLINK(CHOOSE('Bidder Instructions'!$H$27,"#'1.1b Lead &amp; Parents NFP'!"&amp;AN20,"#'1.1a Lead &amp; Parents'!"&amp;AN20),INDIRECT("'"&amp;CHOOSE('Bidder Instructions'!$H$27,"1.1b Lead &amp; Parents NFP","1.1a Lead &amp; Parents")&amp;"'!"&amp;AN20)),"")</f>
        <v>0</v>
      </c>
      <c r="O20" s="430">
        <f ca="1">_xlfn.IFNA(HYPERLINK(CHOOSE('Bidder Instructions'!$H$27,"#'1.1b Lead &amp; Parents NFP'!"&amp;AO20,"#'1.1a Lead &amp; Parents'!"&amp;AO20),INDIRECT("'"&amp;CHOOSE('Bidder Instructions'!$H$27,"1.1b Lead &amp; Parents NFP","1.1a Lead &amp; Parents")&amp;"'!"&amp;AO20)),"")</f>
        <v>0</v>
      </c>
      <c r="P20" s="215"/>
      <c r="Q20" s="215"/>
      <c r="R20" s="215"/>
      <c r="T20" s="430">
        <f ca="1">_xlfn.IFNA(HYPERLINK(CHOOSE('Bidder Instructions'!$H$27,"#'1.1b Lead &amp; Parents NFP'!"&amp;AT20,"#'1.1a Lead &amp; Parents'!"&amp;AT20),INDIRECT("'"&amp;CHOOSE('Bidder Instructions'!$H$27,"1.1b Lead &amp; Parents NFP","1.1a Lead &amp; Parents")&amp;"'!"&amp;AT20)),"")</f>
        <v>0</v>
      </c>
      <c r="U20" s="430">
        <f ca="1">_xlfn.IFNA(HYPERLINK(CHOOSE('Bidder Instructions'!$H$27,"#'1.1b Lead &amp; Parents NFP'!"&amp;AU20,"#'1.1a Lead &amp; Parents'!"&amp;AU20),INDIRECT("'"&amp;CHOOSE('Bidder Instructions'!$H$27,"1.1b Lead &amp; Parents NFP","1.1a Lead &amp; Parents")&amp;"'!"&amp;AU20)),"")</f>
        <v>0</v>
      </c>
      <c r="V20" s="430">
        <f ca="1">_xlfn.IFNA(HYPERLINK(CHOOSE('Bidder Instructions'!$H$27,"#'1.1b Lead &amp; Parents NFP'!"&amp;AV20,"#'1.1a Lead &amp; Parents'!"&amp;AV20),INDIRECT("'"&amp;CHOOSE('Bidder Instructions'!$H$27,"1.1b Lead &amp; Parents NFP","1.1a Lead &amp; Parents")&amp;"'!"&amp;AV20)),"")</f>
        <v>0</v>
      </c>
      <c r="W20" s="215"/>
      <c r="X20" s="215"/>
      <c r="Y20" s="215"/>
      <c r="AA20" s="543" t="str">
        <f>A20</f>
        <v>IS1</v>
      </c>
      <c r="AB20" s="543" t="str">
        <f>B20</f>
        <v>IS3</v>
      </c>
      <c r="AC20" s="544"/>
      <c r="AD20" s="545" t="s">
        <v>264</v>
      </c>
      <c r="AE20" s="546"/>
      <c r="AF20" s="458" t="str">
        <f ca="1">CHOOSE('Bidder Instructions'!$H$27,ADDRESS(MATCH($AB20,'1.1b Lead &amp; Parents NFP'!$C:$C,0)+$AF$15,MATCH(AF$17,'1.1b Lead &amp; Parents NFP'!$9:$9,0)+$AF$14,1,1),ADDRESS(MATCH($AA20,'1.1a Lead &amp; Parents'!$C:$C,0)+$AF$13,MATCH(AF$17,'1.1a Lead &amp; Parents'!$9:$9,0)+$AF$12,1,1))</f>
        <v>$F$22</v>
      </c>
      <c r="AG20" s="458" t="str">
        <f ca="1">CHOOSE('Bidder Instructions'!$H$27,ADDRESS(MATCH($AB20,'1.1b Lead &amp; Parents NFP'!$C:$C,0)+$AF$15,MATCH(AG$17,'1.1b Lead &amp; Parents NFP'!$9:$9,0)+$AF$14,1,1),ADDRESS(MATCH($AA20,'1.1a Lead &amp; Parents'!$C:$C,0)+$AF$13,MATCH(AG$17,'1.1a Lead &amp; Parents'!$9:$9,0)+$AF$12,1,1))</f>
        <v>$G$22</v>
      </c>
      <c r="AH20" s="458" t="str">
        <f ca="1">CHOOSE('Bidder Instructions'!$H$27,ADDRESS(MATCH($AB20,'1.1b Lead &amp; Parents NFP'!$C:$C,0)+$AF$15,MATCH(AH$17,'1.1b Lead &amp; Parents NFP'!$9:$9,0)+$AF$14,1,1),ADDRESS(MATCH($AA20,'1.1a Lead &amp; Parents'!$C:$C,0)+$AF$13,MATCH(AH$17,'1.1a Lead &amp; Parents'!$9:$9,0)+$AF$12,1,1))</f>
        <v>$H$22</v>
      </c>
      <c r="AI20" s="460"/>
      <c r="AJ20" s="460"/>
      <c r="AK20" s="460"/>
      <c r="AL20" s="460"/>
      <c r="AM20" s="458" t="str">
        <f ca="1">CHOOSE('Bidder Instructions'!$H$27,ADDRESS(MATCH($AB20,'1.1b Lead &amp; Parents NFP'!$C:$C,0)+$AF$15,MATCH(AM$17,'1.1b Lead &amp; Parents NFP'!$9:$9,0)+$AF$14,1,1),ADDRESS(MATCH($AA20,'1.1a Lead &amp; Parents'!$C:$C,0)+$AF$13,MATCH(AM$17,'1.1a Lead &amp; Parents'!$9:$9,0)+$AF$12,1,1))</f>
        <v>$N$22</v>
      </c>
      <c r="AN20" s="458" t="str">
        <f ca="1">CHOOSE('Bidder Instructions'!$H$27,ADDRESS(MATCH($AB20,'1.1b Lead &amp; Parents NFP'!$C:$C,0)+$AF$15,MATCH(AN$17,'1.1b Lead &amp; Parents NFP'!$9:$9,0)+$AF$14,1,1),ADDRESS(MATCH($AA20,'1.1a Lead &amp; Parents'!$C:$C,0)+$AF$13,MATCH(AN$17,'1.1a Lead &amp; Parents'!$9:$9,0)+$AF$12,1,1))</f>
        <v>$O$22</v>
      </c>
      <c r="AO20" s="458" t="str">
        <f ca="1">CHOOSE('Bidder Instructions'!$H$27,ADDRESS(MATCH($AB20,'1.1b Lead &amp; Parents NFP'!$C:$C,0)+$AF$15,MATCH(AO$17,'1.1b Lead &amp; Parents NFP'!$9:$9,0)+$AF$14,1,1),ADDRESS(MATCH($AA20,'1.1a Lead &amp; Parents'!$C:$C,0)+$AF$13,MATCH(AO$17,'1.1a Lead &amp; Parents'!$9:$9,0)+$AF$12,1,1))</f>
        <v>$P$22</v>
      </c>
      <c r="AP20" s="460"/>
      <c r="AQ20" s="460"/>
      <c r="AR20" s="460"/>
      <c r="AS20" s="460"/>
      <c r="AT20" s="458" t="str">
        <f ca="1">CHOOSE('Bidder Instructions'!$H$27,ADDRESS(MATCH($AB20,'1.1b Lead &amp; Parents NFP'!$C:$C,0)+$AF$15,MATCH(AT$17,'1.1b Lead &amp; Parents NFP'!$9:$9,0)+$AF$14,1,1),ADDRESS(MATCH($AA20,'1.1a Lead &amp; Parents'!$C:$C,0)+$AF$13,MATCH(AT$17,'1.1a Lead &amp; Parents'!$9:$9,0)+$AF$12,1,1))</f>
        <v>$V$22</v>
      </c>
      <c r="AU20" s="458" t="str">
        <f ca="1">CHOOSE('Bidder Instructions'!$H$27,ADDRESS(MATCH($AB20,'1.1b Lead &amp; Parents NFP'!$C:$C,0)+$AF$15,MATCH(AU$17,'1.1b Lead &amp; Parents NFP'!$9:$9,0)+$AF$14,1,1),ADDRESS(MATCH($AA20,'1.1a Lead &amp; Parents'!$C:$C,0)+$AF$13,MATCH(AU$17,'1.1a Lead &amp; Parents'!$9:$9,0)+$AF$12,1,1))</f>
        <v>$W$22</v>
      </c>
      <c r="AV20" s="458" t="str">
        <f ca="1">CHOOSE('Bidder Instructions'!$H$27,ADDRESS(MATCH($AB20,'1.1b Lead &amp; Parents NFP'!$C:$C,0)+$AF$15,MATCH(AV$17,'1.1b Lead &amp; Parents NFP'!$9:$9,0)+$AF$14,1,1),ADDRESS(MATCH($AA20,'1.1a Lead &amp; Parents'!$C:$C,0)+$AF$13,MATCH(AV$17,'1.1a Lead &amp; Parents'!$9:$9,0)+$AF$12,1,1))</f>
        <v>$X$22</v>
      </c>
      <c r="AW20" s="456"/>
      <c r="AX20" s="456"/>
      <c r="AY20" s="456"/>
    </row>
    <row r="21" spans="1:51" s="177" customFormat="1" ht="11.5" x14ac:dyDescent="0.25">
      <c r="A21" s="177" t="s">
        <v>603</v>
      </c>
      <c r="B21" s="177" t="s">
        <v>603</v>
      </c>
      <c r="C21" s="346"/>
      <c r="D21" s="347" t="s">
        <v>263</v>
      </c>
      <c r="E21" s="348"/>
      <c r="F21" s="430">
        <f ca="1">_xlfn.IFNA(HYPERLINK(CHOOSE('Bidder Instructions'!$H$27,"#'1.1b Lead &amp; Parents NFP'!"&amp;AF21,"#'1.1a Lead &amp; Parents'!"&amp;AF21),INDIRECT("'"&amp;CHOOSE('Bidder Instructions'!$H$27,"1.1b Lead &amp; Parents NFP","1.1a Lead &amp; Parents")&amp;"'!"&amp;AF21)),"")</f>
        <v>500</v>
      </c>
      <c r="G21" s="430">
        <f ca="1">_xlfn.IFNA(HYPERLINK(CHOOSE('Bidder Instructions'!$H$27,"#'1.1b Lead &amp; Parents NFP'!"&amp;AG21,"#'1.1a Lead &amp; Parents'!"&amp;AG21),INDIRECT("'"&amp;CHOOSE('Bidder Instructions'!$H$27,"1.1b Lead &amp; Parents NFP","1.1a Lead &amp; Parents")&amp;"'!"&amp;AG21)),"")</f>
        <v>500</v>
      </c>
      <c r="H21" s="430">
        <f ca="1">_xlfn.IFNA(HYPERLINK(CHOOSE('Bidder Instructions'!$H$27,"#'1.1b Lead &amp; Parents NFP'!"&amp;AH21,"#'1.1a Lead &amp; Parents'!"&amp;AH21),INDIRECT("'"&amp;CHOOSE('Bidder Instructions'!$H$27,"1.1b Lead &amp; Parents NFP","1.1a Lead &amp; Parents")&amp;"'!"&amp;AH21)),"")</f>
        <v>500</v>
      </c>
      <c r="I21" s="214"/>
      <c r="J21" s="214"/>
      <c r="K21" s="214"/>
      <c r="M21" s="430">
        <f ca="1">_xlfn.IFNA(HYPERLINK(CHOOSE('Bidder Instructions'!$H$27,"#'1.1b Lead &amp; Parents NFP'!"&amp;AM21,"#'1.1a Lead &amp; Parents'!"&amp;AM21),INDIRECT("'"&amp;CHOOSE('Bidder Instructions'!$H$27,"1.1b Lead &amp; Parents NFP","1.1a Lead &amp; Parents")&amp;"'!"&amp;AM21)),"")</f>
        <v>500</v>
      </c>
      <c r="N21" s="430">
        <f ca="1">_xlfn.IFNA(HYPERLINK(CHOOSE('Bidder Instructions'!$H$27,"#'1.1b Lead &amp; Parents NFP'!"&amp;AN21,"#'1.1a Lead &amp; Parents'!"&amp;AN21),INDIRECT("'"&amp;CHOOSE('Bidder Instructions'!$H$27,"1.1b Lead &amp; Parents NFP","1.1a Lead &amp; Parents")&amp;"'!"&amp;AN21)),"")</f>
        <v>500</v>
      </c>
      <c r="O21" s="430">
        <f ca="1">_xlfn.IFNA(HYPERLINK(CHOOSE('Bidder Instructions'!$H$27,"#'1.1b Lead &amp; Parents NFP'!"&amp;AO21,"#'1.1a Lead &amp; Parents'!"&amp;AO21),INDIRECT("'"&amp;CHOOSE('Bidder Instructions'!$H$27,"1.1b Lead &amp; Parents NFP","1.1a Lead &amp; Parents")&amp;"'!"&amp;AO21)),"")</f>
        <v>500</v>
      </c>
      <c r="P21" s="214"/>
      <c r="Q21" s="214"/>
      <c r="R21" s="214"/>
      <c r="T21" s="430">
        <f ca="1">_xlfn.IFNA(HYPERLINK(CHOOSE('Bidder Instructions'!$H$27,"#'1.1b Lead &amp; Parents NFP'!"&amp;AT21,"#'1.1a Lead &amp; Parents'!"&amp;AT21),INDIRECT("'"&amp;CHOOSE('Bidder Instructions'!$H$27,"1.1b Lead &amp; Parents NFP","1.1a Lead &amp; Parents")&amp;"'!"&amp;AT21)),"")</f>
        <v>500</v>
      </c>
      <c r="U21" s="430">
        <f ca="1">_xlfn.IFNA(HYPERLINK(CHOOSE('Bidder Instructions'!$H$27,"#'1.1b Lead &amp; Parents NFP'!"&amp;AU21,"#'1.1a Lead &amp; Parents'!"&amp;AU21),INDIRECT("'"&amp;CHOOSE('Bidder Instructions'!$H$27,"1.1b Lead &amp; Parents NFP","1.1a Lead &amp; Parents")&amp;"'!"&amp;AU21)),"")</f>
        <v>500</v>
      </c>
      <c r="V21" s="430">
        <f ca="1">_xlfn.IFNA(HYPERLINK(CHOOSE('Bidder Instructions'!$H$27,"#'1.1b Lead &amp; Parents NFP'!"&amp;AV21,"#'1.1a Lead &amp; Parents'!"&amp;AV21),INDIRECT("'"&amp;CHOOSE('Bidder Instructions'!$H$27,"1.1b Lead &amp; Parents NFP","1.1a Lead &amp; Parents")&amp;"'!"&amp;AV21)),"")</f>
        <v>500</v>
      </c>
      <c r="W21" s="214"/>
      <c r="X21" s="214"/>
      <c r="Y21" s="214"/>
      <c r="AA21" s="543" t="str">
        <f t="shared" ref="AA21:AA84" si="0">A21</f>
        <v>CV1</v>
      </c>
      <c r="AB21" s="543" t="str">
        <f t="shared" ref="AB21:AB84" si="1">B21</f>
        <v>CV1</v>
      </c>
      <c r="AC21" s="547"/>
      <c r="AD21" s="548" t="s">
        <v>263</v>
      </c>
      <c r="AE21" s="549"/>
      <c r="AF21" s="458" t="str">
        <f ca="1">CHOOSE('Bidder Instructions'!$H$27,ADDRESS(MATCH($AB21,'1.1b Lead &amp; Parents NFP'!$C:$C,0)+$AF$15,MATCH(AF$17,'1.1b Lead &amp; Parents NFP'!$9:$9,0)+$AF$14,1,1),ADDRESS(MATCH($AA21,'1.1a Lead &amp; Parents'!$C:$C,0)+$AF$13,MATCH(AF$17,'1.1a Lead &amp; Parents'!$9:$9,0)+$AF$12,1,1))</f>
        <v>$F$148</v>
      </c>
      <c r="AG21" s="458" t="str">
        <f ca="1">CHOOSE('Bidder Instructions'!$H$27,ADDRESS(MATCH($AB21,'1.1b Lead &amp; Parents NFP'!$C:$C,0)+$AF$15,MATCH(AG$17,'1.1b Lead &amp; Parents NFP'!$9:$9,0)+$AF$14,1,1),ADDRESS(MATCH($AA21,'1.1a Lead &amp; Parents'!$C:$C,0)+$AF$13,MATCH(AG$17,'1.1a Lead &amp; Parents'!$9:$9,0)+$AF$12,1,1))</f>
        <v>$G$148</v>
      </c>
      <c r="AH21" s="458" t="str">
        <f ca="1">CHOOSE('Bidder Instructions'!$H$27,ADDRESS(MATCH($AB21,'1.1b Lead &amp; Parents NFP'!$C:$C,0)+$AF$15,MATCH(AH$17,'1.1b Lead &amp; Parents NFP'!$9:$9,0)+$AF$14,1,1),ADDRESS(MATCH($AA21,'1.1a Lead &amp; Parents'!$C:$C,0)+$AF$13,MATCH(AH$17,'1.1a Lead &amp; Parents'!$9:$9,0)+$AF$12,1,1))</f>
        <v>$H$148</v>
      </c>
      <c r="AI21" s="460"/>
      <c r="AJ21" s="460"/>
      <c r="AK21" s="460"/>
      <c r="AL21" s="460"/>
      <c r="AM21" s="458" t="str">
        <f ca="1">CHOOSE('Bidder Instructions'!$H$27,ADDRESS(MATCH($AB21,'1.1b Lead &amp; Parents NFP'!$C:$C,0)+$AF$15,MATCH(AM$17,'1.1b Lead &amp; Parents NFP'!$9:$9,0)+$AF$14,1,1),ADDRESS(MATCH($AA21,'1.1a Lead &amp; Parents'!$C:$C,0)+$AF$13,MATCH(AM$17,'1.1a Lead &amp; Parents'!$9:$9,0)+$AF$12,1,1))</f>
        <v>$N$148</v>
      </c>
      <c r="AN21" s="458" t="str">
        <f ca="1">CHOOSE('Bidder Instructions'!$H$27,ADDRESS(MATCH($AB21,'1.1b Lead &amp; Parents NFP'!$C:$C,0)+$AF$15,MATCH(AN$17,'1.1b Lead &amp; Parents NFP'!$9:$9,0)+$AF$14,1,1),ADDRESS(MATCH($AA21,'1.1a Lead &amp; Parents'!$C:$C,0)+$AF$13,MATCH(AN$17,'1.1a Lead &amp; Parents'!$9:$9,0)+$AF$12,1,1))</f>
        <v>$O$148</v>
      </c>
      <c r="AO21" s="458" t="str">
        <f ca="1">CHOOSE('Bidder Instructions'!$H$27,ADDRESS(MATCH($AB21,'1.1b Lead &amp; Parents NFP'!$C:$C,0)+$AF$15,MATCH(AO$17,'1.1b Lead &amp; Parents NFP'!$9:$9,0)+$AF$14,1,1),ADDRESS(MATCH($AA21,'1.1a Lead &amp; Parents'!$C:$C,0)+$AF$13,MATCH(AO$17,'1.1a Lead &amp; Parents'!$9:$9,0)+$AF$12,1,1))</f>
        <v>$P$148</v>
      </c>
      <c r="AP21" s="460"/>
      <c r="AQ21" s="460"/>
      <c r="AR21" s="460"/>
      <c r="AS21" s="460"/>
      <c r="AT21" s="458" t="str">
        <f ca="1">CHOOSE('Bidder Instructions'!$H$27,ADDRESS(MATCH($AB21,'1.1b Lead &amp; Parents NFP'!$C:$C,0)+$AF$15,MATCH(AT$17,'1.1b Lead &amp; Parents NFP'!$9:$9,0)+$AF$14,1,1),ADDRESS(MATCH($AA21,'1.1a Lead &amp; Parents'!$C:$C,0)+$AF$13,MATCH(AT$17,'1.1a Lead &amp; Parents'!$9:$9,0)+$AF$12,1,1))</f>
        <v>$V$148</v>
      </c>
      <c r="AU21" s="458" t="str">
        <f ca="1">CHOOSE('Bidder Instructions'!$H$27,ADDRESS(MATCH($AB21,'1.1b Lead &amp; Parents NFP'!$C:$C,0)+$AF$15,MATCH(AU$17,'1.1b Lead &amp; Parents NFP'!$9:$9,0)+$AF$14,1,1),ADDRESS(MATCH($AA21,'1.1a Lead &amp; Parents'!$C:$C,0)+$AF$13,MATCH(AU$17,'1.1a Lead &amp; Parents'!$9:$9,0)+$AF$12,1,1))</f>
        <v>$W$148</v>
      </c>
      <c r="AV21" s="458" t="str">
        <f ca="1">CHOOSE('Bidder Instructions'!$H$27,ADDRESS(MATCH($AB21,'1.1b Lead &amp; Parents NFP'!$C:$C,0)+$AF$15,MATCH(AV$17,'1.1b Lead &amp; Parents NFP'!$9:$9,0)+$AF$14,1,1),ADDRESS(MATCH($AA21,'1.1a Lead &amp; Parents'!$C:$C,0)+$AF$13,MATCH(AV$17,'1.1a Lead &amp; Parents'!$9:$9,0)+$AF$12,1,1))</f>
        <v>$X$148</v>
      </c>
      <c r="AW21" s="456"/>
      <c r="AX21" s="456"/>
      <c r="AY21" s="456"/>
    </row>
    <row r="22" spans="1:51" x14ac:dyDescent="0.25">
      <c r="A22" s="177" t="s">
        <v>635</v>
      </c>
      <c r="B22" s="177" t="s">
        <v>635</v>
      </c>
      <c r="C22" s="118"/>
      <c r="D22" s="189"/>
      <c r="E22" s="189"/>
      <c r="F22" s="193"/>
      <c r="G22" s="193"/>
      <c r="H22" s="193"/>
      <c r="I22" s="194"/>
      <c r="J22" s="195"/>
      <c r="K22" s="195"/>
      <c r="M22" s="193"/>
      <c r="N22" s="193"/>
      <c r="O22" s="193"/>
      <c r="P22" s="194"/>
      <c r="Q22" s="195"/>
      <c r="R22" s="195"/>
      <c r="T22" s="193"/>
      <c r="U22" s="193"/>
      <c r="V22" s="193"/>
      <c r="W22" s="194"/>
      <c r="X22" s="195"/>
      <c r="Y22" s="195"/>
      <c r="AA22" s="543" t="str">
        <f t="shared" si="0"/>
        <v>Share</v>
      </c>
      <c r="AB22" s="543" t="str">
        <f t="shared" si="1"/>
        <v>Share</v>
      </c>
      <c r="AC22" s="550"/>
      <c r="AD22" s="551"/>
      <c r="AE22" s="551"/>
      <c r="AF22" s="458" t="e">
        <f ca="1">CHOOSE('Bidder Instructions'!$H$27,ADDRESS(MATCH($AB22,'1.1b Lead &amp; Parents NFP'!$C:$C,0)+$AF$15,MATCH(AF$17,'1.1b Lead &amp; Parents NFP'!$9:$9,0)+$AF$14,1,1),ADDRESS(MATCH($AA22,'1.1a Lead &amp; Parents'!$C:$C,0)+$AF$13,MATCH(AF$17,'1.1a Lead &amp; Parents'!$9:$9,0)+$AF$12,1,1))</f>
        <v>#N/A</v>
      </c>
      <c r="AG22" s="458" t="e">
        <f ca="1">CHOOSE('Bidder Instructions'!$H$27,ADDRESS(MATCH($AB22,'1.1b Lead &amp; Parents NFP'!$C:$C,0)+$AF$15,MATCH(AG$17,'1.1b Lead &amp; Parents NFP'!$9:$9,0)+$AF$14,1,1),ADDRESS(MATCH($AA22,'1.1a Lead &amp; Parents'!$C:$C,0)+$AF$13,MATCH(AG$17,'1.1a Lead &amp; Parents'!$9:$9,0)+$AF$12,1,1))</f>
        <v>#N/A</v>
      </c>
      <c r="AH22" s="458" t="e">
        <f ca="1">CHOOSE('Bidder Instructions'!$H$27,ADDRESS(MATCH($AB22,'1.1b Lead &amp; Parents NFP'!$C:$C,0)+$AF$15,MATCH(AH$17,'1.1b Lead &amp; Parents NFP'!$9:$9,0)+$AF$14,1,1),ADDRESS(MATCH($AA22,'1.1a Lead &amp; Parents'!$C:$C,0)+$AF$13,MATCH(AH$17,'1.1a Lead &amp; Parents'!$9:$9,0)+$AF$12,1,1))</f>
        <v>#N/A</v>
      </c>
      <c r="AI22" s="460"/>
      <c r="AJ22" s="460"/>
      <c r="AK22" s="460"/>
      <c r="AL22" s="460"/>
      <c r="AM22" s="458" t="e">
        <f ca="1">CHOOSE('Bidder Instructions'!$H$27,ADDRESS(MATCH($AB22,'1.1b Lead &amp; Parents NFP'!$C:$C,0)+$AF$15,MATCH(AM$17,'1.1b Lead &amp; Parents NFP'!$9:$9,0)+$AF$14,1,1),ADDRESS(MATCH($AA22,'1.1a Lead &amp; Parents'!$C:$C,0)+$AF$13,MATCH(AM$17,'1.1a Lead &amp; Parents'!$9:$9,0)+$AF$12,1,1))</f>
        <v>#N/A</v>
      </c>
      <c r="AN22" s="458" t="e">
        <f ca="1">CHOOSE('Bidder Instructions'!$H$27,ADDRESS(MATCH($AB22,'1.1b Lead &amp; Parents NFP'!$C:$C,0)+$AF$15,MATCH(AN$17,'1.1b Lead &amp; Parents NFP'!$9:$9,0)+$AF$14,1,1),ADDRESS(MATCH($AA22,'1.1a Lead &amp; Parents'!$C:$C,0)+$AF$13,MATCH(AN$17,'1.1a Lead &amp; Parents'!$9:$9,0)+$AF$12,1,1))</f>
        <v>#N/A</v>
      </c>
      <c r="AO22" s="458" t="e">
        <f ca="1">CHOOSE('Bidder Instructions'!$H$27,ADDRESS(MATCH($AB22,'1.1b Lead &amp; Parents NFP'!$C:$C,0)+$AF$15,MATCH(AO$17,'1.1b Lead &amp; Parents NFP'!$9:$9,0)+$AF$14,1,1),ADDRESS(MATCH($AA22,'1.1a Lead &amp; Parents'!$C:$C,0)+$AF$13,MATCH(AO$17,'1.1a Lead &amp; Parents'!$9:$9,0)+$AF$12,1,1))</f>
        <v>#N/A</v>
      </c>
      <c r="AP22" s="460"/>
      <c r="AQ22" s="460"/>
      <c r="AR22" s="460"/>
      <c r="AS22" s="460"/>
      <c r="AT22" s="458" t="e">
        <f ca="1">CHOOSE('Bidder Instructions'!$H$27,ADDRESS(MATCH($AB22,'1.1b Lead &amp; Parents NFP'!$C:$C,0)+$AF$15,MATCH(AT$17,'1.1b Lead &amp; Parents NFP'!$9:$9,0)+$AF$14,1,1),ADDRESS(MATCH($AA22,'1.1a Lead &amp; Parents'!$C:$C,0)+$AF$13,MATCH(AT$17,'1.1a Lead &amp; Parents'!$9:$9,0)+$AF$12,1,1))</f>
        <v>#N/A</v>
      </c>
      <c r="AU22" s="458" t="e">
        <f ca="1">CHOOSE('Bidder Instructions'!$H$27,ADDRESS(MATCH($AB22,'1.1b Lead &amp; Parents NFP'!$C:$C,0)+$AF$15,MATCH(AU$17,'1.1b Lead &amp; Parents NFP'!$9:$9,0)+$AF$14,1,1),ADDRESS(MATCH($AA22,'1.1a Lead &amp; Parents'!$C:$C,0)+$AF$13,MATCH(AU$17,'1.1a Lead &amp; Parents'!$9:$9,0)+$AF$12,1,1))</f>
        <v>#N/A</v>
      </c>
      <c r="AV22" s="458" t="e">
        <f ca="1">CHOOSE('Bidder Instructions'!$H$27,ADDRESS(MATCH($AB22,'1.1b Lead &amp; Parents NFP'!$C:$C,0)+$AF$15,MATCH(AV$17,'1.1b Lead &amp; Parents NFP'!$9:$9,0)+$AF$14,1,1),ADDRESS(MATCH($AA22,'1.1a Lead &amp; Parents'!$C:$C,0)+$AF$13,MATCH(AV$17,'1.1a Lead &amp; Parents'!$9:$9,0)+$AF$12,1,1))</f>
        <v>#N/A</v>
      </c>
      <c r="AW22" s="456"/>
      <c r="AX22" s="456"/>
      <c r="AY22" s="456"/>
    </row>
    <row r="23" spans="1:51" s="655" customFormat="1" ht="65" x14ac:dyDescent="0.25">
      <c r="A23" s="647"/>
      <c r="B23" s="648"/>
      <c r="C23" s="649">
        <v>2</v>
      </c>
      <c r="D23" s="650" t="s">
        <v>484</v>
      </c>
      <c r="E23" s="651"/>
      <c r="F23" s="652">
        <f ca="1">IF(F24=0,0,(CHOOSE('Bidder Instructions'!$H$27,F25/F24,IF(F26&lt;0,(F25+F26)/F24,F25/F24))))</f>
        <v>0</v>
      </c>
      <c r="G23" s="652">
        <f ca="1">IF(G24=0,0,(CHOOSE('Bidder Instructions'!$H$27,G25/G24,IF(G26&lt;0,(G25+G26)/G24,G25/G24))))</f>
        <v>0</v>
      </c>
      <c r="H23" s="653">
        <f ca="1">IF(H24=0,0,(CHOOSE('Bidder Instructions'!$H$27,H25/H24,IF(H26&lt;0,(H25+H26)/H24,H25/H24))))</f>
        <v>0</v>
      </c>
      <c r="I23" s="654" t="str">
        <f ca="1">IF(F23&gt;'Authority Input'!$I$25,"G",IF(F23&lt;'Authority Input'!$G$25,"R","A"))</f>
        <v>R</v>
      </c>
      <c r="J23" s="654" t="str">
        <f ca="1">IF(G23&gt;'Authority Input'!$I$25,"G",IF(G23&lt;'Authority Input'!$G$25,"R","A"))</f>
        <v>R</v>
      </c>
      <c r="K23" s="654" t="str">
        <f ca="1">IF(H23&gt;'Authority Input'!$I$25,"G",IF(H23&lt;'Authority Input'!$G$25,"R","A"))</f>
        <v>R</v>
      </c>
      <c r="M23" s="652">
        <f ca="1">IF(M24=0,0,(CHOOSE('Bidder Instructions'!$H$27,M25/M24,IF(M26&lt;0,(M25+M26)/M24,M25/M24))))</f>
        <v>0</v>
      </c>
      <c r="N23" s="652">
        <f ca="1">IF(N24=0,0,(CHOOSE('Bidder Instructions'!$H$27,N25/N24,IF(N26&lt;0,(N25+N26)/N24,N25/N24))))</f>
        <v>0</v>
      </c>
      <c r="O23" s="653">
        <f ca="1">IF(O24=0,0,(CHOOSE('Bidder Instructions'!$H$27,O25/O24,IF(O26&lt;0,(O25+O26)/O24,O25/O24))))</f>
        <v>0</v>
      </c>
      <c r="P23" s="654" t="str">
        <f ca="1">IF(M23&gt;'Authority Input'!$I$25,"G",IF(M23&lt;'Authority Input'!$G$25,"R","A"))</f>
        <v>R</v>
      </c>
      <c r="Q23" s="654" t="str">
        <f ca="1">IF(N23&gt;'Authority Input'!$I$25,"G",IF(N23&lt;'Authority Input'!$G$25,"R","A"))</f>
        <v>R</v>
      </c>
      <c r="R23" s="654" t="str">
        <f ca="1">IF(O23&gt;'Authority Input'!$I$25,"G",IF(O23&lt;'Authority Input'!$G$25,"R","A"))</f>
        <v>R</v>
      </c>
      <c r="T23" s="652">
        <f ca="1">IF(T24=0,0,(CHOOSE('Bidder Instructions'!$H$27,T25/T24,IF(T26&lt;0,(T25+T26)/T24,T25/T24))))</f>
        <v>0</v>
      </c>
      <c r="U23" s="653">
        <f ca="1">IF(U24=0,0,(CHOOSE('Bidder Instructions'!$H$27,U25/U24,IF(U26&lt;0,(U25+U26)/U24,U25/U24))))</f>
        <v>0</v>
      </c>
      <c r="V23" s="652">
        <f ca="1">IF(V24=0,0,(CHOOSE('Bidder Instructions'!$H$27,V25/V24,IF(V26&lt;0,(V25+V26)/V24,V25/V24))))</f>
        <v>0</v>
      </c>
      <c r="W23" s="654" t="str">
        <f ca="1">IF(T23&gt;'Authority Input'!$I$25,"G",IF(T23&lt;'Authority Input'!$G$25,"R","A"))</f>
        <v>R</v>
      </c>
      <c r="X23" s="654" t="str">
        <f ca="1">IF(U23&gt;'Authority Input'!$I$25,"G",IF(U23&lt;'Authority Input'!$G$25,"R","A"))</f>
        <v>R</v>
      </c>
      <c r="Y23" s="654" t="str">
        <f ca="1">IF(V23&gt;'Authority Input'!$I$25,"G",IF(V23&lt;'Authority Input'!$G$25,"R","A"))</f>
        <v>R</v>
      </c>
      <c r="AA23" s="656">
        <f t="shared" si="0"/>
        <v>0</v>
      </c>
      <c r="AB23" s="656">
        <f t="shared" si="1"/>
        <v>0</v>
      </c>
      <c r="AC23" s="657">
        <v>2</v>
      </c>
      <c r="AD23" s="658"/>
      <c r="AE23" s="659"/>
      <c r="AF23" s="660"/>
      <c r="AG23" s="660"/>
      <c r="AH23" s="661"/>
      <c r="AI23" s="662"/>
      <c r="AJ23" s="662"/>
      <c r="AK23" s="662"/>
      <c r="AL23" s="662"/>
      <c r="AM23" s="663"/>
      <c r="AN23" s="660"/>
      <c r="AO23" s="661"/>
      <c r="AP23" s="662"/>
      <c r="AQ23" s="662"/>
      <c r="AR23" s="662"/>
      <c r="AS23" s="662"/>
      <c r="AT23" s="663"/>
      <c r="AU23" s="660"/>
      <c r="AV23" s="661"/>
      <c r="AW23" s="664"/>
      <c r="AX23" s="664"/>
      <c r="AY23" s="664"/>
    </row>
    <row r="24" spans="1:51" s="185" customFormat="1" ht="11.5" x14ac:dyDescent="0.25">
      <c r="A24" s="185" t="s">
        <v>492</v>
      </c>
      <c r="B24" s="349" t="s">
        <v>494</v>
      </c>
      <c r="C24" s="350"/>
      <c r="D24" s="351" t="s">
        <v>264</v>
      </c>
      <c r="E24" s="352"/>
      <c r="F24" s="587">
        <f ca="1">_xlfn.IFNA(HYPERLINK(CHOOSE('Bidder Instructions'!$H$27,"#'1.1b Lead &amp; Parents NFP'!"&amp;AF24,"#'1.1a Lead &amp; Parents'!"&amp;AF24),INDIRECT("'"&amp;CHOOSE('Bidder Instructions'!$H$27,"1.1b Lead &amp; Parents NFP","1.1a Lead &amp; Parents")&amp;"'!"&amp;AF24)),"")</f>
        <v>0</v>
      </c>
      <c r="G24" s="587">
        <f ca="1">_xlfn.IFNA(HYPERLINK(CHOOSE('Bidder Instructions'!$H$27,"#'1.1b Lead &amp; Parents NFP'!"&amp;AG24,"#'1.1a Lead &amp; Parents'!"&amp;AG24),INDIRECT("'"&amp;CHOOSE('Bidder Instructions'!$H$27,"1.1b Lead &amp; Parents NFP","1.1a Lead &amp; Parents")&amp;"'!"&amp;AG24)),"")</f>
        <v>0</v>
      </c>
      <c r="H24" s="587">
        <f ca="1">_xlfn.IFNA(HYPERLINK(CHOOSE('Bidder Instructions'!$H$27,"#'1.1b Lead &amp; Parents NFP'!"&amp;AH24,"#'1.1a Lead &amp; Parents'!"&amp;AH24),INDIRECT("'"&amp;CHOOSE('Bidder Instructions'!$H$27,"1.1b Lead &amp; Parents NFP","1.1a Lead &amp; Parents")&amp;"'!"&amp;AH24)),"")</f>
        <v>0</v>
      </c>
      <c r="I24" s="205"/>
      <c r="J24" s="354"/>
      <c r="K24" s="354"/>
      <c r="M24" s="587">
        <f ca="1">_xlfn.IFNA(HYPERLINK(CHOOSE('Bidder Instructions'!$H$27,"#'1.1b Lead &amp; Parents NFP'!"&amp;AM24,"#'1.1a Lead &amp; Parents'!"&amp;AM24),INDIRECT("'"&amp;CHOOSE('Bidder Instructions'!$H$27,"1.1b Lead &amp; Parents NFP","1.1a Lead &amp; Parents")&amp;"'!"&amp;AM24)),"")</f>
        <v>0</v>
      </c>
      <c r="N24" s="587">
        <f ca="1">_xlfn.IFNA(HYPERLINK(CHOOSE('Bidder Instructions'!$H$27,"#'1.1b Lead &amp; Parents NFP'!"&amp;AN24,"#'1.1a Lead &amp; Parents'!"&amp;AN24),INDIRECT("'"&amp;CHOOSE('Bidder Instructions'!$H$27,"1.1b Lead &amp; Parents NFP","1.1a Lead &amp; Parents")&amp;"'!"&amp;AN24)),"")</f>
        <v>0</v>
      </c>
      <c r="O24" s="587">
        <f ca="1">_xlfn.IFNA(HYPERLINK(CHOOSE('Bidder Instructions'!$H$27,"#'1.1b Lead &amp; Parents NFP'!"&amp;AO24,"#'1.1a Lead &amp; Parents'!"&amp;AO24),INDIRECT("'"&amp;CHOOSE('Bidder Instructions'!$H$27,"1.1b Lead &amp; Parents NFP","1.1a Lead &amp; Parents")&amp;"'!"&amp;AO24)),"")</f>
        <v>0</v>
      </c>
      <c r="P24" s="205"/>
      <c r="Q24" s="354"/>
      <c r="R24" s="354"/>
      <c r="T24" s="587">
        <f ca="1">_xlfn.IFNA(HYPERLINK(CHOOSE('Bidder Instructions'!$H$27,"#'1.1b Lead &amp; Parents NFP'!"&amp;AT24,"#'1.1a Lead &amp; Parents'!"&amp;AT24),INDIRECT("'"&amp;CHOOSE('Bidder Instructions'!$H$27,"1.1b Lead &amp; Parents NFP","1.1a Lead &amp; Parents")&amp;"'!"&amp;AT24)),"")</f>
        <v>0</v>
      </c>
      <c r="U24" s="587">
        <f ca="1">_xlfn.IFNA(HYPERLINK(CHOOSE('Bidder Instructions'!$H$27,"#'1.1b Lead &amp; Parents NFP'!"&amp;AU24,"#'1.1a Lead &amp; Parents'!"&amp;AU24),INDIRECT("'"&amp;CHOOSE('Bidder Instructions'!$H$27,"1.1b Lead &amp; Parents NFP","1.1a Lead &amp; Parents")&amp;"'!"&amp;AU24)),"")</f>
        <v>0</v>
      </c>
      <c r="V24" s="587">
        <f ca="1">_xlfn.IFNA(HYPERLINK(CHOOSE('Bidder Instructions'!$H$27,"#'1.1b Lead &amp; Parents NFP'!"&amp;AV24,"#'1.1a Lead &amp; Parents'!"&amp;AV24),INDIRECT("'"&amp;CHOOSE('Bidder Instructions'!$H$27,"1.1b Lead &amp; Parents NFP","1.1a Lead &amp; Parents")&amp;"'!"&amp;AV24)),"")</f>
        <v>0</v>
      </c>
      <c r="W24" s="205"/>
      <c r="X24" s="354"/>
      <c r="Y24" s="354"/>
      <c r="AA24" s="463" t="str">
        <f t="shared" si="0"/>
        <v>IS1</v>
      </c>
      <c r="AB24" s="463" t="str">
        <f t="shared" si="1"/>
        <v>IS3</v>
      </c>
      <c r="AC24" s="464"/>
      <c r="AD24" s="465" t="s">
        <v>264</v>
      </c>
      <c r="AE24" s="466"/>
      <c r="AF24" s="588" t="str">
        <f ca="1">CHOOSE('Bidder Instructions'!$H$27,ADDRESS(MATCH($AB24,'1.1b Lead &amp; Parents NFP'!$C:$C,0)+$AF$15,MATCH(AF$17,'1.1b Lead &amp; Parents NFP'!$9:$9,0)+$AF$14,1,1),ADDRESS(MATCH($AA24,'1.1a Lead &amp; Parents'!$C:$C,0)+$AF$13,MATCH(AF$17,'1.1a Lead &amp; Parents'!$9:$9,0)+$AF$12,1,1))</f>
        <v>$F$22</v>
      </c>
      <c r="AG24" s="588" t="str">
        <f ca="1">CHOOSE('Bidder Instructions'!$H$27,ADDRESS(MATCH($AB24,'1.1b Lead &amp; Parents NFP'!$C:$C,0)+$AF$15,MATCH(AG$17,'1.1b Lead &amp; Parents NFP'!$9:$9,0)+$AF$14,1,1),ADDRESS(MATCH($AA24,'1.1a Lead &amp; Parents'!$C:$C,0)+$AF$13,MATCH(AG$17,'1.1a Lead &amp; Parents'!$9:$9,0)+$AF$12,1,1))</f>
        <v>$G$22</v>
      </c>
      <c r="AH24" s="588" t="str">
        <f ca="1">CHOOSE('Bidder Instructions'!$H$27,ADDRESS(MATCH($AB24,'1.1b Lead &amp; Parents NFP'!$C:$C,0)+$AF$15,MATCH(AH$17,'1.1b Lead &amp; Parents NFP'!$9:$9,0)+$AF$14,1,1),ADDRESS(MATCH($AA24,'1.1a Lead &amp; Parents'!$C:$C,0)+$AF$13,MATCH(AH$17,'1.1a Lead &amp; Parents'!$9:$9,0)+$AF$12,1,1))</f>
        <v>$H$22</v>
      </c>
      <c r="AI24" s="589"/>
      <c r="AJ24" s="589"/>
      <c r="AK24" s="589"/>
      <c r="AL24" s="589"/>
      <c r="AM24" s="588" t="str">
        <f ca="1">CHOOSE('Bidder Instructions'!$H$27,ADDRESS(MATCH($AB24,'1.1b Lead &amp; Parents NFP'!$C:$C,0)+$AF$15,MATCH(AM$17,'1.1b Lead &amp; Parents NFP'!$9:$9,0)+$AF$14,1,1),ADDRESS(MATCH($AA24,'1.1a Lead &amp; Parents'!$C:$C,0)+$AF$13,MATCH(AM$17,'1.1a Lead &amp; Parents'!$9:$9,0)+$AF$12,1,1))</f>
        <v>$N$22</v>
      </c>
      <c r="AN24" s="588" t="str">
        <f ca="1">CHOOSE('Bidder Instructions'!$H$27,ADDRESS(MATCH($AB24,'1.1b Lead &amp; Parents NFP'!$C:$C,0)+$AF$15,MATCH(AN$17,'1.1b Lead &amp; Parents NFP'!$9:$9,0)+$AF$14,1,1),ADDRESS(MATCH($AA24,'1.1a Lead &amp; Parents'!$C:$C,0)+$AF$13,MATCH(AN$17,'1.1a Lead &amp; Parents'!$9:$9,0)+$AF$12,1,1))</f>
        <v>$O$22</v>
      </c>
      <c r="AO24" s="588" t="str">
        <f ca="1">CHOOSE('Bidder Instructions'!$H$27,ADDRESS(MATCH($AB24,'1.1b Lead &amp; Parents NFP'!$C:$C,0)+$AF$15,MATCH(AO$17,'1.1b Lead &amp; Parents NFP'!$9:$9,0)+$AF$14,1,1),ADDRESS(MATCH($AA24,'1.1a Lead &amp; Parents'!$C:$C,0)+$AF$13,MATCH(AO$17,'1.1a Lead &amp; Parents'!$9:$9,0)+$AF$12,1,1))</f>
        <v>$P$22</v>
      </c>
      <c r="AP24" s="589"/>
      <c r="AQ24" s="589"/>
      <c r="AR24" s="589"/>
      <c r="AS24" s="589"/>
      <c r="AT24" s="588" t="str">
        <f ca="1">CHOOSE('Bidder Instructions'!$H$27,ADDRESS(MATCH($AB24,'1.1b Lead &amp; Parents NFP'!$C:$C,0)+$AF$15,MATCH(AT$17,'1.1b Lead &amp; Parents NFP'!$9:$9,0)+$AF$14,1,1),ADDRESS(MATCH($AA24,'1.1a Lead &amp; Parents'!$C:$C,0)+$AF$13,MATCH(AT$17,'1.1a Lead &amp; Parents'!$9:$9,0)+$AF$12,1,1))</f>
        <v>$V$22</v>
      </c>
      <c r="AU24" s="588" t="str">
        <f ca="1">CHOOSE('Bidder Instructions'!$H$27,ADDRESS(MATCH($AB24,'1.1b Lead &amp; Parents NFP'!$C:$C,0)+$AF$15,MATCH(AU$17,'1.1b Lead &amp; Parents NFP'!$9:$9,0)+$AF$14,1,1),ADDRESS(MATCH($AA24,'1.1a Lead &amp; Parents'!$C:$C,0)+$AF$13,MATCH(AU$17,'1.1a Lead &amp; Parents'!$9:$9,0)+$AF$12,1,1))</f>
        <v>$W$22</v>
      </c>
      <c r="AV24" s="588" t="str">
        <f ca="1">CHOOSE('Bidder Instructions'!$H$27,ADDRESS(MATCH($AB24,'1.1b Lead &amp; Parents NFP'!$C:$C,0)+$AF$15,MATCH(AV$17,'1.1b Lead &amp; Parents NFP'!$9:$9,0)+$AF$14,1,1),ADDRESS(MATCH($AA24,'1.1a Lead &amp; Parents'!$C:$C,0)+$AF$13,MATCH(AV$17,'1.1a Lead &amp; Parents'!$9:$9,0)+$AF$12,1,1))</f>
        <v>$X$22</v>
      </c>
      <c r="AW24" s="590"/>
      <c r="AX24" s="590"/>
      <c r="AY24" s="590"/>
    </row>
    <row r="25" spans="1:51" s="185" customFormat="1" ht="23" x14ac:dyDescent="0.25">
      <c r="A25" s="185" t="s">
        <v>536</v>
      </c>
      <c r="B25" s="185" t="s">
        <v>537</v>
      </c>
      <c r="C25" s="355"/>
      <c r="D25" s="356" t="s">
        <v>265</v>
      </c>
      <c r="E25" s="357"/>
      <c r="F25" s="587">
        <f ca="1">_xlfn.IFNA(HYPERLINK(CHOOSE('Bidder Instructions'!$H$27,"#'1.1b Lead &amp; Parents NFP'!"&amp;AF25,"#'1.1a Lead &amp; Parents'!"&amp;AF25),INDIRECT("'"&amp;CHOOSE('Bidder Instructions'!$H$27,"1.1b Lead &amp; Parents NFP","1.1a Lead &amp; Parents")&amp;"'!"&amp;AF25)),"")</f>
        <v>0</v>
      </c>
      <c r="G25" s="587">
        <f ca="1">_xlfn.IFNA(HYPERLINK(CHOOSE('Bidder Instructions'!$H$27,"#'1.1b Lead &amp; Parents NFP'!"&amp;AG25,"#'1.1a Lead &amp; Parents'!"&amp;AG25),INDIRECT("'"&amp;CHOOSE('Bidder Instructions'!$H$27,"1.1b Lead &amp; Parents NFP","1.1a Lead &amp; Parents")&amp;"'!"&amp;AG25)),"")</f>
        <v>0</v>
      </c>
      <c r="H25" s="587">
        <f ca="1">_xlfn.IFNA(HYPERLINK(CHOOSE('Bidder Instructions'!$H$27,"#'1.1b Lead &amp; Parents NFP'!"&amp;AH25,"#'1.1a Lead &amp; Parents'!"&amp;AH25),INDIRECT("'"&amp;CHOOSE('Bidder Instructions'!$H$27,"1.1b Lead &amp; Parents NFP","1.1a Lead &amp; Parents")&amp;"'!"&amp;AH25)),"")</f>
        <v>0</v>
      </c>
      <c r="I25" s="205"/>
      <c r="J25" s="354"/>
      <c r="K25" s="354"/>
      <c r="M25" s="587">
        <f ca="1">_xlfn.IFNA(HYPERLINK(CHOOSE('Bidder Instructions'!$H$27,"#'1.1b Lead &amp; Parents NFP'!"&amp;AM25,"#'1.1a Lead &amp; Parents'!"&amp;AM25),INDIRECT("'"&amp;CHOOSE('Bidder Instructions'!$H$27,"1.1b Lead &amp; Parents NFP","1.1a Lead &amp; Parents")&amp;"'!"&amp;AM25)),"")</f>
        <v>0</v>
      </c>
      <c r="N25" s="587">
        <f ca="1">_xlfn.IFNA(HYPERLINK(CHOOSE('Bidder Instructions'!$H$27,"#'1.1b Lead &amp; Parents NFP'!"&amp;AN25,"#'1.1a Lead &amp; Parents'!"&amp;AN25),INDIRECT("'"&amp;CHOOSE('Bidder Instructions'!$H$27,"1.1b Lead &amp; Parents NFP","1.1a Lead &amp; Parents")&amp;"'!"&amp;AN25)),"")</f>
        <v>0</v>
      </c>
      <c r="O25" s="587">
        <f ca="1">_xlfn.IFNA(HYPERLINK(CHOOSE('Bidder Instructions'!$H$27,"#'1.1b Lead &amp; Parents NFP'!"&amp;AO25,"#'1.1a Lead &amp; Parents'!"&amp;AO25),INDIRECT("'"&amp;CHOOSE('Bidder Instructions'!$H$27,"1.1b Lead &amp; Parents NFP","1.1a Lead &amp; Parents")&amp;"'!"&amp;AO25)),"")</f>
        <v>0</v>
      </c>
      <c r="P25" s="205"/>
      <c r="Q25" s="354"/>
      <c r="R25" s="354"/>
      <c r="T25" s="587">
        <f ca="1">_xlfn.IFNA(HYPERLINK(CHOOSE('Bidder Instructions'!$H$27,"#'1.1b Lead &amp; Parents NFP'!"&amp;AT25,"#'1.1a Lead &amp; Parents'!"&amp;AT25),INDIRECT("'"&amp;CHOOSE('Bidder Instructions'!$H$27,"1.1b Lead &amp; Parents NFP","1.1a Lead &amp; Parents")&amp;"'!"&amp;AT25)),"")</f>
        <v>0</v>
      </c>
      <c r="U25" s="587">
        <f ca="1">_xlfn.IFNA(HYPERLINK(CHOOSE('Bidder Instructions'!$H$27,"#'1.1b Lead &amp; Parents NFP'!"&amp;AU25,"#'1.1a Lead &amp; Parents'!"&amp;AU25),INDIRECT("'"&amp;CHOOSE('Bidder Instructions'!$H$27,"1.1b Lead &amp; Parents NFP","1.1a Lead &amp; Parents")&amp;"'!"&amp;AU25)),"")</f>
        <v>0</v>
      </c>
      <c r="V25" s="587">
        <f ca="1">_xlfn.IFNA(HYPERLINK(CHOOSE('Bidder Instructions'!$H$27,"#'1.1b Lead &amp; Parents NFP'!"&amp;AV25,"#'1.1a Lead &amp; Parents'!"&amp;AV25),INDIRECT("'"&amp;CHOOSE('Bidder Instructions'!$H$27,"1.1b Lead &amp; Parents NFP","1.1a Lead &amp; Parents")&amp;"'!"&amp;AV25)),"")</f>
        <v>0</v>
      </c>
      <c r="W25" s="205"/>
      <c r="X25" s="354"/>
      <c r="Y25" s="354"/>
      <c r="AA25" s="463" t="str">
        <f t="shared" si="0"/>
        <v>IS9</v>
      </c>
      <c r="AB25" s="463" t="str">
        <f t="shared" si="1"/>
        <v>IS10</v>
      </c>
      <c r="AC25" s="467"/>
      <c r="AD25" s="468" t="s">
        <v>265</v>
      </c>
      <c r="AE25" s="469"/>
      <c r="AF25" s="588" t="str">
        <f ca="1">CHOOSE('Bidder Instructions'!$H$27,ADDRESS(MATCH($AB25,'1.1b Lead &amp; Parents NFP'!$C:$C,0)+$AF$15,MATCH(AF$17,'1.1b Lead &amp; Parents NFP'!$9:$9,0)+$AF$14,1,1),ADDRESS(MATCH($AA25,'1.1a Lead &amp; Parents'!$C:$C,0)+$AF$13,MATCH(AF$17,'1.1a Lead &amp; Parents'!$9:$9,0)+$AF$12,1,1))</f>
        <v>$F$30</v>
      </c>
      <c r="AG25" s="588" t="str">
        <f ca="1">CHOOSE('Bidder Instructions'!$H$27,ADDRESS(MATCH($AB25,'1.1b Lead &amp; Parents NFP'!$C:$C,0)+$AF$15,MATCH(AG$17,'1.1b Lead &amp; Parents NFP'!$9:$9,0)+$AF$14,1,1),ADDRESS(MATCH($AA25,'1.1a Lead &amp; Parents'!$C:$C,0)+$AF$13,MATCH(AG$17,'1.1a Lead &amp; Parents'!$9:$9,0)+$AF$12,1,1))</f>
        <v>$G$30</v>
      </c>
      <c r="AH25" s="588" t="str">
        <f ca="1">CHOOSE('Bidder Instructions'!$H$27,ADDRESS(MATCH($AB25,'1.1b Lead &amp; Parents NFP'!$C:$C,0)+$AF$15,MATCH(AH$17,'1.1b Lead &amp; Parents NFP'!$9:$9,0)+$AF$14,1,1),ADDRESS(MATCH($AA25,'1.1a Lead &amp; Parents'!$C:$C,0)+$AF$13,MATCH(AH$17,'1.1a Lead &amp; Parents'!$9:$9,0)+$AF$12,1,1))</f>
        <v>$H$30</v>
      </c>
      <c r="AI25" s="589"/>
      <c r="AJ25" s="589"/>
      <c r="AK25" s="589"/>
      <c r="AL25" s="589"/>
      <c r="AM25" s="588" t="str">
        <f ca="1">CHOOSE('Bidder Instructions'!$H$27,ADDRESS(MATCH($AB25,'1.1b Lead &amp; Parents NFP'!$C:$C,0)+$AF$15,MATCH(AM$17,'1.1b Lead &amp; Parents NFP'!$9:$9,0)+$AF$14,1,1),ADDRESS(MATCH($AA25,'1.1a Lead &amp; Parents'!$C:$C,0)+$AF$13,MATCH(AM$17,'1.1a Lead &amp; Parents'!$9:$9,0)+$AF$12,1,1))</f>
        <v>$N$30</v>
      </c>
      <c r="AN25" s="588" t="str">
        <f ca="1">CHOOSE('Bidder Instructions'!$H$27,ADDRESS(MATCH($AB25,'1.1b Lead &amp; Parents NFP'!$C:$C,0)+$AF$15,MATCH(AN$17,'1.1b Lead &amp; Parents NFP'!$9:$9,0)+$AF$14,1,1),ADDRESS(MATCH($AA25,'1.1a Lead &amp; Parents'!$C:$C,0)+$AF$13,MATCH(AN$17,'1.1a Lead &amp; Parents'!$9:$9,0)+$AF$12,1,1))</f>
        <v>$O$30</v>
      </c>
      <c r="AO25" s="588" t="str">
        <f ca="1">CHOOSE('Bidder Instructions'!$H$27,ADDRESS(MATCH($AB25,'1.1b Lead &amp; Parents NFP'!$C:$C,0)+$AF$15,MATCH(AO$17,'1.1b Lead &amp; Parents NFP'!$9:$9,0)+$AF$14,1,1),ADDRESS(MATCH($AA25,'1.1a Lead &amp; Parents'!$C:$C,0)+$AF$13,MATCH(AO$17,'1.1a Lead &amp; Parents'!$9:$9,0)+$AF$12,1,1))</f>
        <v>$P$30</v>
      </c>
      <c r="AP25" s="589"/>
      <c r="AQ25" s="589"/>
      <c r="AR25" s="589"/>
      <c r="AS25" s="589"/>
      <c r="AT25" s="588" t="str">
        <f ca="1">CHOOSE('Bidder Instructions'!$H$27,ADDRESS(MATCH($AB25,'1.1b Lead &amp; Parents NFP'!$C:$C,0)+$AF$15,MATCH(AT$17,'1.1b Lead &amp; Parents NFP'!$9:$9,0)+$AF$14,1,1),ADDRESS(MATCH($AA25,'1.1a Lead &amp; Parents'!$C:$C,0)+$AF$13,MATCH(AT$17,'1.1a Lead &amp; Parents'!$9:$9,0)+$AF$12,1,1))</f>
        <v>$V$30</v>
      </c>
      <c r="AU25" s="588" t="str">
        <f ca="1">CHOOSE('Bidder Instructions'!$H$27,ADDRESS(MATCH($AB25,'1.1b Lead &amp; Parents NFP'!$C:$C,0)+$AF$15,MATCH(AU$17,'1.1b Lead &amp; Parents NFP'!$9:$9,0)+$AF$14,1,1),ADDRESS(MATCH($AA25,'1.1a Lead &amp; Parents'!$C:$C,0)+$AF$13,MATCH(AU$17,'1.1a Lead &amp; Parents'!$9:$9,0)+$AF$12,1,1))</f>
        <v>$W$30</v>
      </c>
      <c r="AV25" s="588" t="str">
        <f ca="1">CHOOSE('Bidder Instructions'!$H$27,ADDRESS(MATCH($AB25,'1.1b Lead &amp; Parents NFP'!$C:$C,0)+$AF$15,MATCH(AV$17,'1.1b Lead &amp; Parents NFP'!$9:$9,0)+$AF$14,1,1),ADDRESS(MATCH($AA25,'1.1a Lead &amp; Parents'!$C:$C,0)+$AF$13,MATCH(AV$17,'1.1a Lead &amp; Parents'!$9:$9,0)+$AF$12,1,1))</f>
        <v>$X$30</v>
      </c>
      <c r="AW25" s="590"/>
      <c r="AX25" s="590"/>
      <c r="AY25" s="590"/>
    </row>
    <row r="26" spans="1:51" s="185" customFormat="1" ht="11.5" x14ac:dyDescent="0.25">
      <c r="A26" s="185" t="s">
        <v>538</v>
      </c>
      <c r="B26" s="185" t="s">
        <v>45</v>
      </c>
      <c r="C26" s="355"/>
      <c r="D26" s="358" t="str">
        <f>IF('Bidder Instructions'!$H$27=1,"","Exceptional and non-underlying items")</f>
        <v>Exceptional and non-underlying items</v>
      </c>
      <c r="E26" s="359"/>
      <c r="F26" s="587">
        <f ca="1">_xlfn.IFNA(HYPERLINK(CHOOSE('Bidder Instructions'!$H$27,"#'1.1b Lead &amp; Parents NFP'!"&amp;AF26,"#'1.1a Lead &amp; Parents'!"&amp;AF26),INDIRECT("'"&amp;CHOOSE('Bidder Instructions'!$H$27,"1.1b Lead &amp; Parents NFP","1.1a Lead &amp; Parents")&amp;"'!"&amp;AF26)),"")</f>
        <v>0</v>
      </c>
      <c r="G26" s="587">
        <f ca="1">_xlfn.IFNA(HYPERLINK(CHOOSE('Bidder Instructions'!$H$27,"#'1.1b Lead &amp; Parents NFP'!"&amp;AG26,"#'1.1a Lead &amp; Parents'!"&amp;AG26),INDIRECT("'"&amp;CHOOSE('Bidder Instructions'!$H$27,"1.1b Lead &amp; Parents NFP","1.1a Lead &amp; Parents")&amp;"'!"&amp;AG26)),"")</f>
        <v>0</v>
      </c>
      <c r="H26" s="587">
        <f ca="1">_xlfn.IFNA(HYPERLINK(CHOOSE('Bidder Instructions'!$H$27,"#'1.1b Lead &amp; Parents NFP'!"&amp;AH26,"#'1.1a Lead &amp; Parents'!"&amp;AH26),INDIRECT("'"&amp;CHOOSE('Bidder Instructions'!$H$27,"1.1b Lead &amp; Parents NFP","1.1a Lead &amp; Parents")&amp;"'!"&amp;AH26)),"")</f>
        <v>0</v>
      </c>
      <c r="I26" s="205"/>
      <c r="J26" s="354"/>
      <c r="K26" s="354"/>
      <c r="M26" s="587">
        <f ca="1">_xlfn.IFNA(HYPERLINK(CHOOSE('Bidder Instructions'!$H$27,"#'1.1b Lead &amp; Parents NFP'!"&amp;AM26,"#'1.1a Lead &amp; Parents'!"&amp;AM26),INDIRECT("'"&amp;CHOOSE('Bidder Instructions'!$H$27,"1.1b Lead &amp; Parents NFP","1.1a Lead &amp; Parents")&amp;"'!"&amp;AM26)),"")</f>
        <v>0</v>
      </c>
      <c r="N26" s="587">
        <f ca="1">_xlfn.IFNA(HYPERLINK(CHOOSE('Bidder Instructions'!$H$27,"#'1.1b Lead &amp; Parents NFP'!"&amp;AN26,"#'1.1a Lead &amp; Parents'!"&amp;AN26),INDIRECT("'"&amp;CHOOSE('Bidder Instructions'!$H$27,"1.1b Lead &amp; Parents NFP","1.1a Lead &amp; Parents")&amp;"'!"&amp;AN26)),"")</f>
        <v>0</v>
      </c>
      <c r="O26" s="587">
        <f ca="1">_xlfn.IFNA(HYPERLINK(CHOOSE('Bidder Instructions'!$H$27,"#'1.1b Lead &amp; Parents NFP'!"&amp;AO26,"#'1.1a Lead &amp; Parents'!"&amp;AO26),INDIRECT("'"&amp;CHOOSE('Bidder Instructions'!$H$27,"1.1b Lead &amp; Parents NFP","1.1a Lead &amp; Parents")&amp;"'!"&amp;AO26)),"")</f>
        <v>0</v>
      </c>
      <c r="P26" s="205"/>
      <c r="Q26" s="354"/>
      <c r="R26" s="354"/>
      <c r="T26" s="587">
        <f ca="1">_xlfn.IFNA(HYPERLINK(CHOOSE('Bidder Instructions'!$H$27,"#'1.1b Lead &amp; Parents NFP'!"&amp;AT26,"#'1.1a Lead &amp; Parents'!"&amp;AT26),INDIRECT("'"&amp;CHOOSE('Bidder Instructions'!$H$27,"1.1b Lead &amp; Parents NFP","1.1a Lead &amp; Parents")&amp;"'!"&amp;AT26)),"")</f>
        <v>0</v>
      </c>
      <c r="U26" s="587">
        <f ca="1">_xlfn.IFNA(HYPERLINK(CHOOSE('Bidder Instructions'!$H$27,"#'1.1b Lead &amp; Parents NFP'!"&amp;AU26,"#'1.1a Lead &amp; Parents'!"&amp;AU26),INDIRECT("'"&amp;CHOOSE('Bidder Instructions'!$H$27,"1.1b Lead &amp; Parents NFP","1.1a Lead &amp; Parents")&amp;"'!"&amp;AU26)),"")</f>
        <v>0</v>
      </c>
      <c r="V26" s="587">
        <f ca="1">_xlfn.IFNA(HYPERLINK(CHOOSE('Bidder Instructions'!$H$27,"#'1.1b Lead &amp; Parents NFP'!"&amp;AV26,"#'1.1a Lead &amp; Parents'!"&amp;AV26),INDIRECT("'"&amp;CHOOSE('Bidder Instructions'!$H$27,"1.1b Lead &amp; Parents NFP","1.1a Lead &amp; Parents")&amp;"'!"&amp;AV26)),"")</f>
        <v>0</v>
      </c>
      <c r="W26" s="205"/>
      <c r="X26" s="354"/>
      <c r="Y26" s="354"/>
      <c r="AA26" s="463" t="str">
        <f t="shared" si="0"/>
        <v>IS11</v>
      </c>
      <c r="AB26" s="463" t="str">
        <f t="shared" si="1"/>
        <v>N/A</v>
      </c>
      <c r="AC26" s="467"/>
      <c r="AD26" s="470" t="str">
        <f>IF('Bidder Instructions'!$H$27=1,"","Exceptional and non-underlying items")</f>
        <v>Exceptional and non-underlying items</v>
      </c>
      <c r="AE26" s="471"/>
      <c r="AF26" s="588" t="str">
        <f ca="1">CHOOSE('Bidder Instructions'!$H$27,ADDRESS(MATCH($AB26,'1.1b Lead &amp; Parents NFP'!$C:$C,0)+$AF$15,MATCH(AF$17,'1.1b Lead &amp; Parents NFP'!$9:$9,0)+$AF$14,1,1),ADDRESS(MATCH($AA26,'1.1a Lead &amp; Parents'!$C:$C,0)+$AF$13,MATCH(AF$17,'1.1a Lead &amp; Parents'!$9:$9,0)+$AF$12,1,1))</f>
        <v>$F$32</v>
      </c>
      <c r="AG26" s="588" t="str">
        <f ca="1">CHOOSE('Bidder Instructions'!$H$27,ADDRESS(MATCH($AB26,'1.1b Lead &amp; Parents NFP'!$C:$C,0)+$AF$15,MATCH(AG$17,'1.1b Lead &amp; Parents NFP'!$9:$9,0)+$AF$14,1,1),ADDRESS(MATCH($AA26,'1.1a Lead &amp; Parents'!$C:$C,0)+$AF$13,MATCH(AG$17,'1.1a Lead &amp; Parents'!$9:$9,0)+$AF$12,1,1))</f>
        <v>$G$32</v>
      </c>
      <c r="AH26" s="588" t="str">
        <f ca="1">CHOOSE('Bidder Instructions'!$H$27,ADDRESS(MATCH($AB26,'1.1b Lead &amp; Parents NFP'!$C:$C,0)+$AF$15,MATCH(AH$17,'1.1b Lead &amp; Parents NFP'!$9:$9,0)+$AF$14,1,1),ADDRESS(MATCH($AA26,'1.1a Lead &amp; Parents'!$C:$C,0)+$AF$13,MATCH(AH$17,'1.1a Lead &amp; Parents'!$9:$9,0)+$AF$12,1,1))</f>
        <v>$H$32</v>
      </c>
      <c r="AI26" s="589"/>
      <c r="AJ26" s="589"/>
      <c r="AK26" s="589"/>
      <c r="AL26" s="589"/>
      <c r="AM26" s="588" t="str">
        <f ca="1">CHOOSE('Bidder Instructions'!$H$27,ADDRESS(MATCH($AB26,'1.1b Lead &amp; Parents NFP'!$C:$C,0)+$AF$15,MATCH(AM$17,'1.1b Lead &amp; Parents NFP'!$9:$9,0)+$AF$14,1,1),ADDRESS(MATCH($AA26,'1.1a Lead &amp; Parents'!$C:$C,0)+$AF$13,MATCH(AM$17,'1.1a Lead &amp; Parents'!$9:$9,0)+$AF$12,1,1))</f>
        <v>$N$32</v>
      </c>
      <c r="AN26" s="588" t="str">
        <f ca="1">CHOOSE('Bidder Instructions'!$H$27,ADDRESS(MATCH($AB26,'1.1b Lead &amp; Parents NFP'!$C:$C,0)+$AF$15,MATCH(AN$17,'1.1b Lead &amp; Parents NFP'!$9:$9,0)+$AF$14,1,1),ADDRESS(MATCH($AA26,'1.1a Lead &amp; Parents'!$C:$C,0)+$AF$13,MATCH(AN$17,'1.1a Lead &amp; Parents'!$9:$9,0)+$AF$12,1,1))</f>
        <v>$O$32</v>
      </c>
      <c r="AO26" s="588" t="str">
        <f ca="1">CHOOSE('Bidder Instructions'!$H$27,ADDRESS(MATCH($AB26,'1.1b Lead &amp; Parents NFP'!$C:$C,0)+$AF$15,MATCH(AO$17,'1.1b Lead &amp; Parents NFP'!$9:$9,0)+$AF$14,1,1),ADDRESS(MATCH($AA26,'1.1a Lead &amp; Parents'!$C:$C,0)+$AF$13,MATCH(AO$17,'1.1a Lead &amp; Parents'!$9:$9,0)+$AF$12,1,1))</f>
        <v>$P$32</v>
      </c>
      <c r="AP26" s="589"/>
      <c r="AQ26" s="589"/>
      <c r="AR26" s="589"/>
      <c r="AS26" s="589"/>
      <c r="AT26" s="588" t="str">
        <f ca="1">CHOOSE('Bidder Instructions'!$H$27,ADDRESS(MATCH($AB26,'1.1b Lead &amp; Parents NFP'!$C:$C,0)+$AF$15,MATCH(AT$17,'1.1b Lead &amp; Parents NFP'!$9:$9,0)+$AF$14,1,1),ADDRESS(MATCH($AA26,'1.1a Lead &amp; Parents'!$C:$C,0)+$AF$13,MATCH(AT$17,'1.1a Lead &amp; Parents'!$9:$9,0)+$AF$12,1,1))</f>
        <v>$V$32</v>
      </c>
      <c r="AU26" s="588" t="str">
        <f ca="1">CHOOSE('Bidder Instructions'!$H$27,ADDRESS(MATCH($AB26,'1.1b Lead &amp; Parents NFP'!$C:$C,0)+$AF$15,MATCH(AU$17,'1.1b Lead &amp; Parents NFP'!$9:$9,0)+$AF$14,1,1),ADDRESS(MATCH($AA26,'1.1a Lead &amp; Parents'!$C:$C,0)+$AF$13,MATCH(AU$17,'1.1a Lead &amp; Parents'!$9:$9,0)+$AF$12,1,1))</f>
        <v>$W$32</v>
      </c>
      <c r="AV26" s="588" t="str">
        <f ca="1">CHOOSE('Bidder Instructions'!$H$27,ADDRESS(MATCH($AB26,'1.1b Lead &amp; Parents NFP'!$C:$C,0)+$AF$15,MATCH(AV$17,'1.1b Lead &amp; Parents NFP'!$9:$9,0)+$AF$14,1,1),ADDRESS(MATCH($AA26,'1.1a Lead &amp; Parents'!$C:$C,0)+$AF$13,MATCH(AV$17,'1.1a Lead &amp; Parents'!$9:$9,0)+$AF$12,1,1))</f>
        <v>$X$32</v>
      </c>
      <c r="AW26" s="590"/>
      <c r="AX26" s="590"/>
      <c r="AY26" s="590"/>
    </row>
    <row r="27" spans="1:51" s="183" customFormat="1" x14ac:dyDescent="0.25">
      <c r="A27" s="197"/>
      <c r="B27" s="196"/>
      <c r="C27" s="198"/>
      <c r="D27" s="190"/>
      <c r="E27" s="190"/>
      <c r="F27" s="199"/>
      <c r="G27" s="199"/>
      <c r="H27" s="199"/>
      <c r="I27" s="203"/>
      <c r="J27" s="204"/>
      <c r="K27" s="204"/>
      <c r="M27" s="200"/>
      <c r="N27" s="200"/>
      <c r="O27" s="200"/>
      <c r="P27" s="201"/>
      <c r="Q27" s="202"/>
      <c r="R27" s="202"/>
      <c r="T27" s="200"/>
      <c r="U27" s="200"/>
      <c r="V27" s="200"/>
      <c r="W27" s="201"/>
      <c r="X27" s="202"/>
      <c r="Y27" s="202"/>
      <c r="AA27" s="463">
        <f t="shared" si="0"/>
        <v>0</v>
      </c>
      <c r="AB27" s="463">
        <f t="shared" si="1"/>
        <v>0</v>
      </c>
      <c r="AC27" s="472"/>
      <c r="AD27" s="473"/>
      <c r="AE27" s="473"/>
      <c r="AF27" s="588"/>
      <c r="AG27" s="588"/>
      <c r="AH27" s="591"/>
      <c r="AI27" s="589"/>
      <c r="AJ27" s="589"/>
      <c r="AK27" s="589"/>
      <c r="AL27" s="589"/>
      <c r="AM27" s="592"/>
      <c r="AN27" s="588"/>
      <c r="AO27" s="591"/>
      <c r="AP27" s="589"/>
      <c r="AQ27" s="589"/>
      <c r="AR27" s="589"/>
      <c r="AS27" s="589"/>
      <c r="AT27" s="592"/>
      <c r="AU27" s="588"/>
      <c r="AV27" s="591"/>
      <c r="AW27" s="590"/>
      <c r="AX27" s="590"/>
      <c r="AY27" s="590"/>
    </row>
    <row r="28" spans="1:51" s="609" customFormat="1" ht="78" hidden="1" x14ac:dyDescent="0.25">
      <c r="A28" s="627"/>
      <c r="B28" s="628"/>
      <c r="C28" s="629" t="s">
        <v>54</v>
      </c>
      <c r="D28" s="665" t="s">
        <v>657</v>
      </c>
      <c r="E28" s="665"/>
      <c r="F28" s="666" t="str">
        <f ca="1">IF(OR(F51=0,F48=0),"N/A",IF(F51/F48&lt;0,0,F51/F48))</f>
        <v>N/A</v>
      </c>
      <c r="G28" s="666" t="str">
        <f ca="1">IF(OR(G51=0,G48=0),"N/A",IF(G51/G48&lt;0,0,G51/G48))</f>
        <v>N/A</v>
      </c>
      <c r="H28" s="666" t="str">
        <f ca="1">IF(OR(H51=0,H48=0),"N/A",IF(H51/H48&lt;0,0,H51/H48))</f>
        <v>N/A</v>
      </c>
      <c r="I28" s="634" t="str">
        <f ca="1">IF(AND(F51=0,F48=0),"N/A",IF(F48&lt;=0,"G",IF(F51&lt;=0,"R",IF(F28&gt;'Authority Input'!#REF!,"G",IF(F28&lt;'Authority Input'!#REF!,"R","A")))))</f>
        <v>N/A</v>
      </c>
      <c r="J28" s="634" t="str">
        <f ca="1">IF(AND(G51=0,G48=0),"N/A",IF(G48&lt;=0,"G",IF(G51&lt;=0,"R",IF(G28&gt;'Authority Input'!#REF!,"G",IF(G28&lt;'Authority Input'!#REF!,"R","A")))))</f>
        <v>N/A</v>
      </c>
      <c r="K28" s="634" t="str">
        <f ca="1">IF(AND(H51=0,H48=0),"N/A",IF(H48&lt;=0,"G",IF(H51&lt;=0,"R",IF(H28&gt;'Authority Input'!#REF!,"G",IF(H28&lt;'Authority Input'!#REF!,"R","A")))))</f>
        <v>N/A</v>
      </c>
      <c r="M28" s="666" t="str">
        <f ca="1">IF(OR(M51=0,M48=0),"N/A",IF(M51/M48&lt;0,0,M51/M48))</f>
        <v>N/A</v>
      </c>
      <c r="N28" s="666" t="str">
        <f ca="1">IF(OR(N51=0,N48=0),"N/A",IF(N51/N48&lt;0,0,N51/N48))</f>
        <v>N/A</v>
      </c>
      <c r="O28" s="666" t="str">
        <f ca="1">IF(OR(O51=0,O48=0),"N/A",IF(O51/O48&lt;0,0,O51/O48))</f>
        <v>N/A</v>
      </c>
      <c r="P28" s="634" t="str">
        <f ca="1">IF(AND(M51=0,M48=0),"N/A",IF(M48&lt;=0,"G",IF(M51&lt;=0,"R",IF(M28&gt;'Authority Input'!#REF!,"G",IF(M28&lt;'Authority Input'!#REF!,"R","A")))))</f>
        <v>N/A</v>
      </c>
      <c r="Q28" s="634" t="str">
        <f ca="1">IF(AND(N51=0,N48=0),"N/A",IF(N48&lt;=0,"G",IF(N51&lt;=0,"R",IF(N28&gt;'Authority Input'!#REF!,"G",IF(N28&lt;'Authority Input'!#REF!,"R","A")))))</f>
        <v>N/A</v>
      </c>
      <c r="R28" s="634" t="str">
        <f ca="1">IF(AND(O51=0,O48=0),"N/A",IF(O48&lt;=0,"G",IF(O51&lt;=0,"R",IF(O28&gt;'Authority Input'!#REF!,"G",IF(O28&lt;'Authority Input'!#REF!,"R","A")))))</f>
        <v>N/A</v>
      </c>
      <c r="T28" s="666" t="str">
        <f ca="1">IF(OR(T51=0,T48=0),"N/A",IF(T51/T48&lt;0,0,T51/T48))</f>
        <v>N/A</v>
      </c>
      <c r="U28" s="666" t="str">
        <f ca="1">IF(OR(U51=0,U48=0),"N/A",IF(U51/U48&lt;0,0,U51/U48))</f>
        <v>N/A</v>
      </c>
      <c r="V28" s="666" t="str">
        <f ca="1">IF(OR(V51=0,V48=0),"N/A",IF(V51/V48&lt;0,0,V51/V48))</f>
        <v>N/A</v>
      </c>
      <c r="W28" s="634" t="str">
        <f ca="1">IF(AND(T51=0,T48=0),"N/A",IF(T48&lt;=0,"G",IF(T51&lt;=0,"R",IF(T28&gt;'Authority Input'!#REF!,"G",IF(T28&lt;'Authority Input'!#REF!,"R","A")))))</f>
        <v>N/A</v>
      </c>
      <c r="X28" s="634" t="str">
        <f ca="1">IF(AND(U51=0,U48=0),"N/A",IF(U48&lt;=0,"G",IF(U51&lt;=0,"R",IF(U28&gt;'Authority Input'!#REF!,"G",IF(U28&lt;'Authority Input'!#REF!,"R","A")))))</f>
        <v>N/A</v>
      </c>
      <c r="Y28" s="634" t="str">
        <f ca="1">IF(AND(V51=0,V48=0),"N/A",IF(V48&lt;=0,"G",IF(V51&lt;=0,"R",IF(V28&gt;'Authority Input'!#REF!,"G",IF(V28&lt;'Authority Input'!#REF!,"R","A")))))</f>
        <v>N/A</v>
      </c>
      <c r="AA28" s="610">
        <f t="shared" si="0"/>
        <v>0</v>
      </c>
      <c r="AB28" s="610">
        <f t="shared" si="1"/>
        <v>0</v>
      </c>
      <c r="AC28" s="637" t="s">
        <v>54</v>
      </c>
      <c r="AD28" s="639"/>
      <c r="AE28" s="639"/>
      <c r="AF28" s="667"/>
      <c r="AG28" s="667"/>
      <c r="AH28" s="668"/>
      <c r="AI28" s="669"/>
      <c r="AJ28" s="669"/>
      <c r="AK28" s="669"/>
      <c r="AL28" s="669"/>
      <c r="AM28" s="670"/>
      <c r="AN28" s="667"/>
      <c r="AO28" s="668"/>
      <c r="AP28" s="669"/>
      <c r="AQ28" s="669"/>
      <c r="AR28" s="669"/>
      <c r="AS28" s="669"/>
      <c r="AT28" s="670"/>
      <c r="AU28" s="667"/>
      <c r="AV28" s="668"/>
      <c r="AW28" s="671"/>
      <c r="AX28" s="671"/>
      <c r="AY28" s="671"/>
    </row>
    <row r="29" spans="1:51" s="177" customFormat="1" ht="11.5" hidden="1" x14ac:dyDescent="0.25">
      <c r="C29" s="343"/>
      <c r="D29" s="360" t="s">
        <v>33</v>
      </c>
      <c r="E29" s="361"/>
      <c r="F29" s="362"/>
      <c r="G29" s="362"/>
      <c r="H29" s="362"/>
      <c r="I29" s="363"/>
      <c r="J29" s="215"/>
      <c r="K29" s="215"/>
      <c r="M29" s="362"/>
      <c r="N29" s="362"/>
      <c r="O29" s="362"/>
      <c r="P29" s="363"/>
      <c r="Q29" s="215"/>
      <c r="R29" s="215"/>
      <c r="T29" s="362"/>
      <c r="U29" s="362"/>
      <c r="V29" s="362"/>
      <c r="W29" s="363"/>
      <c r="X29" s="215"/>
      <c r="Y29" s="215"/>
      <c r="AA29" s="543">
        <f t="shared" si="0"/>
        <v>0</v>
      </c>
      <c r="AB29" s="543">
        <f t="shared" si="1"/>
        <v>0</v>
      </c>
      <c r="AC29" s="544"/>
      <c r="AD29" s="554" t="s">
        <v>33</v>
      </c>
      <c r="AE29" s="555"/>
      <c r="AF29" s="458"/>
      <c r="AG29" s="458"/>
      <c r="AH29" s="459"/>
      <c r="AI29" s="460"/>
      <c r="AJ29" s="460"/>
      <c r="AK29" s="460"/>
      <c r="AL29" s="460"/>
      <c r="AM29" s="461"/>
      <c r="AN29" s="458"/>
      <c r="AO29" s="459"/>
      <c r="AP29" s="460"/>
      <c r="AQ29" s="460"/>
      <c r="AR29" s="460"/>
      <c r="AS29" s="460"/>
      <c r="AT29" s="461"/>
      <c r="AU29" s="458"/>
      <c r="AV29" s="459"/>
      <c r="AW29" s="456"/>
      <c r="AX29" s="456"/>
      <c r="AY29" s="456"/>
    </row>
    <row r="30" spans="1:51" s="177" customFormat="1" ht="23" hidden="1" x14ac:dyDescent="0.25">
      <c r="A30" s="177" t="s">
        <v>561</v>
      </c>
      <c r="B30" s="177" t="s">
        <v>523</v>
      </c>
      <c r="C30" s="346"/>
      <c r="D30" s="364" t="s">
        <v>273</v>
      </c>
      <c r="E30" s="365" t="s">
        <v>267</v>
      </c>
      <c r="F30" s="430">
        <f ca="1">_xlfn.IFNA(HYPERLINK(CHOOSE('Bidder Instructions'!$H$27,"#'1.1b Lead &amp; Parents NFP'!"&amp;AF30,"#'1.1a Lead &amp; Parents'!"&amp;AF30),INDIRECT("'"&amp;CHOOSE('Bidder Instructions'!$H$27,"1.1b Lead &amp; Parents NFP","1.1a Lead &amp; Parents")&amp;"'!"&amp;AF30)),"")</f>
        <v>0</v>
      </c>
      <c r="G30" s="430">
        <f ca="1">_xlfn.IFNA(HYPERLINK(CHOOSE('Bidder Instructions'!$H$27,"#'1.1b Lead &amp; Parents NFP'!"&amp;AG30,"#'1.1a Lead &amp; Parents'!"&amp;AG30),INDIRECT("'"&amp;CHOOSE('Bidder Instructions'!$H$27,"1.1b Lead &amp; Parents NFP","1.1a Lead &amp; Parents")&amp;"'!"&amp;AG30)),"")</f>
        <v>0</v>
      </c>
      <c r="H30" s="430">
        <f ca="1">_xlfn.IFNA(HYPERLINK(CHOOSE('Bidder Instructions'!$H$27,"#'1.1b Lead &amp; Parents NFP'!"&amp;AH30,"#'1.1a Lead &amp; Parents'!"&amp;AH30),INDIRECT("'"&amp;CHOOSE('Bidder Instructions'!$H$27,"1.1b Lead &amp; Parents NFP","1.1a Lead &amp; Parents")&amp;"'!"&amp;AH30)),"")</f>
        <v>0</v>
      </c>
      <c r="I30" s="213"/>
      <c r="J30" s="214"/>
      <c r="K30" s="214"/>
      <c r="M30" s="430">
        <f ca="1">_xlfn.IFNA(HYPERLINK(CHOOSE('Bidder Instructions'!$H$27,"#'1.1b Lead &amp; Parents NFP'!"&amp;AM30,"#'1.1a Lead &amp; Parents'!"&amp;AM30),INDIRECT("'"&amp;CHOOSE('Bidder Instructions'!$H$27,"1.1b Lead &amp; Parents NFP","1.1a Lead &amp; Parents")&amp;"'!"&amp;AM30)),"")</f>
        <v>0</v>
      </c>
      <c r="N30" s="430">
        <f ca="1">_xlfn.IFNA(HYPERLINK(CHOOSE('Bidder Instructions'!$H$27,"#'1.1b Lead &amp; Parents NFP'!"&amp;AN30,"#'1.1a Lead &amp; Parents'!"&amp;AN30),INDIRECT("'"&amp;CHOOSE('Bidder Instructions'!$H$27,"1.1b Lead &amp; Parents NFP","1.1a Lead &amp; Parents")&amp;"'!"&amp;AN30)),"")</f>
        <v>0</v>
      </c>
      <c r="O30" s="430">
        <f ca="1">_xlfn.IFNA(HYPERLINK(CHOOSE('Bidder Instructions'!$H$27,"#'1.1b Lead &amp; Parents NFP'!"&amp;AO30,"#'1.1a Lead &amp; Parents'!"&amp;AO30),INDIRECT("'"&amp;CHOOSE('Bidder Instructions'!$H$27,"1.1b Lead &amp; Parents NFP","1.1a Lead &amp; Parents")&amp;"'!"&amp;AO30)),"")</f>
        <v>0</v>
      </c>
      <c r="P30" s="213"/>
      <c r="Q30" s="214"/>
      <c r="R30" s="214"/>
      <c r="T30" s="430">
        <f ca="1">_xlfn.IFNA(HYPERLINK(CHOOSE('Bidder Instructions'!$H$27,"#'1.1b Lead &amp; Parents NFP'!"&amp;AT30,"#'1.1a Lead &amp; Parents'!"&amp;AT30),INDIRECT("'"&amp;CHOOSE('Bidder Instructions'!$H$27,"1.1b Lead &amp; Parents NFP","1.1a Lead &amp; Parents")&amp;"'!"&amp;AT30)),"")</f>
        <v>0</v>
      </c>
      <c r="U30" s="430">
        <f ca="1">_xlfn.IFNA(HYPERLINK(CHOOSE('Bidder Instructions'!$H$27,"#'1.1b Lead &amp; Parents NFP'!"&amp;AU30,"#'1.1a Lead &amp; Parents'!"&amp;AU30),INDIRECT("'"&amp;CHOOSE('Bidder Instructions'!$H$27,"1.1b Lead &amp; Parents NFP","1.1a Lead &amp; Parents")&amp;"'!"&amp;AU30)),"")</f>
        <v>0</v>
      </c>
      <c r="V30" s="430">
        <f ca="1">_xlfn.IFNA(HYPERLINK(CHOOSE('Bidder Instructions'!$H$27,"#'1.1b Lead &amp; Parents NFP'!"&amp;AV30,"#'1.1a Lead &amp; Parents'!"&amp;AV30),INDIRECT("'"&amp;CHOOSE('Bidder Instructions'!$H$27,"1.1b Lead &amp; Parents NFP","1.1a Lead &amp; Parents")&amp;"'!"&amp;AV30)),"")</f>
        <v>0</v>
      </c>
      <c r="W30" s="213"/>
      <c r="X30" s="214"/>
      <c r="Y30" s="214"/>
      <c r="AA30" s="543" t="str">
        <f t="shared" si="0"/>
        <v>BS39</v>
      </c>
      <c r="AB30" s="543" t="str">
        <f t="shared" si="1"/>
        <v>BS21</v>
      </c>
      <c r="AC30" s="547"/>
      <c r="AD30" s="556" t="s">
        <v>273</v>
      </c>
      <c r="AE30" s="557" t="s">
        <v>267</v>
      </c>
      <c r="AF30" s="458" t="str">
        <f ca="1">CHOOSE('Bidder Instructions'!$H$27,ADDRESS(MATCH($AB30,'1.1b Lead &amp; Parents NFP'!$C:$C,0)+$AF$15,MATCH(AF$17,'1.1b Lead &amp; Parents NFP'!$9:$9,0)+$AF$14,1,1),ADDRESS(MATCH($AA30,'1.1a Lead &amp; Parents'!$C:$C,0)+$AF$13,MATCH(AF$17,'1.1a Lead &amp; Parents'!$9:$9,0)+$AF$12,1,1))</f>
        <v>$F$90</v>
      </c>
      <c r="AG30" s="458" t="str">
        <f ca="1">CHOOSE('Bidder Instructions'!$H$27,ADDRESS(MATCH($AB30,'1.1b Lead &amp; Parents NFP'!$C:$C,0)+$AF$15,MATCH(AG$17,'1.1b Lead &amp; Parents NFP'!$9:$9,0)+$AF$14,1,1),ADDRESS(MATCH($AA30,'1.1a Lead &amp; Parents'!$C:$C,0)+$AF$13,MATCH(AG$17,'1.1a Lead &amp; Parents'!$9:$9,0)+$AF$12,1,1))</f>
        <v>$G$90</v>
      </c>
      <c r="AH30" s="458" t="str">
        <f ca="1">CHOOSE('Bidder Instructions'!$H$27,ADDRESS(MATCH($AB30,'1.1b Lead &amp; Parents NFP'!$C:$C,0)+$AF$15,MATCH(AH$17,'1.1b Lead &amp; Parents NFP'!$9:$9,0)+$AF$14,1,1),ADDRESS(MATCH($AA30,'1.1a Lead &amp; Parents'!$C:$C,0)+$AF$13,MATCH(AH$17,'1.1a Lead &amp; Parents'!$9:$9,0)+$AF$12,1,1))</f>
        <v>$H$90</v>
      </c>
      <c r="AI30" s="460"/>
      <c r="AJ30" s="460"/>
      <c r="AK30" s="460"/>
      <c r="AL30" s="460"/>
      <c r="AM30" s="458" t="str">
        <f ca="1">CHOOSE('Bidder Instructions'!$H$27,ADDRESS(MATCH($AB30,'1.1b Lead &amp; Parents NFP'!$C:$C,0)+$AF$15,MATCH(AM$17,'1.1b Lead &amp; Parents NFP'!$9:$9,0)+$AF$14,1,1),ADDRESS(MATCH($AA30,'1.1a Lead &amp; Parents'!$C:$C,0)+$AF$13,MATCH(AM$17,'1.1a Lead &amp; Parents'!$9:$9,0)+$AF$12,1,1))</f>
        <v>$N$90</v>
      </c>
      <c r="AN30" s="458" t="str">
        <f ca="1">CHOOSE('Bidder Instructions'!$H$27,ADDRESS(MATCH($AB30,'1.1b Lead &amp; Parents NFP'!$C:$C,0)+$AF$15,MATCH(AN$17,'1.1b Lead &amp; Parents NFP'!$9:$9,0)+$AF$14,1,1),ADDRESS(MATCH($AA30,'1.1a Lead &amp; Parents'!$C:$C,0)+$AF$13,MATCH(AN$17,'1.1a Lead &amp; Parents'!$9:$9,0)+$AF$12,1,1))</f>
        <v>$O$90</v>
      </c>
      <c r="AO30" s="458" t="str">
        <f ca="1">CHOOSE('Bidder Instructions'!$H$27,ADDRESS(MATCH($AB30,'1.1b Lead &amp; Parents NFP'!$C:$C,0)+$AF$15,MATCH(AO$17,'1.1b Lead &amp; Parents NFP'!$9:$9,0)+$AF$14,1,1),ADDRESS(MATCH($AA30,'1.1a Lead &amp; Parents'!$C:$C,0)+$AF$13,MATCH(AO$17,'1.1a Lead &amp; Parents'!$9:$9,0)+$AF$12,1,1))</f>
        <v>$P$90</v>
      </c>
      <c r="AP30" s="460"/>
      <c r="AQ30" s="460"/>
      <c r="AR30" s="460"/>
      <c r="AS30" s="460"/>
      <c r="AT30" s="458" t="str">
        <f ca="1">CHOOSE('Bidder Instructions'!$H$27,ADDRESS(MATCH($AB30,'1.1b Lead &amp; Parents NFP'!$C:$C,0)+$AF$15,MATCH(AT$17,'1.1b Lead &amp; Parents NFP'!$9:$9,0)+$AF$14,1,1),ADDRESS(MATCH($AA30,'1.1a Lead &amp; Parents'!$C:$C,0)+$AF$13,MATCH(AT$17,'1.1a Lead &amp; Parents'!$9:$9,0)+$AF$12,1,1))</f>
        <v>$V$90</v>
      </c>
      <c r="AU30" s="458" t="str">
        <f ca="1">CHOOSE('Bidder Instructions'!$H$27,ADDRESS(MATCH($AB30,'1.1b Lead &amp; Parents NFP'!$C:$C,0)+$AF$15,MATCH(AU$17,'1.1b Lead &amp; Parents NFP'!$9:$9,0)+$AF$14,1,1),ADDRESS(MATCH($AA30,'1.1a Lead &amp; Parents'!$C:$C,0)+$AF$13,MATCH(AU$17,'1.1a Lead &amp; Parents'!$9:$9,0)+$AF$12,1,1))</f>
        <v>$W$90</v>
      </c>
      <c r="AV30" s="458" t="str">
        <f ca="1">CHOOSE('Bidder Instructions'!$H$27,ADDRESS(MATCH($AB30,'1.1b Lead &amp; Parents NFP'!$C:$C,0)+$AF$15,MATCH(AV$17,'1.1b Lead &amp; Parents NFP'!$9:$9,0)+$AF$14,1,1),ADDRESS(MATCH($AA30,'1.1a Lead &amp; Parents'!$C:$C,0)+$AF$13,MATCH(AV$17,'1.1a Lead &amp; Parents'!$9:$9,0)+$AF$12,1,1))</f>
        <v>$X$90</v>
      </c>
      <c r="AW30" s="456"/>
      <c r="AX30" s="456"/>
      <c r="AY30" s="456"/>
    </row>
    <row r="31" spans="1:51" s="177" customFormat="1" ht="11.5" hidden="1" x14ac:dyDescent="0.25">
      <c r="A31" s="177" t="s">
        <v>563</v>
      </c>
      <c r="B31" s="177" t="s">
        <v>530</v>
      </c>
      <c r="C31" s="346"/>
      <c r="D31" s="366" t="s">
        <v>138</v>
      </c>
      <c r="E31" s="367" t="s">
        <v>267</v>
      </c>
      <c r="F31" s="430">
        <f ca="1">_xlfn.IFNA(HYPERLINK(CHOOSE('Bidder Instructions'!$H$27,"#'1.1b Lead &amp; Parents NFP'!"&amp;AF31,"#'1.1a Lead &amp; Parents'!"&amp;AF31),INDIRECT("'"&amp;CHOOSE('Bidder Instructions'!$H$27,"1.1b Lead &amp; Parents NFP","1.1a Lead &amp; Parents")&amp;"'!"&amp;AF31)),"")</f>
        <v>0</v>
      </c>
      <c r="G31" s="430">
        <f ca="1">_xlfn.IFNA(HYPERLINK(CHOOSE('Bidder Instructions'!$H$27,"#'1.1b Lead &amp; Parents NFP'!"&amp;AG31,"#'1.1a Lead &amp; Parents'!"&amp;AG31),INDIRECT("'"&amp;CHOOSE('Bidder Instructions'!$H$27,"1.1b Lead &amp; Parents NFP","1.1a Lead &amp; Parents")&amp;"'!"&amp;AG31)),"")</f>
        <v>0</v>
      </c>
      <c r="H31" s="430">
        <f ca="1">_xlfn.IFNA(HYPERLINK(CHOOSE('Bidder Instructions'!$H$27,"#'1.1b Lead &amp; Parents NFP'!"&amp;AH31,"#'1.1a Lead &amp; Parents'!"&amp;AH31),INDIRECT("'"&amp;CHOOSE('Bidder Instructions'!$H$27,"1.1b Lead &amp; Parents NFP","1.1a Lead &amp; Parents")&amp;"'!"&amp;AH31)),"")</f>
        <v>0</v>
      </c>
      <c r="I31" s="213"/>
      <c r="J31" s="214"/>
      <c r="K31" s="214"/>
      <c r="M31" s="430">
        <f ca="1">_xlfn.IFNA(HYPERLINK(CHOOSE('Bidder Instructions'!$H$27,"#'1.1b Lead &amp; Parents NFP'!"&amp;AM31,"#'1.1a Lead &amp; Parents'!"&amp;AM31),INDIRECT("'"&amp;CHOOSE('Bidder Instructions'!$H$27,"1.1b Lead &amp; Parents NFP","1.1a Lead &amp; Parents")&amp;"'!"&amp;AM31)),"")</f>
        <v>0</v>
      </c>
      <c r="N31" s="430">
        <f ca="1">_xlfn.IFNA(HYPERLINK(CHOOSE('Bidder Instructions'!$H$27,"#'1.1b Lead &amp; Parents NFP'!"&amp;AN31,"#'1.1a Lead &amp; Parents'!"&amp;AN31),INDIRECT("'"&amp;CHOOSE('Bidder Instructions'!$H$27,"1.1b Lead &amp; Parents NFP","1.1a Lead &amp; Parents")&amp;"'!"&amp;AN31)),"")</f>
        <v>0</v>
      </c>
      <c r="O31" s="430">
        <f ca="1">_xlfn.IFNA(HYPERLINK(CHOOSE('Bidder Instructions'!$H$27,"#'1.1b Lead &amp; Parents NFP'!"&amp;AO31,"#'1.1a Lead &amp; Parents'!"&amp;AO31),INDIRECT("'"&amp;CHOOSE('Bidder Instructions'!$H$27,"1.1b Lead &amp; Parents NFP","1.1a Lead &amp; Parents")&amp;"'!"&amp;AO31)),"")</f>
        <v>0</v>
      </c>
      <c r="P31" s="213"/>
      <c r="Q31" s="214"/>
      <c r="R31" s="214"/>
      <c r="T31" s="430">
        <f ca="1">_xlfn.IFNA(HYPERLINK(CHOOSE('Bidder Instructions'!$H$27,"#'1.1b Lead &amp; Parents NFP'!"&amp;AT31,"#'1.1a Lead &amp; Parents'!"&amp;AT31),INDIRECT("'"&amp;CHOOSE('Bidder Instructions'!$H$27,"1.1b Lead &amp; Parents NFP","1.1a Lead &amp; Parents")&amp;"'!"&amp;AT31)),"")</f>
        <v>0</v>
      </c>
      <c r="U31" s="430">
        <f ca="1">_xlfn.IFNA(HYPERLINK(CHOOSE('Bidder Instructions'!$H$27,"#'1.1b Lead &amp; Parents NFP'!"&amp;AU31,"#'1.1a Lead &amp; Parents'!"&amp;AU31),INDIRECT("'"&amp;CHOOSE('Bidder Instructions'!$H$27,"1.1b Lead &amp; Parents NFP","1.1a Lead &amp; Parents")&amp;"'!"&amp;AU31)),"")</f>
        <v>0</v>
      </c>
      <c r="V31" s="430">
        <f ca="1">_xlfn.IFNA(HYPERLINK(CHOOSE('Bidder Instructions'!$H$27,"#'1.1b Lead &amp; Parents NFP'!"&amp;AV31,"#'1.1a Lead &amp; Parents'!"&amp;AV31),INDIRECT("'"&amp;CHOOSE('Bidder Instructions'!$H$27,"1.1b Lead &amp; Parents NFP","1.1a Lead &amp; Parents")&amp;"'!"&amp;AV31)),"")</f>
        <v>0</v>
      </c>
      <c r="W31" s="213"/>
      <c r="X31" s="214"/>
      <c r="Y31" s="214"/>
      <c r="AA31" s="543" t="str">
        <f t="shared" si="0"/>
        <v>BS41</v>
      </c>
      <c r="AB31" s="543" t="str">
        <f t="shared" si="1"/>
        <v>BS28</v>
      </c>
      <c r="AC31" s="547"/>
      <c r="AD31" s="552" t="s">
        <v>138</v>
      </c>
      <c r="AE31" s="558" t="s">
        <v>267</v>
      </c>
      <c r="AF31" s="458" t="str">
        <f ca="1">CHOOSE('Bidder Instructions'!$H$27,ADDRESS(MATCH($AB31,'1.1b Lead &amp; Parents NFP'!$C:$C,0)+$AF$15,MATCH(AF$17,'1.1b Lead &amp; Parents NFP'!$9:$9,0)+$AF$14,1,1),ADDRESS(MATCH($AA31,'1.1a Lead &amp; Parents'!$C:$C,0)+$AF$13,MATCH(AF$17,'1.1a Lead &amp; Parents'!$9:$9,0)+$AF$12,1,1))</f>
        <v>$F$92</v>
      </c>
      <c r="AG31" s="458" t="str">
        <f ca="1">CHOOSE('Bidder Instructions'!$H$27,ADDRESS(MATCH($AB31,'1.1b Lead &amp; Parents NFP'!$C:$C,0)+$AF$15,MATCH(AG$17,'1.1b Lead &amp; Parents NFP'!$9:$9,0)+$AF$14,1,1),ADDRESS(MATCH($AA31,'1.1a Lead &amp; Parents'!$C:$C,0)+$AF$13,MATCH(AG$17,'1.1a Lead &amp; Parents'!$9:$9,0)+$AF$12,1,1))</f>
        <v>$G$92</v>
      </c>
      <c r="AH31" s="458" t="str">
        <f ca="1">CHOOSE('Bidder Instructions'!$H$27,ADDRESS(MATCH($AB31,'1.1b Lead &amp; Parents NFP'!$C:$C,0)+$AF$15,MATCH(AH$17,'1.1b Lead &amp; Parents NFP'!$9:$9,0)+$AF$14,1,1),ADDRESS(MATCH($AA31,'1.1a Lead &amp; Parents'!$C:$C,0)+$AF$13,MATCH(AH$17,'1.1a Lead &amp; Parents'!$9:$9,0)+$AF$12,1,1))</f>
        <v>$H$92</v>
      </c>
      <c r="AI31" s="460"/>
      <c r="AJ31" s="460"/>
      <c r="AK31" s="460"/>
      <c r="AL31" s="460"/>
      <c r="AM31" s="458" t="str">
        <f ca="1">CHOOSE('Bidder Instructions'!$H$27,ADDRESS(MATCH($AB31,'1.1b Lead &amp; Parents NFP'!$C:$C,0)+$AF$15,MATCH(AM$17,'1.1b Lead &amp; Parents NFP'!$9:$9,0)+$AF$14,1,1),ADDRESS(MATCH($AA31,'1.1a Lead &amp; Parents'!$C:$C,0)+$AF$13,MATCH(AM$17,'1.1a Lead &amp; Parents'!$9:$9,0)+$AF$12,1,1))</f>
        <v>$N$92</v>
      </c>
      <c r="AN31" s="458" t="str">
        <f ca="1">CHOOSE('Bidder Instructions'!$H$27,ADDRESS(MATCH($AB31,'1.1b Lead &amp; Parents NFP'!$C:$C,0)+$AF$15,MATCH(AN$17,'1.1b Lead &amp; Parents NFP'!$9:$9,0)+$AF$14,1,1),ADDRESS(MATCH($AA31,'1.1a Lead &amp; Parents'!$C:$C,0)+$AF$13,MATCH(AN$17,'1.1a Lead &amp; Parents'!$9:$9,0)+$AF$12,1,1))</f>
        <v>$O$92</v>
      </c>
      <c r="AO31" s="458" t="str">
        <f ca="1">CHOOSE('Bidder Instructions'!$H$27,ADDRESS(MATCH($AB31,'1.1b Lead &amp; Parents NFP'!$C:$C,0)+$AF$15,MATCH(AO$17,'1.1b Lead &amp; Parents NFP'!$9:$9,0)+$AF$14,1,1),ADDRESS(MATCH($AA31,'1.1a Lead &amp; Parents'!$C:$C,0)+$AF$13,MATCH(AO$17,'1.1a Lead &amp; Parents'!$9:$9,0)+$AF$12,1,1))</f>
        <v>$P$92</v>
      </c>
      <c r="AP31" s="460"/>
      <c r="AQ31" s="460"/>
      <c r="AR31" s="460"/>
      <c r="AS31" s="460"/>
      <c r="AT31" s="458" t="str">
        <f ca="1">CHOOSE('Bidder Instructions'!$H$27,ADDRESS(MATCH($AB31,'1.1b Lead &amp; Parents NFP'!$C:$C,0)+$AF$15,MATCH(AT$17,'1.1b Lead &amp; Parents NFP'!$9:$9,0)+$AF$14,1,1),ADDRESS(MATCH($AA31,'1.1a Lead &amp; Parents'!$C:$C,0)+$AF$13,MATCH(AT$17,'1.1a Lead &amp; Parents'!$9:$9,0)+$AF$12,1,1))</f>
        <v>$V$92</v>
      </c>
      <c r="AU31" s="458" t="str">
        <f ca="1">CHOOSE('Bidder Instructions'!$H$27,ADDRESS(MATCH($AB31,'1.1b Lead &amp; Parents NFP'!$C:$C,0)+$AF$15,MATCH(AU$17,'1.1b Lead &amp; Parents NFP'!$9:$9,0)+$AF$14,1,1),ADDRESS(MATCH($AA31,'1.1a Lead &amp; Parents'!$C:$C,0)+$AF$13,MATCH(AU$17,'1.1a Lead &amp; Parents'!$9:$9,0)+$AF$12,1,1))</f>
        <v>$W$92</v>
      </c>
      <c r="AV31" s="458" t="str">
        <f ca="1">CHOOSE('Bidder Instructions'!$H$27,ADDRESS(MATCH($AB31,'1.1b Lead &amp; Parents NFP'!$C:$C,0)+$AF$15,MATCH(AV$17,'1.1b Lead &amp; Parents NFP'!$9:$9,0)+$AF$14,1,1),ADDRESS(MATCH($AA31,'1.1a Lead &amp; Parents'!$C:$C,0)+$AF$13,MATCH(AV$17,'1.1a Lead &amp; Parents'!$9:$9,0)+$AF$12,1,1))</f>
        <v>$X$92</v>
      </c>
      <c r="AW31" s="456"/>
      <c r="AX31" s="456"/>
      <c r="AY31" s="456"/>
    </row>
    <row r="32" spans="1:51" s="177" customFormat="1" ht="23" hidden="1" x14ac:dyDescent="0.25">
      <c r="A32" s="177" t="s">
        <v>564</v>
      </c>
      <c r="B32" s="177" t="s">
        <v>532</v>
      </c>
      <c r="C32" s="346"/>
      <c r="D32" s="368" t="s">
        <v>274</v>
      </c>
      <c r="E32" s="367" t="s">
        <v>267</v>
      </c>
      <c r="F32" s="430">
        <f ca="1">_xlfn.IFNA(HYPERLINK(CHOOSE('Bidder Instructions'!$H$27,"#'1.1b Lead &amp; Parents NFP'!"&amp;AF32,"#'1.1a Lead &amp; Parents'!"&amp;AF32),INDIRECT("'"&amp;CHOOSE('Bidder Instructions'!$H$27,"1.1b Lead &amp; Parents NFP","1.1a Lead &amp; Parents")&amp;"'!"&amp;AF32)),"")</f>
        <v>0</v>
      </c>
      <c r="G32" s="430">
        <f ca="1">_xlfn.IFNA(HYPERLINK(CHOOSE('Bidder Instructions'!$H$27,"#'1.1b Lead &amp; Parents NFP'!"&amp;AG32,"#'1.1a Lead &amp; Parents'!"&amp;AG32),INDIRECT("'"&amp;CHOOSE('Bidder Instructions'!$H$27,"1.1b Lead &amp; Parents NFP","1.1a Lead &amp; Parents")&amp;"'!"&amp;AG32)),"")</f>
        <v>0</v>
      </c>
      <c r="H32" s="430">
        <f ca="1">_xlfn.IFNA(HYPERLINK(CHOOSE('Bidder Instructions'!$H$27,"#'1.1b Lead &amp; Parents NFP'!"&amp;AH32,"#'1.1a Lead &amp; Parents'!"&amp;AH32),INDIRECT("'"&amp;CHOOSE('Bidder Instructions'!$H$27,"1.1b Lead &amp; Parents NFP","1.1a Lead &amp; Parents")&amp;"'!"&amp;AH32)),"")</f>
        <v>0</v>
      </c>
      <c r="I32" s="213"/>
      <c r="J32" s="214"/>
      <c r="K32" s="214"/>
      <c r="M32" s="430">
        <f ca="1">_xlfn.IFNA(HYPERLINK(CHOOSE('Bidder Instructions'!$H$27,"#'1.1b Lead &amp; Parents NFP'!"&amp;AM32,"#'1.1a Lead &amp; Parents'!"&amp;AM32),INDIRECT("'"&amp;CHOOSE('Bidder Instructions'!$H$27,"1.1b Lead &amp; Parents NFP","1.1a Lead &amp; Parents")&amp;"'!"&amp;AM32)),"")</f>
        <v>0</v>
      </c>
      <c r="N32" s="430">
        <f ca="1">_xlfn.IFNA(HYPERLINK(CHOOSE('Bidder Instructions'!$H$27,"#'1.1b Lead &amp; Parents NFP'!"&amp;AN32,"#'1.1a Lead &amp; Parents'!"&amp;AN32),INDIRECT("'"&amp;CHOOSE('Bidder Instructions'!$H$27,"1.1b Lead &amp; Parents NFP","1.1a Lead &amp; Parents")&amp;"'!"&amp;AN32)),"")</f>
        <v>0</v>
      </c>
      <c r="O32" s="430">
        <f ca="1">_xlfn.IFNA(HYPERLINK(CHOOSE('Bidder Instructions'!$H$27,"#'1.1b Lead &amp; Parents NFP'!"&amp;AO32,"#'1.1a Lead &amp; Parents'!"&amp;AO32),INDIRECT("'"&amp;CHOOSE('Bidder Instructions'!$H$27,"1.1b Lead &amp; Parents NFP","1.1a Lead &amp; Parents")&amp;"'!"&amp;AO32)),"")</f>
        <v>0</v>
      </c>
      <c r="P32" s="213"/>
      <c r="Q32" s="214"/>
      <c r="R32" s="214"/>
      <c r="T32" s="430">
        <f ca="1">_xlfn.IFNA(HYPERLINK(CHOOSE('Bidder Instructions'!$H$27,"#'1.1b Lead &amp; Parents NFP'!"&amp;AT32,"#'1.1a Lead &amp; Parents'!"&amp;AT32),INDIRECT("'"&amp;CHOOSE('Bidder Instructions'!$H$27,"1.1b Lead &amp; Parents NFP","1.1a Lead &amp; Parents")&amp;"'!"&amp;AT32)),"")</f>
        <v>0</v>
      </c>
      <c r="U32" s="430">
        <f ca="1">_xlfn.IFNA(HYPERLINK(CHOOSE('Bidder Instructions'!$H$27,"#'1.1b Lead &amp; Parents NFP'!"&amp;AU32,"#'1.1a Lead &amp; Parents'!"&amp;AU32),INDIRECT("'"&amp;CHOOSE('Bidder Instructions'!$H$27,"1.1b Lead &amp; Parents NFP","1.1a Lead &amp; Parents")&amp;"'!"&amp;AU32)),"")</f>
        <v>0</v>
      </c>
      <c r="V32" s="430">
        <f ca="1">_xlfn.IFNA(HYPERLINK(CHOOSE('Bidder Instructions'!$H$27,"#'1.1b Lead &amp; Parents NFP'!"&amp;AV32,"#'1.1a Lead &amp; Parents'!"&amp;AV32),INDIRECT("'"&amp;CHOOSE('Bidder Instructions'!$H$27,"1.1b Lead &amp; Parents NFP","1.1a Lead &amp; Parents")&amp;"'!"&amp;AV32)),"")</f>
        <v>0</v>
      </c>
      <c r="W32" s="213"/>
      <c r="X32" s="214"/>
      <c r="Y32" s="214"/>
      <c r="AA32" s="543" t="str">
        <f t="shared" si="0"/>
        <v>BS42</v>
      </c>
      <c r="AB32" s="543" t="str">
        <f t="shared" si="1"/>
        <v>BS30</v>
      </c>
      <c r="AC32" s="547"/>
      <c r="AD32" s="559" t="s">
        <v>274</v>
      </c>
      <c r="AE32" s="558" t="s">
        <v>267</v>
      </c>
      <c r="AF32" s="458" t="str">
        <f ca="1">CHOOSE('Bidder Instructions'!$H$27,ADDRESS(MATCH($AB32,'1.1b Lead &amp; Parents NFP'!$C:$C,0)+$AF$15,MATCH(AF$17,'1.1b Lead &amp; Parents NFP'!$9:$9,0)+$AF$14,1,1),ADDRESS(MATCH($AA32,'1.1a Lead &amp; Parents'!$C:$C,0)+$AF$13,MATCH(AF$17,'1.1a Lead &amp; Parents'!$9:$9,0)+$AF$12,1,1))</f>
        <v>$F$93</v>
      </c>
      <c r="AG32" s="458" t="str">
        <f ca="1">CHOOSE('Bidder Instructions'!$H$27,ADDRESS(MATCH($AB32,'1.1b Lead &amp; Parents NFP'!$C:$C,0)+$AF$15,MATCH(AG$17,'1.1b Lead &amp; Parents NFP'!$9:$9,0)+$AF$14,1,1),ADDRESS(MATCH($AA32,'1.1a Lead &amp; Parents'!$C:$C,0)+$AF$13,MATCH(AG$17,'1.1a Lead &amp; Parents'!$9:$9,0)+$AF$12,1,1))</f>
        <v>$G$93</v>
      </c>
      <c r="AH32" s="458" t="str">
        <f ca="1">CHOOSE('Bidder Instructions'!$H$27,ADDRESS(MATCH($AB32,'1.1b Lead &amp; Parents NFP'!$C:$C,0)+$AF$15,MATCH(AH$17,'1.1b Lead &amp; Parents NFP'!$9:$9,0)+$AF$14,1,1),ADDRESS(MATCH($AA32,'1.1a Lead &amp; Parents'!$C:$C,0)+$AF$13,MATCH(AH$17,'1.1a Lead &amp; Parents'!$9:$9,0)+$AF$12,1,1))</f>
        <v>$H$93</v>
      </c>
      <c r="AI32" s="460"/>
      <c r="AJ32" s="460"/>
      <c r="AK32" s="460"/>
      <c r="AL32" s="460"/>
      <c r="AM32" s="458" t="str">
        <f ca="1">CHOOSE('Bidder Instructions'!$H$27,ADDRESS(MATCH($AB32,'1.1b Lead &amp; Parents NFP'!$C:$C,0)+$AF$15,MATCH(AM$17,'1.1b Lead &amp; Parents NFP'!$9:$9,0)+$AF$14,1,1),ADDRESS(MATCH($AA32,'1.1a Lead &amp; Parents'!$C:$C,0)+$AF$13,MATCH(AM$17,'1.1a Lead &amp; Parents'!$9:$9,0)+$AF$12,1,1))</f>
        <v>$N$93</v>
      </c>
      <c r="AN32" s="458" t="str">
        <f ca="1">CHOOSE('Bidder Instructions'!$H$27,ADDRESS(MATCH($AB32,'1.1b Lead &amp; Parents NFP'!$C:$C,0)+$AF$15,MATCH(AN$17,'1.1b Lead &amp; Parents NFP'!$9:$9,0)+$AF$14,1,1),ADDRESS(MATCH($AA32,'1.1a Lead &amp; Parents'!$C:$C,0)+$AF$13,MATCH(AN$17,'1.1a Lead &amp; Parents'!$9:$9,0)+$AF$12,1,1))</f>
        <v>$O$93</v>
      </c>
      <c r="AO32" s="458" t="str">
        <f ca="1">CHOOSE('Bidder Instructions'!$H$27,ADDRESS(MATCH($AB32,'1.1b Lead &amp; Parents NFP'!$C:$C,0)+$AF$15,MATCH(AO$17,'1.1b Lead &amp; Parents NFP'!$9:$9,0)+$AF$14,1,1),ADDRESS(MATCH($AA32,'1.1a Lead &amp; Parents'!$C:$C,0)+$AF$13,MATCH(AO$17,'1.1a Lead &amp; Parents'!$9:$9,0)+$AF$12,1,1))</f>
        <v>$P$93</v>
      </c>
      <c r="AP32" s="460"/>
      <c r="AQ32" s="460"/>
      <c r="AR32" s="460"/>
      <c r="AS32" s="460"/>
      <c r="AT32" s="458" t="str">
        <f ca="1">CHOOSE('Bidder Instructions'!$H$27,ADDRESS(MATCH($AB32,'1.1b Lead &amp; Parents NFP'!$C:$C,0)+$AF$15,MATCH(AT$17,'1.1b Lead &amp; Parents NFP'!$9:$9,0)+$AF$14,1,1),ADDRESS(MATCH($AA32,'1.1a Lead &amp; Parents'!$C:$C,0)+$AF$13,MATCH(AT$17,'1.1a Lead &amp; Parents'!$9:$9,0)+$AF$12,1,1))</f>
        <v>$V$93</v>
      </c>
      <c r="AU32" s="458" t="str">
        <f ca="1">CHOOSE('Bidder Instructions'!$H$27,ADDRESS(MATCH($AB32,'1.1b Lead &amp; Parents NFP'!$C:$C,0)+$AF$15,MATCH(AU$17,'1.1b Lead &amp; Parents NFP'!$9:$9,0)+$AF$14,1,1),ADDRESS(MATCH($AA32,'1.1a Lead &amp; Parents'!$C:$C,0)+$AF$13,MATCH(AU$17,'1.1a Lead &amp; Parents'!$9:$9,0)+$AF$12,1,1))</f>
        <v>$W$93</v>
      </c>
      <c r="AV32" s="458" t="str">
        <f ca="1">CHOOSE('Bidder Instructions'!$H$27,ADDRESS(MATCH($AB32,'1.1b Lead &amp; Parents NFP'!$C:$C,0)+$AF$15,MATCH(AV$17,'1.1b Lead &amp; Parents NFP'!$9:$9,0)+$AF$14,1,1),ADDRESS(MATCH($AA32,'1.1a Lead &amp; Parents'!$C:$C,0)+$AF$13,MATCH(AV$17,'1.1a Lead &amp; Parents'!$9:$9,0)+$AF$12,1,1))</f>
        <v>$X$93</v>
      </c>
      <c r="AW32" s="456"/>
      <c r="AX32" s="456"/>
      <c r="AY32" s="456"/>
    </row>
    <row r="33" spans="1:51" s="177" customFormat="1" ht="11.5" hidden="1" x14ac:dyDescent="0.25">
      <c r="A33" s="177" t="s">
        <v>568</v>
      </c>
      <c r="B33" s="177" t="s">
        <v>524</v>
      </c>
      <c r="C33" s="346"/>
      <c r="D33" s="368" t="s">
        <v>115</v>
      </c>
      <c r="E33" s="367" t="s">
        <v>267</v>
      </c>
      <c r="F33" s="430">
        <f ca="1">_xlfn.IFNA(HYPERLINK(CHOOSE('Bidder Instructions'!$H$27,"#'1.1b Lead &amp; Parents NFP'!"&amp;AF33,"#'1.1a Lead &amp; Parents'!"&amp;AF33),INDIRECT("'"&amp;CHOOSE('Bidder Instructions'!$H$27,"1.1b Lead &amp; Parents NFP","1.1a Lead &amp; Parents")&amp;"'!"&amp;AF33)),"")</f>
        <v>0</v>
      </c>
      <c r="G33" s="430">
        <f ca="1">_xlfn.IFNA(HYPERLINK(CHOOSE('Bidder Instructions'!$H$27,"#'1.1b Lead &amp; Parents NFP'!"&amp;AG33,"#'1.1a Lead &amp; Parents'!"&amp;AG33),INDIRECT("'"&amp;CHOOSE('Bidder Instructions'!$H$27,"1.1b Lead &amp; Parents NFP","1.1a Lead &amp; Parents")&amp;"'!"&amp;AG33)),"")</f>
        <v>0</v>
      </c>
      <c r="H33" s="430">
        <f ca="1">_xlfn.IFNA(HYPERLINK(CHOOSE('Bidder Instructions'!$H$27,"#'1.1b Lead &amp; Parents NFP'!"&amp;AH33,"#'1.1a Lead &amp; Parents'!"&amp;AH33),INDIRECT("'"&amp;CHOOSE('Bidder Instructions'!$H$27,"1.1b Lead &amp; Parents NFP","1.1a Lead &amp; Parents")&amp;"'!"&amp;AH33)),"")</f>
        <v>0</v>
      </c>
      <c r="I33" s="213"/>
      <c r="J33" s="214"/>
      <c r="K33" s="214"/>
      <c r="M33" s="430">
        <f ca="1">_xlfn.IFNA(HYPERLINK(CHOOSE('Bidder Instructions'!$H$27,"#'1.1b Lead &amp; Parents NFP'!"&amp;AM33,"#'1.1a Lead &amp; Parents'!"&amp;AM33),INDIRECT("'"&amp;CHOOSE('Bidder Instructions'!$H$27,"1.1b Lead &amp; Parents NFP","1.1a Lead &amp; Parents")&amp;"'!"&amp;AM33)),"")</f>
        <v>0</v>
      </c>
      <c r="N33" s="430">
        <f ca="1">_xlfn.IFNA(HYPERLINK(CHOOSE('Bidder Instructions'!$H$27,"#'1.1b Lead &amp; Parents NFP'!"&amp;AN33,"#'1.1a Lead &amp; Parents'!"&amp;AN33),INDIRECT("'"&amp;CHOOSE('Bidder Instructions'!$H$27,"1.1b Lead &amp; Parents NFP","1.1a Lead &amp; Parents")&amp;"'!"&amp;AN33)),"")</f>
        <v>0</v>
      </c>
      <c r="O33" s="430">
        <f ca="1">_xlfn.IFNA(HYPERLINK(CHOOSE('Bidder Instructions'!$H$27,"#'1.1b Lead &amp; Parents NFP'!"&amp;AO33,"#'1.1a Lead &amp; Parents'!"&amp;AO33),INDIRECT("'"&amp;CHOOSE('Bidder Instructions'!$H$27,"1.1b Lead &amp; Parents NFP","1.1a Lead &amp; Parents")&amp;"'!"&amp;AO33)),"")</f>
        <v>0</v>
      </c>
      <c r="P33" s="213"/>
      <c r="Q33" s="214"/>
      <c r="R33" s="214"/>
      <c r="T33" s="430">
        <f ca="1">_xlfn.IFNA(HYPERLINK(CHOOSE('Bidder Instructions'!$H$27,"#'1.1b Lead &amp; Parents NFP'!"&amp;AT33,"#'1.1a Lead &amp; Parents'!"&amp;AT33),INDIRECT("'"&amp;CHOOSE('Bidder Instructions'!$H$27,"1.1b Lead &amp; Parents NFP","1.1a Lead &amp; Parents")&amp;"'!"&amp;AT33)),"")</f>
        <v>0</v>
      </c>
      <c r="U33" s="430">
        <f ca="1">_xlfn.IFNA(HYPERLINK(CHOOSE('Bidder Instructions'!$H$27,"#'1.1b Lead &amp; Parents NFP'!"&amp;AU33,"#'1.1a Lead &amp; Parents'!"&amp;AU33),INDIRECT("'"&amp;CHOOSE('Bidder Instructions'!$H$27,"1.1b Lead &amp; Parents NFP","1.1a Lead &amp; Parents")&amp;"'!"&amp;AU33)),"")</f>
        <v>0</v>
      </c>
      <c r="V33" s="430">
        <f ca="1">_xlfn.IFNA(HYPERLINK(CHOOSE('Bidder Instructions'!$H$27,"#'1.1b Lead &amp; Parents NFP'!"&amp;AV33,"#'1.1a Lead &amp; Parents'!"&amp;AV33),INDIRECT("'"&amp;CHOOSE('Bidder Instructions'!$H$27,"1.1b Lead &amp; Parents NFP","1.1a Lead &amp; Parents")&amp;"'!"&amp;AV33)),"")</f>
        <v>0</v>
      </c>
      <c r="W33" s="213"/>
      <c r="X33" s="214"/>
      <c r="Y33" s="214"/>
      <c r="AA33" s="543" t="str">
        <f t="shared" si="0"/>
        <v>BS46</v>
      </c>
      <c r="AB33" s="543" t="str">
        <f t="shared" si="1"/>
        <v>BS22</v>
      </c>
      <c r="AC33" s="547"/>
      <c r="AD33" s="559" t="s">
        <v>115</v>
      </c>
      <c r="AE33" s="558" t="s">
        <v>267</v>
      </c>
      <c r="AF33" s="458" t="str">
        <f ca="1">CHOOSE('Bidder Instructions'!$H$27,ADDRESS(MATCH($AB33,'1.1b Lead &amp; Parents NFP'!$C:$C,0)+$AF$15,MATCH(AF$17,'1.1b Lead &amp; Parents NFP'!$9:$9,0)+$AF$14,1,1),ADDRESS(MATCH($AA33,'1.1a Lead &amp; Parents'!$C:$C,0)+$AF$13,MATCH(AF$17,'1.1a Lead &amp; Parents'!$9:$9,0)+$AF$12,1,1))</f>
        <v>$F$97</v>
      </c>
      <c r="AG33" s="458" t="str">
        <f ca="1">CHOOSE('Bidder Instructions'!$H$27,ADDRESS(MATCH($AB33,'1.1b Lead &amp; Parents NFP'!$C:$C,0)+$AF$15,MATCH(AG$17,'1.1b Lead &amp; Parents NFP'!$9:$9,0)+$AF$14,1,1),ADDRESS(MATCH($AA33,'1.1a Lead &amp; Parents'!$C:$C,0)+$AF$13,MATCH(AG$17,'1.1a Lead &amp; Parents'!$9:$9,0)+$AF$12,1,1))</f>
        <v>$G$97</v>
      </c>
      <c r="AH33" s="458" t="str">
        <f ca="1">CHOOSE('Bidder Instructions'!$H$27,ADDRESS(MATCH($AB33,'1.1b Lead &amp; Parents NFP'!$C:$C,0)+$AF$15,MATCH(AH$17,'1.1b Lead &amp; Parents NFP'!$9:$9,0)+$AF$14,1,1),ADDRESS(MATCH($AA33,'1.1a Lead &amp; Parents'!$C:$C,0)+$AF$13,MATCH(AH$17,'1.1a Lead &amp; Parents'!$9:$9,0)+$AF$12,1,1))</f>
        <v>$H$97</v>
      </c>
      <c r="AI33" s="460"/>
      <c r="AJ33" s="460"/>
      <c r="AK33" s="460"/>
      <c r="AL33" s="460"/>
      <c r="AM33" s="458" t="str">
        <f ca="1">CHOOSE('Bidder Instructions'!$H$27,ADDRESS(MATCH($AB33,'1.1b Lead &amp; Parents NFP'!$C:$C,0)+$AF$15,MATCH(AM$17,'1.1b Lead &amp; Parents NFP'!$9:$9,0)+$AF$14,1,1),ADDRESS(MATCH($AA33,'1.1a Lead &amp; Parents'!$C:$C,0)+$AF$13,MATCH(AM$17,'1.1a Lead &amp; Parents'!$9:$9,0)+$AF$12,1,1))</f>
        <v>$N$97</v>
      </c>
      <c r="AN33" s="458" t="str">
        <f ca="1">CHOOSE('Bidder Instructions'!$H$27,ADDRESS(MATCH($AB33,'1.1b Lead &amp; Parents NFP'!$C:$C,0)+$AF$15,MATCH(AN$17,'1.1b Lead &amp; Parents NFP'!$9:$9,0)+$AF$14,1,1),ADDRESS(MATCH($AA33,'1.1a Lead &amp; Parents'!$C:$C,0)+$AF$13,MATCH(AN$17,'1.1a Lead &amp; Parents'!$9:$9,0)+$AF$12,1,1))</f>
        <v>$O$97</v>
      </c>
      <c r="AO33" s="458" t="str">
        <f ca="1">CHOOSE('Bidder Instructions'!$H$27,ADDRESS(MATCH($AB33,'1.1b Lead &amp; Parents NFP'!$C:$C,0)+$AF$15,MATCH(AO$17,'1.1b Lead &amp; Parents NFP'!$9:$9,0)+$AF$14,1,1),ADDRESS(MATCH($AA33,'1.1a Lead &amp; Parents'!$C:$C,0)+$AF$13,MATCH(AO$17,'1.1a Lead &amp; Parents'!$9:$9,0)+$AF$12,1,1))</f>
        <v>$P$97</v>
      </c>
      <c r="AP33" s="460"/>
      <c r="AQ33" s="460"/>
      <c r="AR33" s="460"/>
      <c r="AS33" s="460"/>
      <c r="AT33" s="458" t="str">
        <f ca="1">CHOOSE('Bidder Instructions'!$H$27,ADDRESS(MATCH($AB33,'1.1b Lead &amp; Parents NFP'!$C:$C,0)+$AF$15,MATCH(AT$17,'1.1b Lead &amp; Parents NFP'!$9:$9,0)+$AF$14,1,1),ADDRESS(MATCH($AA33,'1.1a Lead &amp; Parents'!$C:$C,0)+$AF$13,MATCH(AT$17,'1.1a Lead &amp; Parents'!$9:$9,0)+$AF$12,1,1))</f>
        <v>$V$97</v>
      </c>
      <c r="AU33" s="458" t="str">
        <f ca="1">CHOOSE('Bidder Instructions'!$H$27,ADDRESS(MATCH($AB33,'1.1b Lead &amp; Parents NFP'!$C:$C,0)+$AF$15,MATCH(AU$17,'1.1b Lead &amp; Parents NFP'!$9:$9,0)+$AF$14,1,1),ADDRESS(MATCH($AA33,'1.1a Lead &amp; Parents'!$C:$C,0)+$AF$13,MATCH(AU$17,'1.1a Lead &amp; Parents'!$9:$9,0)+$AF$12,1,1))</f>
        <v>$W$97</v>
      </c>
      <c r="AV33" s="458" t="str">
        <f ca="1">CHOOSE('Bidder Instructions'!$H$27,ADDRESS(MATCH($AB33,'1.1b Lead &amp; Parents NFP'!$C:$C,0)+$AF$15,MATCH(AV$17,'1.1b Lead &amp; Parents NFP'!$9:$9,0)+$AF$14,1,1),ADDRESS(MATCH($AA33,'1.1a Lead &amp; Parents'!$C:$C,0)+$AF$13,MATCH(AV$17,'1.1a Lead &amp; Parents'!$9:$9,0)+$AF$12,1,1))</f>
        <v>$X$97</v>
      </c>
      <c r="AW33" s="456"/>
      <c r="AX33" s="456"/>
      <c r="AY33" s="456"/>
    </row>
    <row r="34" spans="1:51" s="177" customFormat="1" ht="11.5" hidden="1" x14ac:dyDescent="0.25">
      <c r="A34" s="177" t="s">
        <v>569</v>
      </c>
      <c r="B34" s="177" t="s">
        <v>45</v>
      </c>
      <c r="C34" s="346"/>
      <c r="D34" s="369" t="str">
        <f>IF('Bidder Instructions'!$H$27=1,"","Amounts owed to joint ventures and associates")</f>
        <v>Amounts owed to joint ventures and associates</v>
      </c>
      <c r="E34" s="367" t="str">
        <f>IF(D34="","","add")</f>
        <v>add</v>
      </c>
      <c r="F34" s="430">
        <f ca="1">_xlfn.IFNA(HYPERLINK(CHOOSE('Bidder Instructions'!$H$27,"#'1.1b Lead &amp; Parents NFP'!"&amp;AF34,"#'1.1a Lead &amp; Parents'!"&amp;AF34),INDIRECT("'"&amp;CHOOSE('Bidder Instructions'!$H$27,"1.1b Lead &amp; Parents NFP","1.1a Lead &amp; Parents")&amp;"'!"&amp;AF34)),"")</f>
        <v>0</v>
      </c>
      <c r="G34" s="430">
        <f ca="1">_xlfn.IFNA(HYPERLINK(CHOOSE('Bidder Instructions'!$H$27,"#'1.1b Lead &amp; Parents NFP'!"&amp;AG34,"#'1.1a Lead &amp; Parents'!"&amp;AG34),INDIRECT("'"&amp;CHOOSE('Bidder Instructions'!$H$27,"1.1b Lead &amp; Parents NFP","1.1a Lead &amp; Parents")&amp;"'!"&amp;AG34)),"")</f>
        <v>0</v>
      </c>
      <c r="H34" s="430">
        <f ca="1">_xlfn.IFNA(HYPERLINK(CHOOSE('Bidder Instructions'!$H$27,"#'1.1b Lead &amp; Parents NFP'!"&amp;AH34,"#'1.1a Lead &amp; Parents'!"&amp;AH34),INDIRECT("'"&amp;CHOOSE('Bidder Instructions'!$H$27,"1.1b Lead &amp; Parents NFP","1.1a Lead &amp; Parents")&amp;"'!"&amp;AH34)),"")</f>
        <v>0</v>
      </c>
      <c r="I34" s="213"/>
      <c r="J34" s="214"/>
      <c r="K34" s="214"/>
      <c r="M34" s="430">
        <f ca="1">_xlfn.IFNA(HYPERLINK(CHOOSE('Bidder Instructions'!$H$27,"#'1.1b Lead &amp; Parents NFP'!"&amp;AM34,"#'1.1a Lead &amp; Parents'!"&amp;AM34),INDIRECT("'"&amp;CHOOSE('Bidder Instructions'!$H$27,"1.1b Lead &amp; Parents NFP","1.1a Lead &amp; Parents")&amp;"'!"&amp;AM34)),"")</f>
        <v>0</v>
      </c>
      <c r="N34" s="430">
        <f ca="1">_xlfn.IFNA(HYPERLINK(CHOOSE('Bidder Instructions'!$H$27,"#'1.1b Lead &amp; Parents NFP'!"&amp;AN34,"#'1.1a Lead &amp; Parents'!"&amp;AN34),INDIRECT("'"&amp;CHOOSE('Bidder Instructions'!$H$27,"1.1b Lead &amp; Parents NFP","1.1a Lead &amp; Parents")&amp;"'!"&amp;AN34)),"")</f>
        <v>0</v>
      </c>
      <c r="O34" s="430">
        <f ca="1">_xlfn.IFNA(HYPERLINK(CHOOSE('Bidder Instructions'!$H$27,"#'1.1b Lead &amp; Parents NFP'!"&amp;AO34,"#'1.1a Lead &amp; Parents'!"&amp;AO34),INDIRECT("'"&amp;CHOOSE('Bidder Instructions'!$H$27,"1.1b Lead &amp; Parents NFP","1.1a Lead &amp; Parents")&amp;"'!"&amp;AO34)),"")</f>
        <v>0</v>
      </c>
      <c r="P34" s="213"/>
      <c r="Q34" s="214"/>
      <c r="R34" s="214"/>
      <c r="T34" s="430">
        <f ca="1">_xlfn.IFNA(HYPERLINK(CHOOSE('Bidder Instructions'!$H$27,"#'1.1b Lead &amp; Parents NFP'!"&amp;AT34,"#'1.1a Lead &amp; Parents'!"&amp;AT34),INDIRECT("'"&amp;CHOOSE('Bidder Instructions'!$H$27,"1.1b Lead &amp; Parents NFP","1.1a Lead &amp; Parents")&amp;"'!"&amp;AT34)),"")</f>
        <v>0</v>
      </c>
      <c r="U34" s="430">
        <f ca="1">_xlfn.IFNA(HYPERLINK(CHOOSE('Bidder Instructions'!$H$27,"#'1.1b Lead &amp; Parents NFP'!"&amp;AU34,"#'1.1a Lead &amp; Parents'!"&amp;AU34),INDIRECT("'"&amp;CHOOSE('Bidder Instructions'!$H$27,"1.1b Lead &amp; Parents NFP","1.1a Lead &amp; Parents")&amp;"'!"&amp;AU34)),"")</f>
        <v>0</v>
      </c>
      <c r="V34" s="430">
        <f ca="1">_xlfn.IFNA(HYPERLINK(CHOOSE('Bidder Instructions'!$H$27,"#'1.1b Lead &amp; Parents NFP'!"&amp;AV34,"#'1.1a Lead &amp; Parents'!"&amp;AV34),INDIRECT("'"&amp;CHOOSE('Bidder Instructions'!$H$27,"1.1b Lead &amp; Parents NFP","1.1a Lead &amp; Parents")&amp;"'!"&amp;AV34)),"")</f>
        <v>0</v>
      </c>
      <c r="W34" s="213"/>
      <c r="X34" s="214"/>
      <c r="Y34" s="214"/>
      <c r="AA34" s="543" t="str">
        <f t="shared" si="0"/>
        <v>BS47</v>
      </c>
      <c r="AB34" s="543" t="str">
        <f t="shared" si="1"/>
        <v>N/A</v>
      </c>
      <c r="AC34" s="547"/>
      <c r="AD34" s="560" t="str">
        <f>IF('Bidder Instructions'!$H$27=1,"","Amounts owed to joint ventures and associates")</f>
        <v>Amounts owed to joint ventures and associates</v>
      </c>
      <c r="AE34" s="558" t="str">
        <f>IF(AD34="","","add")</f>
        <v>add</v>
      </c>
      <c r="AF34" s="458" t="str">
        <f ca="1">CHOOSE('Bidder Instructions'!$H$27,ADDRESS(MATCH($AB34,'1.1b Lead &amp; Parents NFP'!$C:$C,0)+$AF$15,MATCH(AF$17,'1.1b Lead &amp; Parents NFP'!$9:$9,0)+$AF$14,1,1),ADDRESS(MATCH($AA34,'1.1a Lead &amp; Parents'!$C:$C,0)+$AF$13,MATCH(AF$17,'1.1a Lead &amp; Parents'!$9:$9,0)+$AF$12,1,1))</f>
        <v>$F$98</v>
      </c>
      <c r="AG34" s="458" t="str">
        <f ca="1">CHOOSE('Bidder Instructions'!$H$27,ADDRESS(MATCH($AB34,'1.1b Lead &amp; Parents NFP'!$C:$C,0)+$AF$15,MATCH(AG$17,'1.1b Lead &amp; Parents NFP'!$9:$9,0)+$AF$14,1,1),ADDRESS(MATCH($AA34,'1.1a Lead &amp; Parents'!$C:$C,0)+$AF$13,MATCH(AG$17,'1.1a Lead &amp; Parents'!$9:$9,0)+$AF$12,1,1))</f>
        <v>$G$98</v>
      </c>
      <c r="AH34" s="458" t="str">
        <f ca="1">CHOOSE('Bidder Instructions'!$H$27,ADDRESS(MATCH($AB34,'1.1b Lead &amp; Parents NFP'!$C:$C,0)+$AF$15,MATCH(AH$17,'1.1b Lead &amp; Parents NFP'!$9:$9,0)+$AF$14,1,1),ADDRESS(MATCH($AA34,'1.1a Lead &amp; Parents'!$C:$C,0)+$AF$13,MATCH(AH$17,'1.1a Lead &amp; Parents'!$9:$9,0)+$AF$12,1,1))</f>
        <v>$H$98</v>
      </c>
      <c r="AI34" s="460"/>
      <c r="AJ34" s="460"/>
      <c r="AK34" s="460"/>
      <c r="AL34" s="460"/>
      <c r="AM34" s="458" t="str">
        <f ca="1">CHOOSE('Bidder Instructions'!$H$27,ADDRESS(MATCH($AB34,'1.1b Lead &amp; Parents NFP'!$C:$C,0)+$AF$15,MATCH(AM$17,'1.1b Lead &amp; Parents NFP'!$9:$9,0)+$AF$14,1,1),ADDRESS(MATCH($AA34,'1.1a Lead &amp; Parents'!$C:$C,0)+$AF$13,MATCH(AM$17,'1.1a Lead &amp; Parents'!$9:$9,0)+$AF$12,1,1))</f>
        <v>$N$98</v>
      </c>
      <c r="AN34" s="458" t="str">
        <f ca="1">CHOOSE('Bidder Instructions'!$H$27,ADDRESS(MATCH($AB34,'1.1b Lead &amp; Parents NFP'!$C:$C,0)+$AF$15,MATCH(AN$17,'1.1b Lead &amp; Parents NFP'!$9:$9,0)+$AF$14,1,1),ADDRESS(MATCH($AA34,'1.1a Lead &amp; Parents'!$C:$C,0)+$AF$13,MATCH(AN$17,'1.1a Lead &amp; Parents'!$9:$9,0)+$AF$12,1,1))</f>
        <v>$O$98</v>
      </c>
      <c r="AO34" s="458" t="str">
        <f ca="1">CHOOSE('Bidder Instructions'!$H$27,ADDRESS(MATCH($AB34,'1.1b Lead &amp; Parents NFP'!$C:$C,0)+$AF$15,MATCH(AO$17,'1.1b Lead &amp; Parents NFP'!$9:$9,0)+$AF$14,1,1),ADDRESS(MATCH($AA34,'1.1a Lead &amp; Parents'!$C:$C,0)+$AF$13,MATCH(AO$17,'1.1a Lead &amp; Parents'!$9:$9,0)+$AF$12,1,1))</f>
        <v>$P$98</v>
      </c>
      <c r="AP34" s="460"/>
      <c r="AQ34" s="460"/>
      <c r="AR34" s="460"/>
      <c r="AS34" s="460"/>
      <c r="AT34" s="458" t="str">
        <f ca="1">CHOOSE('Bidder Instructions'!$H$27,ADDRESS(MATCH($AB34,'1.1b Lead &amp; Parents NFP'!$C:$C,0)+$AF$15,MATCH(AT$17,'1.1b Lead &amp; Parents NFP'!$9:$9,0)+$AF$14,1,1),ADDRESS(MATCH($AA34,'1.1a Lead &amp; Parents'!$C:$C,0)+$AF$13,MATCH(AT$17,'1.1a Lead &amp; Parents'!$9:$9,0)+$AF$12,1,1))</f>
        <v>$V$98</v>
      </c>
      <c r="AU34" s="458" t="str">
        <f ca="1">CHOOSE('Bidder Instructions'!$H$27,ADDRESS(MATCH($AB34,'1.1b Lead &amp; Parents NFP'!$C:$C,0)+$AF$15,MATCH(AU$17,'1.1b Lead &amp; Parents NFP'!$9:$9,0)+$AF$14,1,1),ADDRESS(MATCH($AA34,'1.1a Lead &amp; Parents'!$C:$C,0)+$AF$13,MATCH(AU$17,'1.1a Lead &amp; Parents'!$9:$9,0)+$AF$12,1,1))</f>
        <v>$W$98</v>
      </c>
      <c r="AV34" s="458" t="str">
        <f ca="1">CHOOSE('Bidder Instructions'!$H$27,ADDRESS(MATCH($AB34,'1.1b Lead &amp; Parents NFP'!$C:$C,0)+$AF$15,MATCH(AV$17,'1.1b Lead &amp; Parents NFP'!$9:$9,0)+$AF$14,1,1),ADDRESS(MATCH($AA34,'1.1a Lead &amp; Parents'!$C:$C,0)+$AF$13,MATCH(AV$17,'1.1a Lead &amp; Parents'!$9:$9,0)+$AF$12,1,1))</f>
        <v>$X$98</v>
      </c>
      <c r="AW34" s="456"/>
      <c r="AX34" s="456"/>
      <c r="AY34" s="456"/>
    </row>
    <row r="35" spans="1:51" s="177" customFormat="1" ht="11.5" hidden="1" x14ac:dyDescent="0.25">
      <c r="A35" s="177" t="s">
        <v>570</v>
      </c>
      <c r="B35" s="177" t="s">
        <v>45</v>
      </c>
      <c r="C35" s="346"/>
      <c r="D35" s="366" t="str">
        <f>IF('Bidder Instructions'!$H$27=1,"","Derivative financial instruments")</f>
        <v>Derivative financial instruments</v>
      </c>
      <c r="E35" s="367" t="str">
        <f>IF(D35="","","add")</f>
        <v>add</v>
      </c>
      <c r="F35" s="430">
        <f ca="1">_xlfn.IFNA(HYPERLINK(CHOOSE('Bidder Instructions'!$H$27,"#'1.1b Lead &amp; Parents NFP'!"&amp;AF35,"#'1.1a Lead &amp; Parents'!"&amp;AF35),INDIRECT("'"&amp;CHOOSE('Bidder Instructions'!$H$27,"1.1b Lead &amp; Parents NFP","1.1a Lead &amp; Parents")&amp;"'!"&amp;AF35)),"")</f>
        <v>0</v>
      </c>
      <c r="G35" s="430">
        <f ca="1">_xlfn.IFNA(HYPERLINK(CHOOSE('Bidder Instructions'!$H$27,"#'1.1b Lead &amp; Parents NFP'!"&amp;AG35,"#'1.1a Lead &amp; Parents'!"&amp;AG35),INDIRECT("'"&amp;CHOOSE('Bidder Instructions'!$H$27,"1.1b Lead &amp; Parents NFP","1.1a Lead &amp; Parents")&amp;"'!"&amp;AG35)),"")</f>
        <v>0</v>
      </c>
      <c r="H35" s="430">
        <f ca="1">_xlfn.IFNA(HYPERLINK(CHOOSE('Bidder Instructions'!$H$27,"#'1.1b Lead &amp; Parents NFP'!"&amp;AH35,"#'1.1a Lead &amp; Parents'!"&amp;AH35),INDIRECT("'"&amp;CHOOSE('Bidder Instructions'!$H$27,"1.1b Lead &amp; Parents NFP","1.1a Lead &amp; Parents")&amp;"'!"&amp;AH35)),"")</f>
        <v>0</v>
      </c>
      <c r="I35" s="213"/>
      <c r="J35" s="214"/>
      <c r="K35" s="214"/>
      <c r="M35" s="430">
        <f ca="1">_xlfn.IFNA(HYPERLINK(CHOOSE('Bidder Instructions'!$H$27,"#'1.1b Lead &amp; Parents NFP'!"&amp;AM35,"#'1.1a Lead &amp; Parents'!"&amp;AM35),INDIRECT("'"&amp;CHOOSE('Bidder Instructions'!$H$27,"1.1b Lead &amp; Parents NFP","1.1a Lead &amp; Parents")&amp;"'!"&amp;AM35)),"")</f>
        <v>0</v>
      </c>
      <c r="N35" s="430">
        <f ca="1">_xlfn.IFNA(HYPERLINK(CHOOSE('Bidder Instructions'!$H$27,"#'1.1b Lead &amp; Parents NFP'!"&amp;AN35,"#'1.1a Lead &amp; Parents'!"&amp;AN35),INDIRECT("'"&amp;CHOOSE('Bidder Instructions'!$H$27,"1.1b Lead &amp; Parents NFP","1.1a Lead &amp; Parents")&amp;"'!"&amp;AN35)),"")</f>
        <v>0</v>
      </c>
      <c r="O35" s="430">
        <f ca="1">_xlfn.IFNA(HYPERLINK(CHOOSE('Bidder Instructions'!$H$27,"#'1.1b Lead &amp; Parents NFP'!"&amp;AO35,"#'1.1a Lead &amp; Parents'!"&amp;AO35),INDIRECT("'"&amp;CHOOSE('Bidder Instructions'!$H$27,"1.1b Lead &amp; Parents NFP","1.1a Lead &amp; Parents")&amp;"'!"&amp;AO35)),"")</f>
        <v>0</v>
      </c>
      <c r="P35" s="213"/>
      <c r="Q35" s="214"/>
      <c r="R35" s="214"/>
      <c r="T35" s="430">
        <f ca="1">_xlfn.IFNA(HYPERLINK(CHOOSE('Bidder Instructions'!$H$27,"#'1.1b Lead &amp; Parents NFP'!"&amp;AT35,"#'1.1a Lead &amp; Parents'!"&amp;AT35),INDIRECT("'"&amp;CHOOSE('Bidder Instructions'!$H$27,"1.1b Lead &amp; Parents NFP","1.1a Lead &amp; Parents")&amp;"'!"&amp;AT35)),"")</f>
        <v>0</v>
      </c>
      <c r="U35" s="430">
        <f ca="1">_xlfn.IFNA(HYPERLINK(CHOOSE('Bidder Instructions'!$H$27,"#'1.1b Lead &amp; Parents NFP'!"&amp;AU35,"#'1.1a Lead &amp; Parents'!"&amp;AU35),INDIRECT("'"&amp;CHOOSE('Bidder Instructions'!$H$27,"1.1b Lead &amp; Parents NFP","1.1a Lead &amp; Parents")&amp;"'!"&amp;AU35)),"")</f>
        <v>0</v>
      </c>
      <c r="V35" s="430">
        <f ca="1">_xlfn.IFNA(HYPERLINK(CHOOSE('Bidder Instructions'!$H$27,"#'1.1b Lead &amp; Parents NFP'!"&amp;AV35,"#'1.1a Lead &amp; Parents'!"&amp;AV35),INDIRECT("'"&amp;CHOOSE('Bidder Instructions'!$H$27,"1.1b Lead &amp; Parents NFP","1.1a Lead &amp; Parents")&amp;"'!"&amp;AV35)),"")</f>
        <v>0</v>
      </c>
      <c r="W35" s="213"/>
      <c r="X35" s="214"/>
      <c r="Y35" s="214"/>
      <c r="AA35" s="543" t="str">
        <f t="shared" si="0"/>
        <v>BS48</v>
      </c>
      <c r="AB35" s="543" t="str">
        <f t="shared" si="1"/>
        <v>N/A</v>
      </c>
      <c r="AC35" s="547"/>
      <c r="AD35" s="552" t="str">
        <f>IF('Bidder Instructions'!$H$27=1,"","Derivative financial instruments")</f>
        <v>Derivative financial instruments</v>
      </c>
      <c r="AE35" s="558" t="str">
        <f>IF(AD35="","","add")</f>
        <v>add</v>
      </c>
      <c r="AF35" s="458" t="str">
        <f ca="1">CHOOSE('Bidder Instructions'!$H$27,ADDRESS(MATCH($AB35,'1.1b Lead &amp; Parents NFP'!$C:$C,0)+$AF$15,MATCH(AF$17,'1.1b Lead &amp; Parents NFP'!$9:$9,0)+$AF$14,1,1),ADDRESS(MATCH($AA35,'1.1a Lead &amp; Parents'!$C:$C,0)+$AF$13,MATCH(AF$17,'1.1a Lead &amp; Parents'!$9:$9,0)+$AF$12,1,1))</f>
        <v>$F$99</v>
      </c>
      <c r="AG35" s="458" t="str">
        <f ca="1">CHOOSE('Bidder Instructions'!$H$27,ADDRESS(MATCH($AB35,'1.1b Lead &amp; Parents NFP'!$C:$C,0)+$AF$15,MATCH(AG$17,'1.1b Lead &amp; Parents NFP'!$9:$9,0)+$AF$14,1,1),ADDRESS(MATCH($AA35,'1.1a Lead &amp; Parents'!$C:$C,0)+$AF$13,MATCH(AG$17,'1.1a Lead &amp; Parents'!$9:$9,0)+$AF$12,1,1))</f>
        <v>$G$99</v>
      </c>
      <c r="AH35" s="458" t="str">
        <f ca="1">CHOOSE('Bidder Instructions'!$H$27,ADDRESS(MATCH($AB35,'1.1b Lead &amp; Parents NFP'!$C:$C,0)+$AF$15,MATCH(AH$17,'1.1b Lead &amp; Parents NFP'!$9:$9,0)+$AF$14,1,1),ADDRESS(MATCH($AA35,'1.1a Lead &amp; Parents'!$C:$C,0)+$AF$13,MATCH(AH$17,'1.1a Lead &amp; Parents'!$9:$9,0)+$AF$12,1,1))</f>
        <v>$H$99</v>
      </c>
      <c r="AI35" s="460"/>
      <c r="AJ35" s="460"/>
      <c r="AK35" s="460"/>
      <c r="AL35" s="460"/>
      <c r="AM35" s="458" t="str">
        <f ca="1">CHOOSE('Bidder Instructions'!$H$27,ADDRESS(MATCH($AB35,'1.1b Lead &amp; Parents NFP'!$C:$C,0)+$AF$15,MATCH(AM$17,'1.1b Lead &amp; Parents NFP'!$9:$9,0)+$AF$14,1,1),ADDRESS(MATCH($AA35,'1.1a Lead &amp; Parents'!$C:$C,0)+$AF$13,MATCH(AM$17,'1.1a Lead &amp; Parents'!$9:$9,0)+$AF$12,1,1))</f>
        <v>$N$99</v>
      </c>
      <c r="AN35" s="458" t="str">
        <f ca="1">CHOOSE('Bidder Instructions'!$H$27,ADDRESS(MATCH($AB35,'1.1b Lead &amp; Parents NFP'!$C:$C,0)+$AF$15,MATCH(AN$17,'1.1b Lead &amp; Parents NFP'!$9:$9,0)+$AF$14,1,1),ADDRESS(MATCH($AA35,'1.1a Lead &amp; Parents'!$C:$C,0)+$AF$13,MATCH(AN$17,'1.1a Lead &amp; Parents'!$9:$9,0)+$AF$12,1,1))</f>
        <v>$O$99</v>
      </c>
      <c r="AO35" s="458" t="str">
        <f ca="1">CHOOSE('Bidder Instructions'!$H$27,ADDRESS(MATCH($AB35,'1.1b Lead &amp; Parents NFP'!$C:$C,0)+$AF$15,MATCH(AO$17,'1.1b Lead &amp; Parents NFP'!$9:$9,0)+$AF$14,1,1),ADDRESS(MATCH($AA35,'1.1a Lead &amp; Parents'!$C:$C,0)+$AF$13,MATCH(AO$17,'1.1a Lead &amp; Parents'!$9:$9,0)+$AF$12,1,1))</f>
        <v>$P$99</v>
      </c>
      <c r="AP35" s="460"/>
      <c r="AQ35" s="460"/>
      <c r="AR35" s="460"/>
      <c r="AS35" s="460"/>
      <c r="AT35" s="458" t="str">
        <f ca="1">CHOOSE('Bidder Instructions'!$H$27,ADDRESS(MATCH($AB35,'1.1b Lead &amp; Parents NFP'!$C:$C,0)+$AF$15,MATCH(AT$17,'1.1b Lead &amp; Parents NFP'!$9:$9,0)+$AF$14,1,1),ADDRESS(MATCH($AA35,'1.1a Lead &amp; Parents'!$C:$C,0)+$AF$13,MATCH(AT$17,'1.1a Lead &amp; Parents'!$9:$9,0)+$AF$12,1,1))</f>
        <v>$V$99</v>
      </c>
      <c r="AU35" s="458" t="str">
        <f ca="1">CHOOSE('Bidder Instructions'!$H$27,ADDRESS(MATCH($AB35,'1.1b Lead &amp; Parents NFP'!$C:$C,0)+$AF$15,MATCH(AU$17,'1.1b Lead &amp; Parents NFP'!$9:$9,0)+$AF$14,1,1),ADDRESS(MATCH($AA35,'1.1a Lead &amp; Parents'!$C:$C,0)+$AF$13,MATCH(AU$17,'1.1a Lead &amp; Parents'!$9:$9,0)+$AF$12,1,1))</f>
        <v>$W$99</v>
      </c>
      <c r="AV35" s="458" t="str">
        <f ca="1">CHOOSE('Bidder Instructions'!$H$27,ADDRESS(MATCH($AB35,'1.1b Lead &amp; Parents NFP'!$C:$C,0)+$AF$15,MATCH(AV$17,'1.1b Lead &amp; Parents NFP'!$9:$9,0)+$AF$14,1,1),ADDRESS(MATCH($AA35,'1.1a Lead &amp; Parents'!$C:$C,0)+$AF$13,MATCH(AV$17,'1.1a Lead &amp; Parents'!$9:$9,0)+$AF$12,1,1))</f>
        <v>$X$99</v>
      </c>
      <c r="AW35" s="456"/>
      <c r="AX35" s="456"/>
      <c r="AY35" s="456"/>
    </row>
    <row r="36" spans="1:51" s="177" customFormat="1" ht="11.5" hidden="1" x14ac:dyDescent="0.25">
      <c r="C36" s="346"/>
      <c r="D36" s="370" t="s">
        <v>232</v>
      </c>
      <c r="E36" s="371"/>
      <c r="F36" s="430"/>
      <c r="G36" s="430"/>
      <c r="H36" s="430"/>
      <c r="I36" s="213"/>
      <c r="J36" s="214"/>
      <c r="K36" s="214"/>
      <c r="M36" s="430"/>
      <c r="N36" s="430"/>
      <c r="O36" s="430"/>
      <c r="P36" s="213"/>
      <c r="Q36" s="214"/>
      <c r="R36" s="214"/>
      <c r="T36" s="430"/>
      <c r="U36" s="430"/>
      <c r="V36" s="430"/>
      <c r="W36" s="213"/>
      <c r="X36" s="214"/>
      <c r="Y36" s="214"/>
      <c r="AA36" s="543">
        <f t="shared" si="0"/>
        <v>0</v>
      </c>
      <c r="AB36" s="543">
        <f t="shared" si="1"/>
        <v>0</v>
      </c>
      <c r="AC36" s="547"/>
      <c r="AD36" s="561" t="s">
        <v>232</v>
      </c>
      <c r="AE36" s="562"/>
      <c r="AF36" s="458"/>
      <c r="AG36" s="458"/>
      <c r="AH36" s="459"/>
      <c r="AI36" s="460"/>
      <c r="AJ36" s="460"/>
      <c r="AK36" s="460"/>
      <c r="AL36" s="460"/>
      <c r="AM36" s="461"/>
      <c r="AN36" s="458"/>
      <c r="AO36" s="459"/>
      <c r="AP36" s="460"/>
      <c r="AQ36" s="460"/>
      <c r="AR36" s="460"/>
      <c r="AS36" s="460"/>
      <c r="AT36" s="461"/>
      <c r="AU36" s="458"/>
      <c r="AV36" s="459"/>
      <c r="AW36" s="456"/>
      <c r="AX36" s="456"/>
      <c r="AY36" s="456"/>
    </row>
    <row r="37" spans="1:51" s="177" customFormat="1" ht="23" hidden="1" x14ac:dyDescent="0.25">
      <c r="A37" s="177" t="s">
        <v>583</v>
      </c>
      <c r="B37" s="177" t="s">
        <v>559</v>
      </c>
      <c r="C37" s="346"/>
      <c r="D37" s="366" t="s">
        <v>275</v>
      </c>
      <c r="E37" s="367" t="s">
        <v>267</v>
      </c>
      <c r="F37" s="430">
        <f ca="1">_xlfn.IFNA(HYPERLINK(CHOOSE('Bidder Instructions'!$H$27,"#'1.1b Lead &amp; Parents NFP'!"&amp;AF37,"#'1.1a Lead &amp; Parents'!"&amp;AF37),INDIRECT("'"&amp;CHOOSE('Bidder Instructions'!$H$27,"1.1b Lead &amp; Parents NFP","1.1a Lead &amp; Parents")&amp;"'!"&amp;AF37)),"")</f>
        <v>0</v>
      </c>
      <c r="G37" s="430">
        <f ca="1">_xlfn.IFNA(HYPERLINK(CHOOSE('Bidder Instructions'!$H$27,"#'1.1b Lead &amp; Parents NFP'!"&amp;AG37,"#'1.1a Lead &amp; Parents'!"&amp;AG37),INDIRECT("'"&amp;CHOOSE('Bidder Instructions'!$H$27,"1.1b Lead &amp; Parents NFP","1.1a Lead &amp; Parents")&amp;"'!"&amp;AG37)),"")</f>
        <v>0</v>
      </c>
      <c r="H37" s="430">
        <f ca="1">_xlfn.IFNA(HYPERLINK(CHOOSE('Bidder Instructions'!$H$27,"#'1.1b Lead &amp; Parents NFP'!"&amp;AH37,"#'1.1a Lead &amp; Parents'!"&amp;AH37),INDIRECT("'"&amp;CHOOSE('Bidder Instructions'!$H$27,"1.1b Lead &amp; Parents NFP","1.1a Lead &amp; Parents")&amp;"'!"&amp;AH37)),"")</f>
        <v>0</v>
      </c>
      <c r="I37" s="213"/>
      <c r="J37" s="214"/>
      <c r="K37" s="214"/>
      <c r="M37" s="430">
        <f ca="1">_xlfn.IFNA(HYPERLINK(CHOOSE('Bidder Instructions'!$H$27,"#'1.1b Lead &amp; Parents NFP'!"&amp;AM37,"#'1.1a Lead &amp; Parents'!"&amp;AM37),INDIRECT("'"&amp;CHOOSE('Bidder Instructions'!$H$27,"1.1b Lead &amp; Parents NFP","1.1a Lead &amp; Parents")&amp;"'!"&amp;AM37)),"")</f>
        <v>0</v>
      </c>
      <c r="N37" s="430">
        <f ca="1">_xlfn.IFNA(HYPERLINK(CHOOSE('Bidder Instructions'!$H$27,"#'1.1b Lead &amp; Parents NFP'!"&amp;AN37,"#'1.1a Lead &amp; Parents'!"&amp;AN37),INDIRECT("'"&amp;CHOOSE('Bidder Instructions'!$H$27,"1.1b Lead &amp; Parents NFP","1.1a Lead &amp; Parents")&amp;"'!"&amp;AN37)),"")</f>
        <v>0</v>
      </c>
      <c r="O37" s="430">
        <f ca="1">_xlfn.IFNA(HYPERLINK(CHOOSE('Bidder Instructions'!$H$27,"#'1.1b Lead &amp; Parents NFP'!"&amp;AO37,"#'1.1a Lead &amp; Parents'!"&amp;AO37),INDIRECT("'"&amp;CHOOSE('Bidder Instructions'!$H$27,"1.1b Lead &amp; Parents NFP","1.1a Lead &amp; Parents")&amp;"'!"&amp;AO37)),"")</f>
        <v>0</v>
      </c>
      <c r="P37" s="213"/>
      <c r="Q37" s="214"/>
      <c r="R37" s="214"/>
      <c r="T37" s="430">
        <f ca="1">_xlfn.IFNA(HYPERLINK(CHOOSE('Bidder Instructions'!$H$27,"#'1.1b Lead &amp; Parents NFP'!"&amp;AT37,"#'1.1a Lead &amp; Parents'!"&amp;AT37),INDIRECT("'"&amp;CHOOSE('Bidder Instructions'!$H$27,"1.1b Lead &amp; Parents NFP","1.1a Lead &amp; Parents")&amp;"'!"&amp;AT37)),"")</f>
        <v>0</v>
      </c>
      <c r="U37" s="430">
        <f ca="1">_xlfn.IFNA(HYPERLINK(CHOOSE('Bidder Instructions'!$H$27,"#'1.1b Lead &amp; Parents NFP'!"&amp;AU37,"#'1.1a Lead &amp; Parents'!"&amp;AU37),INDIRECT("'"&amp;CHOOSE('Bidder Instructions'!$H$27,"1.1b Lead &amp; Parents NFP","1.1a Lead &amp; Parents")&amp;"'!"&amp;AU37)),"")</f>
        <v>0</v>
      </c>
      <c r="V37" s="430">
        <f ca="1">_xlfn.IFNA(HYPERLINK(CHOOSE('Bidder Instructions'!$H$27,"#'1.1b Lead &amp; Parents NFP'!"&amp;AV37,"#'1.1a Lead &amp; Parents'!"&amp;AV37),INDIRECT("'"&amp;CHOOSE('Bidder Instructions'!$H$27,"1.1b Lead &amp; Parents NFP","1.1a Lead &amp; Parents")&amp;"'!"&amp;AV37)),"")</f>
        <v>0</v>
      </c>
      <c r="W37" s="213"/>
      <c r="X37" s="214"/>
      <c r="Y37" s="214"/>
      <c r="AA37" s="543" t="str">
        <f t="shared" si="0"/>
        <v>BS61</v>
      </c>
      <c r="AB37" s="543" t="str">
        <f t="shared" si="1"/>
        <v>BS37</v>
      </c>
      <c r="AC37" s="547"/>
      <c r="AD37" s="552" t="s">
        <v>275</v>
      </c>
      <c r="AE37" s="558" t="s">
        <v>267</v>
      </c>
      <c r="AF37" s="458" t="str">
        <f ca="1">CHOOSE('Bidder Instructions'!$H$27,ADDRESS(MATCH($AB37,'1.1b Lead &amp; Parents NFP'!$C:$C,0)+$AF$15,MATCH(AF$17,'1.1b Lead &amp; Parents NFP'!$9:$9,0)+$AF$14,1,1),ADDRESS(MATCH($AA37,'1.1a Lead &amp; Parents'!$C:$C,0)+$AF$13,MATCH(AF$17,'1.1a Lead &amp; Parents'!$9:$9,0)+$AF$12,1,1))</f>
        <v>$F$112</v>
      </c>
      <c r="AG37" s="458" t="str">
        <f ca="1">CHOOSE('Bidder Instructions'!$H$27,ADDRESS(MATCH($AB37,'1.1b Lead &amp; Parents NFP'!$C:$C,0)+$AF$15,MATCH(AG$17,'1.1b Lead &amp; Parents NFP'!$9:$9,0)+$AF$14,1,1),ADDRESS(MATCH($AA37,'1.1a Lead &amp; Parents'!$C:$C,0)+$AF$13,MATCH(AG$17,'1.1a Lead &amp; Parents'!$9:$9,0)+$AF$12,1,1))</f>
        <v>$G$112</v>
      </c>
      <c r="AH37" s="458" t="str">
        <f ca="1">CHOOSE('Bidder Instructions'!$H$27,ADDRESS(MATCH($AB37,'1.1b Lead &amp; Parents NFP'!$C:$C,0)+$AF$15,MATCH(AH$17,'1.1b Lead &amp; Parents NFP'!$9:$9,0)+$AF$14,1,1),ADDRESS(MATCH($AA37,'1.1a Lead &amp; Parents'!$C:$C,0)+$AF$13,MATCH(AH$17,'1.1a Lead &amp; Parents'!$9:$9,0)+$AF$12,1,1))</f>
        <v>$H$112</v>
      </c>
      <c r="AI37" s="460"/>
      <c r="AJ37" s="460"/>
      <c r="AK37" s="460"/>
      <c r="AL37" s="460"/>
      <c r="AM37" s="458" t="str">
        <f ca="1">CHOOSE('Bidder Instructions'!$H$27,ADDRESS(MATCH($AB37,'1.1b Lead &amp; Parents NFP'!$C:$C,0)+$AF$15,MATCH(AM$17,'1.1b Lead &amp; Parents NFP'!$9:$9,0)+$AF$14,1,1),ADDRESS(MATCH($AA37,'1.1a Lead &amp; Parents'!$C:$C,0)+$AF$13,MATCH(AM$17,'1.1a Lead &amp; Parents'!$9:$9,0)+$AF$12,1,1))</f>
        <v>$N$112</v>
      </c>
      <c r="AN37" s="458" t="str">
        <f ca="1">CHOOSE('Bidder Instructions'!$H$27,ADDRESS(MATCH($AB37,'1.1b Lead &amp; Parents NFP'!$C:$C,0)+$AF$15,MATCH(AN$17,'1.1b Lead &amp; Parents NFP'!$9:$9,0)+$AF$14,1,1),ADDRESS(MATCH($AA37,'1.1a Lead &amp; Parents'!$C:$C,0)+$AF$13,MATCH(AN$17,'1.1a Lead &amp; Parents'!$9:$9,0)+$AF$12,1,1))</f>
        <v>$O$112</v>
      </c>
      <c r="AO37" s="458" t="str">
        <f ca="1">CHOOSE('Bidder Instructions'!$H$27,ADDRESS(MATCH($AB37,'1.1b Lead &amp; Parents NFP'!$C:$C,0)+$AF$15,MATCH(AO$17,'1.1b Lead &amp; Parents NFP'!$9:$9,0)+$AF$14,1,1),ADDRESS(MATCH($AA37,'1.1a Lead &amp; Parents'!$C:$C,0)+$AF$13,MATCH(AO$17,'1.1a Lead &amp; Parents'!$9:$9,0)+$AF$12,1,1))</f>
        <v>$P$112</v>
      </c>
      <c r="AP37" s="460"/>
      <c r="AQ37" s="460"/>
      <c r="AR37" s="460"/>
      <c r="AS37" s="460"/>
      <c r="AT37" s="458" t="str">
        <f ca="1">CHOOSE('Bidder Instructions'!$H$27,ADDRESS(MATCH($AB37,'1.1b Lead &amp; Parents NFP'!$C:$C,0)+$AF$15,MATCH(AT$17,'1.1b Lead &amp; Parents NFP'!$9:$9,0)+$AF$14,1,1),ADDRESS(MATCH($AA37,'1.1a Lead &amp; Parents'!$C:$C,0)+$AF$13,MATCH(AT$17,'1.1a Lead &amp; Parents'!$9:$9,0)+$AF$12,1,1))</f>
        <v>$V$112</v>
      </c>
      <c r="AU37" s="458" t="str">
        <f ca="1">CHOOSE('Bidder Instructions'!$H$27,ADDRESS(MATCH($AB37,'1.1b Lead &amp; Parents NFP'!$C:$C,0)+$AF$15,MATCH(AU$17,'1.1b Lead &amp; Parents NFP'!$9:$9,0)+$AF$14,1,1),ADDRESS(MATCH($AA37,'1.1a Lead &amp; Parents'!$C:$C,0)+$AF$13,MATCH(AU$17,'1.1a Lead &amp; Parents'!$9:$9,0)+$AF$12,1,1))</f>
        <v>$W$112</v>
      </c>
      <c r="AV37" s="458" t="str">
        <f ca="1">CHOOSE('Bidder Instructions'!$H$27,ADDRESS(MATCH($AB37,'1.1b Lead &amp; Parents NFP'!$C:$C,0)+$AF$15,MATCH(AV$17,'1.1b Lead &amp; Parents NFP'!$9:$9,0)+$AF$14,1,1),ADDRESS(MATCH($AA37,'1.1a Lead &amp; Parents'!$C:$C,0)+$AF$13,MATCH(AV$17,'1.1a Lead &amp; Parents'!$9:$9,0)+$AF$12,1,1))</f>
        <v>$X$112</v>
      </c>
      <c r="AW37" s="456"/>
      <c r="AX37" s="456"/>
      <c r="AY37" s="456"/>
    </row>
    <row r="38" spans="1:51" s="177" customFormat="1" ht="11.5" hidden="1" x14ac:dyDescent="0.25">
      <c r="A38" s="177" t="s">
        <v>590</v>
      </c>
      <c r="B38" s="177" t="s">
        <v>565</v>
      </c>
      <c r="C38" s="346"/>
      <c r="D38" s="366" t="s">
        <v>138</v>
      </c>
      <c r="E38" s="367" t="s">
        <v>267</v>
      </c>
      <c r="F38" s="430">
        <f ca="1">_xlfn.IFNA(HYPERLINK(CHOOSE('Bidder Instructions'!$H$27,"#'1.1b Lead &amp; Parents NFP'!"&amp;AF38,"#'1.1a Lead &amp; Parents'!"&amp;AF38),INDIRECT("'"&amp;CHOOSE('Bidder Instructions'!$H$27,"1.1b Lead &amp; Parents NFP","1.1a Lead &amp; Parents")&amp;"'!"&amp;AF38)),"")</f>
        <v>0</v>
      </c>
      <c r="G38" s="430">
        <f ca="1">_xlfn.IFNA(HYPERLINK(CHOOSE('Bidder Instructions'!$H$27,"#'1.1b Lead &amp; Parents NFP'!"&amp;AG38,"#'1.1a Lead &amp; Parents'!"&amp;AG38),INDIRECT("'"&amp;CHOOSE('Bidder Instructions'!$H$27,"1.1b Lead &amp; Parents NFP","1.1a Lead &amp; Parents")&amp;"'!"&amp;AG38)),"")</f>
        <v>0</v>
      </c>
      <c r="H38" s="430">
        <f ca="1">_xlfn.IFNA(HYPERLINK(CHOOSE('Bidder Instructions'!$H$27,"#'1.1b Lead &amp; Parents NFP'!"&amp;AH38,"#'1.1a Lead &amp; Parents'!"&amp;AH38),INDIRECT("'"&amp;CHOOSE('Bidder Instructions'!$H$27,"1.1b Lead &amp; Parents NFP","1.1a Lead &amp; Parents")&amp;"'!"&amp;AH38)),"")</f>
        <v>0</v>
      </c>
      <c r="I38" s="213"/>
      <c r="J38" s="214"/>
      <c r="K38" s="214"/>
      <c r="M38" s="430">
        <f ca="1">_xlfn.IFNA(HYPERLINK(CHOOSE('Bidder Instructions'!$H$27,"#'1.1b Lead &amp; Parents NFP'!"&amp;AM38,"#'1.1a Lead &amp; Parents'!"&amp;AM38),INDIRECT("'"&amp;CHOOSE('Bidder Instructions'!$H$27,"1.1b Lead &amp; Parents NFP","1.1a Lead &amp; Parents")&amp;"'!"&amp;AM38)),"")</f>
        <v>0</v>
      </c>
      <c r="N38" s="430">
        <f ca="1">_xlfn.IFNA(HYPERLINK(CHOOSE('Bidder Instructions'!$H$27,"#'1.1b Lead &amp; Parents NFP'!"&amp;AN38,"#'1.1a Lead &amp; Parents'!"&amp;AN38),INDIRECT("'"&amp;CHOOSE('Bidder Instructions'!$H$27,"1.1b Lead &amp; Parents NFP","1.1a Lead &amp; Parents")&amp;"'!"&amp;AN38)),"")</f>
        <v>0</v>
      </c>
      <c r="O38" s="430">
        <f ca="1">_xlfn.IFNA(HYPERLINK(CHOOSE('Bidder Instructions'!$H$27,"#'1.1b Lead &amp; Parents NFP'!"&amp;AO38,"#'1.1a Lead &amp; Parents'!"&amp;AO38),INDIRECT("'"&amp;CHOOSE('Bidder Instructions'!$H$27,"1.1b Lead &amp; Parents NFP","1.1a Lead &amp; Parents")&amp;"'!"&amp;AO38)),"")</f>
        <v>0</v>
      </c>
      <c r="P38" s="213"/>
      <c r="Q38" s="214"/>
      <c r="R38" s="214"/>
      <c r="T38" s="430">
        <f ca="1">_xlfn.IFNA(HYPERLINK(CHOOSE('Bidder Instructions'!$H$27,"#'1.1b Lead &amp; Parents NFP'!"&amp;AT38,"#'1.1a Lead &amp; Parents'!"&amp;AT38),INDIRECT("'"&amp;CHOOSE('Bidder Instructions'!$H$27,"1.1b Lead &amp; Parents NFP","1.1a Lead &amp; Parents")&amp;"'!"&amp;AT38)),"")</f>
        <v>0</v>
      </c>
      <c r="U38" s="430">
        <f ca="1">_xlfn.IFNA(HYPERLINK(CHOOSE('Bidder Instructions'!$H$27,"#'1.1b Lead &amp; Parents NFP'!"&amp;AU38,"#'1.1a Lead &amp; Parents'!"&amp;AU38),INDIRECT("'"&amp;CHOOSE('Bidder Instructions'!$H$27,"1.1b Lead &amp; Parents NFP","1.1a Lead &amp; Parents")&amp;"'!"&amp;AU38)),"")</f>
        <v>0</v>
      </c>
      <c r="V38" s="430">
        <f ca="1">_xlfn.IFNA(HYPERLINK(CHOOSE('Bidder Instructions'!$H$27,"#'1.1b Lead &amp; Parents NFP'!"&amp;AV38,"#'1.1a Lead &amp; Parents'!"&amp;AV38),INDIRECT("'"&amp;CHOOSE('Bidder Instructions'!$H$27,"1.1b Lead &amp; Parents NFP","1.1a Lead &amp; Parents")&amp;"'!"&amp;AV38)),"")</f>
        <v>0</v>
      </c>
      <c r="W38" s="213"/>
      <c r="X38" s="214"/>
      <c r="Y38" s="214"/>
      <c r="AA38" s="543" t="str">
        <f t="shared" si="0"/>
        <v>BS68</v>
      </c>
      <c r="AB38" s="543" t="str">
        <f t="shared" si="1"/>
        <v>BS43</v>
      </c>
      <c r="AC38" s="547"/>
      <c r="AD38" s="552" t="s">
        <v>138</v>
      </c>
      <c r="AE38" s="558" t="s">
        <v>267</v>
      </c>
      <c r="AF38" s="458" t="str">
        <f ca="1">CHOOSE('Bidder Instructions'!$H$27,ADDRESS(MATCH($AB38,'1.1b Lead &amp; Parents NFP'!$C:$C,0)+$AF$15,MATCH(AF$17,'1.1b Lead &amp; Parents NFP'!$9:$9,0)+$AF$14,1,1),ADDRESS(MATCH($AA38,'1.1a Lead &amp; Parents'!$C:$C,0)+$AF$13,MATCH(AF$17,'1.1a Lead &amp; Parents'!$9:$9,0)+$AF$12,1,1))</f>
        <v>$F$119</v>
      </c>
      <c r="AG38" s="458" t="str">
        <f ca="1">CHOOSE('Bidder Instructions'!$H$27,ADDRESS(MATCH($AB38,'1.1b Lead &amp; Parents NFP'!$C:$C,0)+$AF$15,MATCH(AG$17,'1.1b Lead &amp; Parents NFP'!$9:$9,0)+$AF$14,1,1),ADDRESS(MATCH($AA38,'1.1a Lead &amp; Parents'!$C:$C,0)+$AF$13,MATCH(AG$17,'1.1a Lead &amp; Parents'!$9:$9,0)+$AF$12,1,1))</f>
        <v>$G$119</v>
      </c>
      <c r="AH38" s="458" t="str">
        <f ca="1">CHOOSE('Bidder Instructions'!$H$27,ADDRESS(MATCH($AB38,'1.1b Lead &amp; Parents NFP'!$C:$C,0)+$AF$15,MATCH(AH$17,'1.1b Lead &amp; Parents NFP'!$9:$9,0)+$AF$14,1,1),ADDRESS(MATCH($AA38,'1.1a Lead &amp; Parents'!$C:$C,0)+$AF$13,MATCH(AH$17,'1.1a Lead &amp; Parents'!$9:$9,0)+$AF$12,1,1))</f>
        <v>$H$119</v>
      </c>
      <c r="AI38" s="460"/>
      <c r="AJ38" s="460"/>
      <c r="AK38" s="460"/>
      <c r="AL38" s="460"/>
      <c r="AM38" s="458" t="str">
        <f ca="1">CHOOSE('Bidder Instructions'!$H$27,ADDRESS(MATCH($AB38,'1.1b Lead &amp; Parents NFP'!$C:$C,0)+$AF$15,MATCH(AM$17,'1.1b Lead &amp; Parents NFP'!$9:$9,0)+$AF$14,1,1),ADDRESS(MATCH($AA38,'1.1a Lead &amp; Parents'!$C:$C,0)+$AF$13,MATCH(AM$17,'1.1a Lead &amp; Parents'!$9:$9,0)+$AF$12,1,1))</f>
        <v>$N$119</v>
      </c>
      <c r="AN38" s="458" t="str">
        <f ca="1">CHOOSE('Bidder Instructions'!$H$27,ADDRESS(MATCH($AB38,'1.1b Lead &amp; Parents NFP'!$C:$C,0)+$AF$15,MATCH(AN$17,'1.1b Lead &amp; Parents NFP'!$9:$9,0)+$AF$14,1,1),ADDRESS(MATCH($AA38,'1.1a Lead &amp; Parents'!$C:$C,0)+$AF$13,MATCH(AN$17,'1.1a Lead &amp; Parents'!$9:$9,0)+$AF$12,1,1))</f>
        <v>$O$119</v>
      </c>
      <c r="AO38" s="458" t="str">
        <f ca="1">CHOOSE('Bidder Instructions'!$H$27,ADDRESS(MATCH($AB38,'1.1b Lead &amp; Parents NFP'!$C:$C,0)+$AF$15,MATCH(AO$17,'1.1b Lead &amp; Parents NFP'!$9:$9,0)+$AF$14,1,1),ADDRESS(MATCH($AA38,'1.1a Lead &amp; Parents'!$C:$C,0)+$AF$13,MATCH(AO$17,'1.1a Lead &amp; Parents'!$9:$9,0)+$AF$12,1,1))</f>
        <v>$P$119</v>
      </c>
      <c r="AP38" s="460"/>
      <c r="AQ38" s="460"/>
      <c r="AR38" s="460"/>
      <c r="AS38" s="460"/>
      <c r="AT38" s="458" t="str">
        <f ca="1">CHOOSE('Bidder Instructions'!$H$27,ADDRESS(MATCH($AB38,'1.1b Lead &amp; Parents NFP'!$C:$C,0)+$AF$15,MATCH(AT$17,'1.1b Lead &amp; Parents NFP'!$9:$9,0)+$AF$14,1,1),ADDRESS(MATCH($AA38,'1.1a Lead &amp; Parents'!$C:$C,0)+$AF$13,MATCH(AT$17,'1.1a Lead &amp; Parents'!$9:$9,0)+$AF$12,1,1))</f>
        <v>$V$119</v>
      </c>
      <c r="AU38" s="458" t="str">
        <f ca="1">CHOOSE('Bidder Instructions'!$H$27,ADDRESS(MATCH($AB38,'1.1b Lead &amp; Parents NFP'!$C:$C,0)+$AF$15,MATCH(AU$17,'1.1b Lead &amp; Parents NFP'!$9:$9,0)+$AF$14,1,1),ADDRESS(MATCH($AA38,'1.1a Lead &amp; Parents'!$C:$C,0)+$AF$13,MATCH(AU$17,'1.1a Lead &amp; Parents'!$9:$9,0)+$AF$12,1,1))</f>
        <v>$W$119</v>
      </c>
      <c r="AV38" s="458" t="str">
        <f ca="1">CHOOSE('Bidder Instructions'!$H$27,ADDRESS(MATCH($AB38,'1.1b Lead &amp; Parents NFP'!$C:$C,0)+$AF$15,MATCH(AV$17,'1.1b Lead &amp; Parents NFP'!$9:$9,0)+$AF$14,1,1),ADDRESS(MATCH($AA38,'1.1a Lead &amp; Parents'!$C:$C,0)+$AF$13,MATCH(AV$17,'1.1a Lead &amp; Parents'!$9:$9,0)+$AF$12,1,1))</f>
        <v>$X$119</v>
      </c>
      <c r="AW38" s="456"/>
      <c r="AX38" s="456"/>
      <c r="AY38" s="456"/>
    </row>
    <row r="39" spans="1:51" s="177" customFormat="1" ht="23" hidden="1" x14ac:dyDescent="0.25">
      <c r="A39" s="177" t="s">
        <v>582</v>
      </c>
      <c r="B39" s="177" t="s">
        <v>567</v>
      </c>
      <c r="C39" s="346"/>
      <c r="D39" s="366" t="s">
        <v>274</v>
      </c>
      <c r="E39" s="367" t="s">
        <v>267</v>
      </c>
      <c r="F39" s="430">
        <f ca="1">_xlfn.IFNA(HYPERLINK(CHOOSE('Bidder Instructions'!$H$27,"#'1.1b Lead &amp; Parents NFP'!"&amp;AF39,"#'1.1a Lead &amp; Parents'!"&amp;AF39),INDIRECT("'"&amp;CHOOSE('Bidder Instructions'!$H$27,"1.1b Lead &amp; Parents NFP","1.1a Lead &amp; Parents")&amp;"'!"&amp;AF39)),"")</f>
        <v>0</v>
      </c>
      <c r="G39" s="430">
        <f ca="1">_xlfn.IFNA(HYPERLINK(CHOOSE('Bidder Instructions'!$H$27,"#'1.1b Lead &amp; Parents NFP'!"&amp;AG39,"#'1.1a Lead &amp; Parents'!"&amp;AG39),INDIRECT("'"&amp;CHOOSE('Bidder Instructions'!$H$27,"1.1b Lead &amp; Parents NFP","1.1a Lead &amp; Parents")&amp;"'!"&amp;AG39)),"")</f>
        <v>0</v>
      </c>
      <c r="H39" s="430">
        <f ca="1">_xlfn.IFNA(HYPERLINK(CHOOSE('Bidder Instructions'!$H$27,"#'1.1b Lead &amp; Parents NFP'!"&amp;AH39,"#'1.1a Lead &amp; Parents'!"&amp;AH39),INDIRECT("'"&amp;CHOOSE('Bidder Instructions'!$H$27,"1.1b Lead &amp; Parents NFP","1.1a Lead &amp; Parents")&amp;"'!"&amp;AH39)),"")</f>
        <v>0</v>
      </c>
      <c r="I39" s="213"/>
      <c r="J39" s="214"/>
      <c r="K39" s="214"/>
      <c r="M39" s="430">
        <f ca="1">_xlfn.IFNA(HYPERLINK(CHOOSE('Bidder Instructions'!$H$27,"#'1.1b Lead &amp; Parents NFP'!"&amp;AM39,"#'1.1a Lead &amp; Parents'!"&amp;AM39),INDIRECT("'"&amp;CHOOSE('Bidder Instructions'!$H$27,"1.1b Lead &amp; Parents NFP","1.1a Lead &amp; Parents")&amp;"'!"&amp;AM39)),"")</f>
        <v>0</v>
      </c>
      <c r="N39" s="430">
        <f ca="1">_xlfn.IFNA(HYPERLINK(CHOOSE('Bidder Instructions'!$H$27,"#'1.1b Lead &amp; Parents NFP'!"&amp;AN39,"#'1.1a Lead &amp; Parents'!"&amp;AN39),INDIRECT("'"&amp;CHOOSE('Bidder Instructions'!$H$27,"1.1b Lead &amp; Parents NFP","1.1a Lead &amp; Parents")&amp;"'!"&amp;AN39)),"")</f>
        <v>0</v>
      </c>
      <c r="O39" s="430">
        <f ca="1">_xlfn.IFNA(HYPERLINK(CHOOSE('Bidder Instructions'!$H$27,"#'1.1b Lead &amp; Parents NFP'!"&amp;AO39,"#'1.1a Lead &amp; Parents'!"&amp;AO39),INDIRECT("'"&amp;CHOOSE('Bidder Instructions'!$H$27,"1.1b Lead &amp; Parents NFP","1.1a Lead &amp; Parents")&amp;"'!"&amp;AO39)),"")</f>
        <v>0</v>
      </c>
      <c r="P39" s="213"/>
      <c r="Q39" s="214"/>
      <c r="R39" s="214"/>
      <c r="T39" s="430">
        <f ca="1">_xlfn.IFNA(HYPERLINK(CHOOSE('Bidder Instructions'!$H$27,"#'1.1b Lead &amp; Parents NFP'!"&amp;AT39,"#'1.1a Lead &amp; Parents'!"&amp;AT39),INDIRECT("'"&amp;CHOOSE('Bidder Instructions'!$H$27,"1.1b Lead &amp; Parents NFP","1.1a Lead &amp; Parents")&amp;"'!"&amp;AT39)),"")</f>
        <v>0</v>
      </c>
      <c r="U39" s="430">
        <f ca="1">_xlfn.IFNA(HYPERLINK(CHOOSE('Bidder Instructions'!$H$27,"#'1.1b Lead &amp; Parents NFP'!"&amp;AU39,"#'1.1a Lead &amp; Parents'!"&amp;AU39),INDIRECT("'"&amp;CHOOSE('Bidder Instructions'!$H$27,"1.1b Lead &amp; Parents NFP","1.1a Lead &amp; Parents")&amp;"'!"&amp;AU39)),"")</f>
        <v>0</v>
      </c>
      <c r="V39" s="430">
        <f ca="1">_xlfn.IFNA(HYPERLINK(CHOOSE('Bidder Instructions'!$H$27,"#'1.1b Lead &amp; Parents NFP'!"&amp;AV39,"#'1.1a Lead &amp; Parents'!"&amp;AV39),INDIRECT("'"&amp;CHOOSE('Bidder Instructions'!$H$27,"1.1b Lead &amp; Parents NFP","1.1a Lead &amp; Parents")&amp;"'!"&amp;AV39)),"")</f>
        <v>0</v>
      </c>
      <c r="W39" s="213"/>
      <c r="X39" s="214"/>
      <c r="Y39" s="214"/>
      <c r="AA39" s="543" t="str">
        <f t="shared" si="0"/>
        <v>BS60</v>
      </c>
      <c r="AB39" s="543" t="str">
        <f t="shared" si="1"/>
        <v>BS45</v>
      </c>
      <c r="AC39" s="547"/>
      <c r="AD39" s="552" t="s">
        <v>274</v>
      </c>
      <c r="AE39" s="558" t="s">
        <v>267</v>
      </c>
      <c r="AF39" s="458" t="str">
        <f ca="1">CHOOSE('Bidder Instructions'!$H$27,ADDRESS(MATCH($AB39,'1.1b Lead &amp; Parents NFP'!$C:$C,0)+$AF$15,MATCH(AF$17,'1.1b Lead &amp; Parents NFP'!$9:$9,0)+$AF$14,1,1),ADDRESS(MATCH($AA39,'1.1a Lead &amp; Parents'!$C:$C,0)+$AF$13,MATCH(AF$17,'1.1a Lead &amp; Parents'!$9:$9,0)+$AF$12,1,1))</f>
        <v>$F$111</v>
      </c>
      <c r="AG39" s="458" t="str">
        <f ca="1">CHOOSE('Bidder Instructions'!$H$27,ADDRESS(MATCH($AB39,'1.1b Lead &amp; Parents NFP'!$C:$C,0)+$AF$15,MATCH(AG$17,'1.1b Lead &amp; Parents NFP'!$9:$9,0)+$AF$14,1,1),ADDRESS(MATCH($AA39,'1.1a Lead &amp; Parents'!$C:$C,0)+$AF$13,MATCH(AG$17,'1.1a Lead &amp; Parents'!$9:$9,0)+$AF$12,1,1))</f>
        <v>$G$111</v>
      </c>
      <c r="AH39" s="458" t="str">
        <f ca="1">CHOOSE('Bidder Instructions'!$H$27,ADDRESS(MATCH($AB39,'1.1b Lead &amp; Parents NFP'!$C:$C,0)+$AF$15,MATCH(AH$17,'1.1b Lead &amp; Parents NFP'!$9:$9,0)+$AF$14,1,1),ADDRESS(MATCH($AA39,'1.1a Lead &amp; Parents'!$C:$C,0)+$AF$13,MATCH(AH$17,'1.1a Lead &amp; Parents'!$9:$9,0)+$AF$12,1,1))</f>
        <v>$H$111</v>
      </c>
      <c r="AI39" s="460"/>
      <c r="AJ39" s="460"/>
      <c r="AK39" s="460"/>
      <c r="AL39" s="460"/>
      <c r="AM39" s="458" t="str">
        <f ca="1">CHOOSE('Bidder Instructions'!$H$27,ADDRESS(MATCH($AB39,'1.1b Lead &amp; Parents NFP'!$C:$C,0)+$AF$15,MATCH(AM$17,'1.1b Lead &amp; Parents NFP'!$9:$9,0)+$AF$14,1,1),ADDRESS(MATCH($AA39,'1.1a Lead &amp; Parents'!$C:$C,0)+$AF$13,MATCH(AM$17,'1.1a Lead &amp; Parents'!$9:$9,0)+$AF$12,1,1))</f>
        <v>$N$111</v>
      </c>
      <c r="AN39" s="458" t="str">
        <f ca="1">CHOOSE('Bidder Instructions'!$H$27,ADDRESS(MATCH($AB39,'1.1b Lead &amp; Parents NFP'!$C:$C,0)+$AF$15,MATCH(AN$17,'1.1b Lead &amp; Parents NFP'!$9:$9,0)+$AF$14,1,1),ADDRESS(MATCH($AA39,'1.1a Lead &amp; Parents'!$C:$C,0)+$AF$13,MATCH(AN$17,'1.1a Lead &amp; Parents'!$9:$9,0)+$AF$12,1,1))</f>
        <v>$O$111</v>
      </c>
      <c r="AO39" s="458" t="str">
        <f ca="1">CHOOSE('Bidder Instructions'!$H$27,ADDRESS(MATCH($AB39,'1.1b Lead &amp; Parents NFP'!$C:$C,0)+$AF$15,MATCH(AO$17,'1.1b Lead &amp; Parents NFP'!$9:$9,0)+$AF$14,1,1),ADDRESS(MATCH($AA39,'1.1a Lead &amp; Parents'!$C:$C,0)+$AF$13,MATCH(AO$17,'1.1a Lead &amp; Parents'!$9:$9,0)+$AF$12,1,1))</f>
        <v>$P$111</v>
      </c>
      <c r="AP39" s="460"/>
      <c r="AQ39" s="460"/>
      <c r="AR39" s="460"/>
      <c r="AS39" s="460"/>
      <c r="AT39" s="458" t="str">
        <f ca="1">CHOOSE('Bidder Instructions'!$H$27,ADDRESS(MATCH($AB39,'1.1b Lead &amp; Parents NFP'!$C:$C,0)+$AF$15,MATCH(AT$17,'1.1b Lead &amp; Parents NFP'!$9:$9,0)+$AF$14,1,1),ADDRESS(MATCH($AA39,'1.1a Lead &amp; Parents'!$C:$C,0)+$AF$13,MATCH(AT$17,'1.1a Lead &amp; Parents'!$9:$9,0)+$AF$12,1,1))</f>
        <v>$V$111</v>
      </c>
      <c r="AU39" s="458" t="str">
        <f ca="1">CHOOSE('Bidder Instructions'!$H$27,ADDRESS(MATCH($AB39,'1.1b Lead &amp; Parents NFP'!$C:$C,0)+$AF$15,MATCH(AU$17,'1.1b Lead &amp; Parents NFP'!$9:$9,0)+$AF$14,1,1),ADDRESS(MATCH($AA39,'1.1a Lead &amp; Parents'!$C:$C,0)+$AF$13,MATCH(AU$17,'1.1a Lead &amp; Parents'!$9:$9,0)+$AF$12,1,1))</f>
        <v>$W$111</v>
      </c>
      <c r="AV39" s="458" t="str">
        <f ca="1">CHOOSE('Bidder Instructions'!$H$27,ADDRESS(MATCH($AB39,'1.1b Lead &amp; Parents NFP'!$C:$C,0)+$AF$15,MATCH(AV$17,'1.1b Lead &amp; Parents NFP'!$9:$9,0)+$AF$14,1,1),ADDRESS(MATCH($AA39,'1.1a Lead &amp; Parents'!$C:$C,0)+$AF$13,MATCH(AV$17,'1.1a Lead &amp; Parents'!$9:$9,0)+$AF$12,1,1))</f>
        <v>$X$111</v>
      </c>
      <c r="AW39" s="456"/>
      <c r="AX39" s="456"/>
      <c r="AY39" s="456"/>
    </row>
    <row r="40" spans="1:51" s="177" customFormat="1" ht="11.5" hidden="1" x14ac:dyDescent="0.25">
      <c r="A40" s="177" t="s">
        <v>584</v>
      </c>
      <c r="B40" s="177" t="s">
        <v>560</v>
      </c>
      <c r="C40" s="346"/>
      <c r="D40" s="368" t="s">
        <v>115</v>
      </c>
      <c r="E40" s="367" t="s">
        <v>267</v>
      </c>
      <c r="F40" s="430">
        <f ca="1">_xlfn.IFNA(HYPERLINK(CHOOSE('Bidder Instructions'!$H$27,"#'1.1b Lead &amp; Parents NFP'!"&amp;AF40,"#'1.1a Lead &amp; Parents'!"&amp;AF40),INDIRECT("'"&amp;CHOOSE('Bidder Instructions'!$H$27,"1.1b Lead &amp; Parents NFP","1.1a Lead &amp; Parents")&amp;"'!"&amp;AF40)),"")</f>
        <v>0</v>
      </c>
      <c r="G40" s="430">
        <f ca="1">_xlfn.IFNA(HYPERLINK(CHOOSE('Bidder Instructions'!$H$27,"#'1.1b Lead &amp; Parents NFP'!"&amp;AG40,"#'1.1a Lead &amp; Parents'!"&amp;AG40),INDIRECT("'"&amp;CHOOSE('Bidder Instructions'!$H$27,"1.1b Lead &amp; Parents NFP","1.1a Lead &amp; Parents")&amp;"'!"&amp;AG40)),"")</f>
        <v>0</v>
      </c>
      <c r="H40" s="430">
        <f ca="1">_xlfn.IFNA(HYPERLINK(CHOOSE('Bidder Instructions'!$H$27,"#'1.1b Lead &amp; Parents NFP'!"&amp;AH40,"#'1.1a Lead &amp; Parents'!"&amp;AH40),INDIRECT("'"&amp;CHOOSE('Bidder Instructions'!$H$27,"1.1b Lead &amp; Parents NFP","1.1a Lead &amp; Parents")&amp;"'!"&amp;AH40)),"")</f>
        <v>0</v>
      </c>
      <c r="I40" s="213"/>
      <c r="J40" s="214"/>
      <c r="K40" s="214"/>
      <c r="M40" s="430">
        <f ca="1">_xlfn.IFNA(HYPERLINK(CHOOSE('Bidder Instructions'!$H$27,"#'1.1b Lead &amp; Parents NFP'!"&amp;AM40,"#'1.1a Lead &amp; Parents'!"&amp;AM40),INDIRECT("'"&amp;CHOOSE('Bidder Instructions'!$H$27,"1.1b Lead &amp; Parents NFP","1.1a Lead &amp; Parents")&amp;"'!"&amp;AM40)),"")</f>
        <v>0</v>
      </c>
      <c r="N40" s="430">
        <f ca="1">_xlfn.IFNA(HYPERLINK(CHOOSE('Bidder Instructions'!$H$27,"#'1.1b Lead &amp; Parents NFP'!"&amp;AN40,"#'1.1a Lead &amp; Parents'!"&amp;AN40),INDIRECT("'"&amp;CHOOSE('Bidder Instructions'!$H$27,"1.1b Lead &amp; Parents NFP","1.1a Lead &amp; Parents")&amp;"'!"&amp;AN40)),"")</f>
        <v>0</v>
      </c>
      <c r="O40" s="430">
        <f ca="1">_xlfn.IFNA(HYPERLINK(CHOOSE('Bidder Instructions'!$H$27,"#'1.1b Lead &amp; Parents NFP'!"&amp;AO40,"#'1.1a Lead &amp; Parents'!"&amp;AO40),INDIRECT("'"&amp;CHOOSE('Bidder Instructions'!$H$27,"1.1b Lead &amp; Parents NFP","1.1a Lead &amp; Parents")&amp;"'!"&amp;AO40)),"")</f>
        <v>0</v>
      </c>
      <c r="P40" s="213"/>
      <c r="Q40" s="214"/>
      <c r="R40" s="214"/>
      <c r="T40" s="430">
        <f ca="1">_xlfn.IFNA(HYPERLINK(CHOOSE('Bidder Instructions'!$H$27,"#'1.1b Lead &amp; Parents NFP'!"&amp;AT40,"#'1.1a Lead &amp; Parents'!"&amp;AT40),INDIRECT("'"&amp;CHOOSE('Bidder Instructions'!$H$27,"1.1b Lead &amp; Parents NFP","1.1a Lead &amp; Parents")&amp;"'!"&amp;AT40)),"")</f>
        <v>0</v>
      </c>
      <c r="U40" s="430">
        <f ca="1">_xlfn.IFNA(HYPERLINK(CHOOSE('Bidder Instructions'!$H$27,"#'1.1b Lead &amp; Parents NFP'!"&amp;AU40,"#'1.1a Lead &amp; Parents'!"&amp;AU40),INDIRECT("'"&amp;CHOOSE('Bidder Instructions'!$H$27,"1.1b Lead &amp; Parents NFP","1.1a Lead &amp; Parents")&amp;"'!"&amp;AU40)),"")</f>
        <v>0</v>
      </c>
      <c r="V40" s="430">
        <f ca="1">_xlfn.IFNA(HYPERLINK(CHOOSE('Bidder Instructions'!$H$27,"#'1.1b Lead &amp; Parents NFP'!"&amp;AV40,"#'1.1a Lead &amp; Parents'!"&amp;AV40),INDIRECT("'"&amp;CHOOSE('Bidder Instructions'!$H$27,"1.1b Lead &amp; Parents NFP","1.1a Lead &amp; Parents")&amp;"'!"&amp;AV40)),"")</f>
        <v>0</v>
      </c>
      <c r="W40" s="213"/>
      <c r="X40" s="214"/>
      <c r="Y40" s="214"/>
      <c r="AA40" s="543" t="str">
        <f t="shared" si="0"/>
        <v>BS62</v>
      </c>
      <c r="AB40" s="543" t="str">
        <f t="shared" si="1"/>
        <v>BS38</v>
      </c>
      <c r="AC40" s="547"/>
      <c r="AD40" s="559" t="s">
        <v>115</v>
      </c>
      <c r="AE40" s="558" t="s">
        <v>267</v>
      </c>
      <c r="AF40" s="458" t="str">
        <f ca="1">CHOOSE('Bidder Instructions'!$H$27,ADDRESS(MATCH($AB40,'1.1b Lead &amp; Parents NFP'!$C:$C,0)+$AF$15,MATCH(AF$17,'1.1b Lead &amp; Parents NFP'!$9:$9,0)+$AF$14,1,1),ADDRESS(MATCH($AA40,'1.1a Lead &amp; Parents'!$C:$C,0)+$AF$13,MATCH(AF$17,'1.1a Lead &amp; Parents'!$9:$9,0)+$AF$12,1,1))</f>
        <v>$F$113</v>
      </c>
      <c r="AG40" s="458" t="str">
        <f ca="1">CHOOSE('Bidder Instructions'!$H$27,ADDRESS(MATCH($AB40,'1.1b Lead &amp; Parents NFP'!$C:$C,0)+$AF$15,MATCH(AG$17,'1.1b Lead &amp; Parents NFP'!$9:$9,0)+$AF$14,1,1),ADDRESS(MATCH($AA40,'1.1a Lead &amp; Parents'!$C:$C,0)+$AF$13,MATCH(AG$17,'1.1a Lead &amp; Parents'!$9:$9,0)+$AF$12,1,1))</f>
        <v>$G$113</v>
      </c>
      <c r="AH40" s="458" t="str">
        <f ca="1">CHOOSE('Bidder Instructions'!$H$27,ADDRESS(MATCH($AB40,'1.1b Lead &amp; Parents NFP'!$C:$C,0)+$AF$15,MATCH(AH$17,'1.1b Lead &amp; Parents NFP'!$9:$9,0)+$AF$14,1,1),ADDRESS(MATCH($AA40,'1.1a Lead &amp; Parents'!$C:$C,0)+$AF$13,MATCH(AH$17,'1.1a Lead &amp; Parents'!$9:$9,0)+$AF$12,1,1))</f>
        <v>$H$113</v>
      </c>
      <c r="AI40" s="460"/>
      <c r="AJ40" s="460"/>
      <c r="AK40" s="460"/>
      <c r="AL40" s="460"/>
      <c r="AM40" s="458" t="str">
        <f ca="1">CHOOSE('Bidder Instructions'!$H$27,ADDRESS(MATCH($AB40,'1.1b Lead &amp; Parents NFP'!$C:$C,0)+$AF$15,MATCH(AM$17,'1.1b Lead &amp; Parents NFP'!$9:$9,0)+$AF$14,1,1),ADDRESS(MATCH($AA40,'1.1a Lead &amp; Parents'!$C:$C,0)+$AF$13,MATCH(AM$17,'1.1a Lead &amp; Parents'!$9:$9,0)+$AF$12,1,1))</f>
        <v>$N$113</v>
      </c>
      <c r="AN40" s="458" t="str">
        <f ca="1">CHOOSE('Bidder Instructions'!$H$27,ADDRESS(MATCH($AB40,'1.1b Lead &amp; Parents NFP'!$C:$C,0)+$AF$15,MATCH(AN$17,'1.1b Lead &amp; Parents NFP'!$9:$9,0)+$AF$14,1,1),ADDRESS(MATCH($AA40,'1.1a Lead &amp; Parents'!$C:$C,0)+$AF$13,MATCH(AN$17,'1.1a Lead &amp; Parents'!$9:$9,0)+$AF$12,1,1))</f>
        <v>$O$113</v>
      </c>
      <c r="AO40" s="458" t="str">
        <f ca="1">CHOOSE('Bidder Instructions'!$H$27,ADDRESS(MATCH($AB40,'1.1b Lead &amp; Parents NFP'!$C:$C,0)+$AF$15,MATCH(AO$17,'1.1b Lead &amp; Parents NFP'!$9:$9,0)+$AF$14,1,1),ADDRESS(MATCH($AA40,'1.1a Lead &amp; Parents'!$C:$C,0)+$AF$13,MATCH(AO$17,'1.1a Lead &amp; Parents'!$9:$9,0)+$AF$12,1,1))</f>
        <v>$P$113</v>
      </c>
      <c r="AP40" s="460"/>
      <c r="AQ40" s="460"/>
      <c r="AR40" s="460"/>
      <c r="AS40" s="460"/>
      <c r="AT40" s="458" t="str">
        <f ca="1">CHOOSE('Bidder Instructions'!$H$27,ADDRESS(MATCH($AB40,'1.1b Lead &amp; Parents NFP'!$C:$C,0)+$AF$15,MATCH(AT$17,'1.1b Lead &amp; Parents NFP'!$9:$9,0)+$AF$14,1,1),ADDRESS(MATCH($AA40,'1.1a Lead &amp; Parents'!$C:$C,0)+$AF$13,MATCH(AT$17,'1.1a Lead &amp; Parents'!$9:$9,0)+$AF$12,1,1))</f>
        <v>$V$113</v>
      </c>
      <c r="AU40" s="458" t="str">
        <f ca="1">CHOOSE('Bidder Instructions'!$H$27,ADDRESS(MATCH($AB40,'1.1b Lead &amp; Parents NFP'!$C:$C,0)+$AF$15,MATCH(AU$17,'1.1b Lead &amp; Parents NFP'!$9:$9,0)+$AF$14,1,1),ADDRESS(MATCH($AA40,'1.1a Lead &amp; Parents'!$C:$C,0)+$AF$13,MATCH(AU$17,'1.1a Lead &amp; Parents'!$9:$9,0)+$AF$12,1,1))</f>
        <v>$W$113</v>
      </c>
      <c r="AV40" s="458" t="str">
        <f ca="1">CHOOSE('Bidder Instructions'!$H$27,ADDRESS(MATCH($AB40,'1.1b Lead &amp; Parents NFP'!$C:$C,0)+$AF$15,MATCH(AV$17,'1.1b Lead &amp; Parents NFP'!$9:$9,0)+$AF$14,1,1),ADDRESS(MATCH($AA40,'1.1a Lead &amp; Parents'!$C:$C,0)+$AF$13,MATCH(AV$17,'1.1a Lead &amp; Parents'!$9:$9,0)+$AF$12,1,1))</f>
        <v>$X$113</v>
      </c>
      <c r="AW40" s="456"/>
      <c r="AX40" s="456"/>
      <c r="AY40" s="456"/>
    </row>
    <row r="41" spans="1:51" s="177" customFormat="1" ht="11.5" hidden="1" x14ac:dyDescent="0.25">
      <c r="A41" s="177" t="s">
        <v>585</v>
      </c>
      <c r="B41" s="177" t="s">
        <v>45</v>
      </c>
      <c r="C41" s="346"/>
      <c r="D41" s="366" t="str">
        <f>IF('Bidder Instructions'!$H$27=1,"","Amounts owed to joint ventures and associates")</f>
        <v>Amounts owed to joint ventures and associates</v>
      </c>
      <c r="E41" s="367" t="str">
        <f>IF(D41="","","add")</f>
        <v>add</v>
      </c>
      <c r="F41" s="430">
        <f ca="1">_xlfn.IFNA(HYPERLINK(CHOOSE('Bidder Instructions'!$H$27,"#'1.1b Lead &amp; Parents NFP'!"&amp;AF41,"#'1.1a Lead &amp; Parents'!"&amp;AF41),INDIRECT("'"&amp;CHOOSE('Bidder Instructions'!$H$27,"1.1b Lead &amp; Parents NFP","1.1a Lead &amp; Parents")&amp;"'!"&amp;AF41)),"")</f>
        <v>0</v>
      </c>
      <c r="G41" s="430">
        <f ca="1">_xlfn.IFNA(HYPERLINK(CHOOSE('Bidder Instructions'!$H$27,"#'1.1b Lead &amp; Parents NFP'!"&amp;AG41,"#'1.1a Lead &amp; Parents'!"&amp;AG41),INDIRECT("'"&amp;CHOOSE('Bidder Instructions'!$H$27,"1.1b Lead &amp; Parents NFP","1.1a Lead &amp; Parents")&amp;"'!"&amp;AG41)),"")</f>
        <v>0</v>
      </c>
      <c r="H41" s="430">
        <f ca="1">_xlfn.IFNA(HYPERLINK(CHOOSE('Bidder Instructions'!$H$27,"#'1.1b Lead &amp; Parents NFP'!"&amp;AH41,"#'1.1a Lead &amp; Parents'!"&amp;AH41),INDIRECT("'"&amp;CHOOSE('Bidder Instructions'!$H$27,"1.1b Lead &amp; Parents NFP","1.1a Lead &amp; Parents")&amp;"'!"&amp;AH41)),"")</f>
        <v>0</v>
      </c>
      <c r="I41" s="213"/>
      <c r="J41" s="214"/>
      <c r="K41" s="214"/>
      <c r="M41" s="430">
        <f ca="1">_xlfn.IFNA(HYPERLINK(CHOOSE('Bidder Instructions'!$H$27,"#'1.1b Lead &amp; Parents NFP'!"&amp;AM41,"#'1.1a Lead &amp; Parents'!"&amp;AM41),INDIRECT("'"&amp;CHOOSE('Bidder Instructions'!$H$27,"1.1b Lead &amp; Parents NFP","1.1a Lead &amp; Parents")&amp;"'!"&amp;AM41)),"")</f>
        <v>0</v>
      </c>
      <c r="N41" s="430">
        <f ca="1">_xlfn.IFNA(HYPERLINK(CHOOSE('Bidder Instructions'!$H$27,"#'1.1b Lead &amp; Parents NFP'!"&amp;AN41,"#'1.1a Lead &amp; Parents'!"&amp;AN41),INDIRECT("'"&amp;CHOOSE('Bidder Instructions'!$H$27,"1.1b Lead &amp; Parents NFP","1.1a Lead &amp; Parents")&amp;"'!"&amp;AN41)),"")</f>
        <v>0</v>
      </c>
      <c r="O41" s="430">
        <f ca="1">_xlfn.IFNA(HYPERLINK(CHOOSE('Bidder Instructions'!$H$27,"#'1.1b Lead &amp; Parents NFP'!"&amp;AO41,"#'1.1a Lead &amp; Parents'!"&amp;AO41),INDIRECT("'"&amp;CHOOSE('Bidder Instructions'!$H$27,"1.1b Lead &amp; Parents NFP","1.1a Lead &amp; Parents")&amp;"'!"&amp;AO41)),"")</f>
        <v>0</v>
      </c>
      <c r="P41" s="213"/>
      <c r="Q41" s="214"/>
      <c r="R41" s="214"/>
      <c r="T41" s="430">
        <f ca="1">_xlfn.IFNA(HYPERLINK(CHOOSE('Bidder Instructions'!$H$27,"#'1.1b Lead &amp; Parents NFP'!"&amp;AT41,"#'1.1a Lead &amp; Parents'!"&amp;AT41),INDIRECT("'"&amp;CHOOSE('Bidder Instructions'!$H$27,"1.1b Lead &amp; Parents NFP","1.1a Lead &amp; Parents")&amp;"'!"&amp;AT41)),"")</f>
        <v>0</v>
      </c>
      <c r="U41" s="430">
        <f ca="1">_xlfn.IFNA(HYPERLINK(CHOOSE('Bidder Instructions'!$H$27,"#'1.1b Lead &amp; Parents NFP'!"&amp;AU41,"#'1.1a Lead &amp; Parents'!"&amp;AU41),INDIRECT("'"&amp;CHOOSE('Bidder Instructions'!$H$27,"1.1b Lead &amp; Parents NFP","1.1a Lead &amp; Parents")&amp;"'!"&amp;AU41)),"")</f>
        <v>0</v>
      </c>
      <c r="V41" s="430">
        <f ca="1">_xlfn.IFNA(HYPERLINK(CHOOSE('Bidder Instructions'!$H$27,"#'1.1b Lead &amp; Parents NFP'!"&amp;AV41,"#'1.1a Lead &amp; Parents'!"&amp;AV41),INDIRECT("'"&amp;CHOOSE('Bidder Instructions'!$H$27,"1.1b Lead &amp; Parents NFP","1.1a Lead &amp; Parents")&amp;"'!"&amp;AV41)),"")</f>
        <v>0</v>
      </c>
      <c r="W41" s="213"/>
      <c r="X41" s="214"/>
      <c r="Y41" s="214"/>
      <c r="AA41" s="543" t="str">
        <f t="shared" si="0"/>
        <v>BS63</v>
      </c>
      <c r="AB41" s="543" t="str">
        <f t="shared" si="1"/>
        <v>N/A</v>
      </c>
      <c r="AC41" s="547"/>
      <c r="AD41" s="552" t="str">
        <f>IF('Bidder Instructions'!$H$27=1,"","Amounts owed to joint ventures and associates")</f>
        <v>Amounts owed to joint ventures and associates</v>
      </c>
      <c r="AE41" s="558" t="str">
        <f>IF(AD41="","","add")</f>
        <v>add</v>
      </c>
      <c r="AF41" s="458" t="str">
        <f ca="1">CHOOSE('Bidder Instructions'!$H$27,ADDRESS(MATCH($AB41,'1.1b Lead &amp; Parents NFP'!$C:$C,0)+$AF$15,MATCH(AF$17,'1.1b Lead &amp; Parents NFP'!$9:$9,0)+$AF$14,1,1),ADDRESS(MATCH($AA41,'1.1a Lead &amp; Parents'!$C:$C,0)+$AF$13,MATCH(AF$17,'1.1a Lead &amp; Parents'!$9:$9,0)+$AF$12,1,1))</f>
        <v>$F$114</v>
      </c>
      <c r="AG41" s="458" t="str">
        <f ca="1">CHOOSE('Bidder Instructions'!$H$27,ADDRESS(MATCH($AB41,'1.1b Lead &amp; Parents NFP'!$C:$C,0)+$AF$15,MATCH(AG$17,'1.1b Lead &amp; Parents NFP'!$9:$9,0)+$AF$14,1,1),ADDRESS(MATCH($AA41,'1.1a Lead &amp; Parents'!$C:$C,0)+$AF$13,MATCH(AG$17,'1.1a Lead &amp; Parents'!$9:$9,0)+$AF$12,1,1))</f>
        <v>$G$114</v>
      </c>
      <c r="AH41" s="458" t="str">
        <f ca="1">CHOOSE('Bidder Instructions'!$H$27,ADDRESS(MATCH($AB41,'1.1b Lead &amp; Parents NFP'!$C:$C,0)+$AF$15,MATCH(AH$17,'1.1b Lead &amp; Parents NFP'!$9:$9,0)+$AF$14,1,1),ADDRESS(MATCH($AA41,'1.1a Lead &amp; Parents'!$C:$C,0)+$AF$13,MATCH(AH$17,'1.1a Lead &amp; Parents'!$9:$9,0)+$AF$12,1,1))</f>
        <v>$H$114</v>
      </c>
      <c r="AI41" s="460"/>
      <c r="AJ41" s="460"/>
      <c r="AK41" s="460"/>
      <c r="AL41" s="460"/>
      <c r="AM41" s="458" t="str">
        <f ca="1">CHOOSE('Bidder Instructions'!$H$27,ADDRESS(MATCH($AB41,'1.1b Lead &amp; Parents NFP'!$C:$C,0)+$AF$15,MATCH(AM$17,'1.1b Lead &amp; Parents NFP'!$9:$9,0)+$AF$14,1,1),ADDRESS(MATCH($AA41,'1.1a Lead &amp; Parents'!$C:$C,0)+$AF$13,MATCH(AM$17,'1.1a Lead &amp; Parents'!$9:$9,0)+$AF$12,1,1))</f>
        <v>$N$114</v>
      </c>
      <c r="AN41" s="458" t="str">
        <f ca="1">CHOOSE('Bidder Instructions'!$H$27,ADDRESS(MATCH($AB41,'1.1b Lead &amp; Parents NFP'!$C:$C,0)+$AF$15,MATCH(AN$17,'1.1b Lead &amp; Parents NFP'!$9:$9,0)+$AF$14,1,1),ADDRESS(MATCH($AA41,'1.1a Lead &amp; Parents'!$C:$C,0)+$AF$13,MATCH(AN$17,'1.1a Lead &amp; Parents'!$9:$9,0)+$AF$12,1,1))</f>
        <v>$O$114</v>
      </c>
      <c r="AO41" s="458" t="str">
        <f ca="1">CHOOSE('Bidder Instructions'!$H$27,ADDRESS(MATCH($AB41,'1.1b Lead &amp; Parents NFP'!$C:$C,0)+$AF$15,MATCH(AO$17,'1.1b Lead &amp; Parents NFP'!$9:$9,0)+$AF$14,1,1),ADDRESS(MATCH($AA41,'1.1a Lead &amp; Parents'!$C:$C,0)+$AF$13,MATCH(AO$17,'1.1a Lead &amp; Parents'!$9:$9,0)+$AF$12,1,1))</f>
        <v>$P$114</v>
      </c>
      <c r="AP41" s="460"/>
      <c r="AQ41" s="460"/>
      <c r="AR41" s="460"/>
      <c r="AS41" s="460"/>
      <c r="AT41" s="458" t="str">
        <f ca="1">CHOOSE('Bidder Instructions'!$H$27,ADDRESS(MATCH($AB41,'1.1b Lead &amp; Parents NFP'!$C:$C,0)+$AF$15,MATCH(AT$17,'1.1b Lead &amp; Parents NFP'!$9:$9,0)+$AF$14,1,1),ADDRESS(MATCH($AA41,'1.1a Lead &amp; Parents'!$C:$C,0)+$AF$13,MATCH(AT$17,'1.1a Lead &amp; Parents'!$9:$9,0)+$AF$12,1,1))</f>
        <v>$V$114</v>
      </c>
      <c r="AU41" s="458" t="str">
        <f ca="1">CHOOSE('Bidder Instructions'!$H$27,ADDRESS(MATCH($AB41,'1.1b Lead &amp; Parents NFP'!$C:$C,0)+$AF$15,MATCH(AU$17,'1.1b Lead &amp; Parents NFP'!$9:$9,0)+$AF$14,1,1),ADDRESS(MATCH($AA41,'1.1a Lead &amp; Parents'!$C:$C,0)+$AF$13,MATCH(AU$17,'1.1a Lead &amp; Parents'!$9:$9,0)+$AF$12,1,1))</f>
        <v>$W$114</v>
      </c>
      <c r="AV41" s="458" t="str">
        <f ca="1">CHOOSE('Bidder Instructions'!$H$27,ADDRESS(MATCH($AB41,'1.1b Lead &amp; Parents NFP'!$C:$C,0)+$AF$15,MATCH(AV$17,'1.1b Lead &amp; Parents NFP'!$9:$9,0)+$AF$14,1,1),ADDRESS(MATCH($AA41,'1.1a Lead &amp; Parents'!$C:$C,0)+$AF$13,MATCH(AV$17,'1.1a Lead &amp; Parents'!$9:$9,0)+$AF$12,1,1))</f>
        <v>$X$114</v>
      </c>
      <c r="AW41" s="456"/>
      <c r="AX41" s="456"/>
      <c r="AY41" s="456"/>
    </row>
    <row r="42" spans="1:51" s="177" customFormat="1" ht="11.5" hidden="1" x14ac:dyDescent="0.25">
      <c r="A42" s="177" t="s">
        <v>593</v>
      </c>
      <c r="B42" s="177" t="s">
        <v>45</v>
      </c>
      <c r="C42" s="346"/>
      <c r="D42" s="366" t="str">
        <f>IF('Bidder Instructions'!$H$27=1,"","Derivative financial instruments")</f>
        <v>Derivative financial instruments</v>
      </c>
      <c r="E42" s="367" t="str">
        <f>IF(D42="","","add")</f>
        <v>add</v>
      </c>
      <c r="F42" s="430">
        <f ca="1">_xlfn.IFNA(HYPERLINK(CHOOSE('Bidder Instructions'!$H$27,"#'1.1b Lead &amp; Parents NFP'!"&amp;AF42,"#'1.1a Lead &amp; Parents'!"&amp;AF42),INDIRECT("'"&amp;CHOOSE('Bidder Instructions'!$H$27,"1.1b Lead &amp; Parents NFP","1.1a Lead &amp; Parents")&amp;"'!"&amp;AF42)),"")</f>
        <v>0</v>
      </c>
      <c r="G42" s="430">
        <f ca="1">_xlfn.IFNA(HYPERLINK(CHOOSE('Bidder Instructions'!$H$27,"#'1.1b Lead &amp; Parents NFP'!"&amp;AG42,"#'1.1a Lead &amp; Parents'!"&amp;AG42),INDIRECT("'"&amp;CHOOSE('Bidder Instructions'!$H$27,"1.1b Lead &amp; Parents NFP","1.1a Lead &amp; Parents")&amp;"'!"&amp;AG42)),"")</f>
        <v>0</v>
      </c>
      <c r="H42" s="430">
        <f ca="1">_xlfn.IFNA(HYPERLINK(CHOOSE('Bidder Instructions'!$H$27,"#'1.1b Lead &amp; Parents NFP'!"&amp;AH42,"#'1.1a Lead &amp; Parents'!"&amp;AH42),INDIRECT("'"&amp;CHOOSE('Bidder Instructions'!$H$27,"1.1b Lead &amp; Parents NFP","1.1a Lead &amp; Parents")&amp;"'!"&amp;AH42)),"")</f>
        <v>0</v>
      </c>
      <c r="I42" s="213"/>
      <c r="J42" s="214"/>
      <c r="K42" s="214"/>
      <c r="M42" s="430">
        <f ca="1">_xlfn.IFNA(HYPERLINK(CHOOSE('Bidder Instructions'!$H$27,"#'1.1b Lead &amp; Parents NFP'!"&amp;AM42,"#'1.1a Lead &amp; Parents'!"&amp;AM42),INDIRECT("'"&amp;CHOOSE('Bidder Instructions'!$H$27,"1.1b Lead &amp; Parents NFP","1.1a Lead &amp; Parents")&amp;"'!"&amp;AM42)),"")</f>
        <v>0</v>
      </c>
      <c r="N42" s="430">
        <f ca="1">_xlfn.IFNA(HYPERLINK(CHOOSE('Bidder Instructions'!$H$27,"#'1.1b Lead &amp; Parents NFP'!"&amp;AN42,"#'1.1a Lead &amp; Parents'!"&amp;AN42),INDIRECT("'"&amp;CHOOSE('Bidder Instructions'!$H$27,"1.1b Lead &amp; Parents NFP","1.1a Lead &amp; Parents")&amp;"'!"&amp;AN42)),"")</f>
        <v>0</v>
      </c>
      <c r="O42" s="430">
        <f ca="1">_xlfn.IFNA(HYPERLINK(CHOOSE('Bidder Instructions'!$H$27,"#'1.1b Lead &amp; Parents NFP'!"&amp;AO42,"#'1.1a Lead &amp; Parents'!"&amp;AO42),INDIRECT("'"&amp;CHOOSE('Bidder Instructions'!$H$27,"1.1b Lead &amp; Parents NFP","1.1a Lead &amp; Parents")&amp;"'!"&amp;AO42)),"")</f>
        <v>0</v>
      </c>
      <c r="P42" s="213"/>
      <c r="Q42" s="214"/>
      <c r="R42" s="214"/>
      <c r="T42" s="430">
        <f ca="1">_xlfn.IFNA(HYPERLINK(CHOOSE('Bidder Instructions'!$H$27,"#'1.1b Lead &amp; Parents NFP'!"&amp;AT42,"#'1.1a Lead &amp; Parents'!"&amp;AT42),INDIRECT("'"&amp;CHOOSE('Bidder Instructions'!$H$27,"1.1b Lead &amp; Parents NFP","1.1a Lead &amp; Parents")&amp;"'!"&amp;AT42)),"")</f>
        <v>0</v>
      </c>
      <c r="U42" s="430">
        <f ca="1">_xlfn.IFNA(HYPERLINK(CHOOSE('Bidder Instructions'!$H$27,"#'1.1b Lead &amp; Parents NFP'!"&amp;AU42,"#'1.1a Lead &amp; Parents'!"&amp;AU42),INDIRECT("'"&amp;CHOOSE('Bidder Instructions'!$H$27,"1.1b Lead &amp; Parents NFP","1.1a Lead &amp; Parents")&amp;"'!"&amp;AU42)),"")</f>
        <v>0</v>
      </c>
      <c r="V42" s="430">
        <f ca="1">_xlfn.IFNA(HYPERLINK(CHOOSE('Bidder Instructions'!$H$27,"#'1.1b Lead &amp; Parents NFP'!"&amp;AV42,"#'1.1a Lead &amp; Parents'!"&amp;AV42),INDIRECT("'"&amp;CHOOSE('Bidder Instructions'!$H$27,"1.1b Lead &amp; Parents NFP","1.1a Lead &amp; Parents")&amp;"'!"&amp;AV42)),"")</f>
        <v>0</v>
      </c>
      <c r="W42" s="213"/>
      <c r="X42" s="214"/>
      <c r="Y42" s="214"/>
      <c r="AA42" s="543" t="str">
        <f t="shared" si="0"/>
        <v>BS71</v>
      </c>
      <c r="AB42" s="543" t="str">
        <f t="shared" si="1"/>
        <v>N/A</v>
      </c>
      <c r="AC42" s="547"/>
      <c r="AD42" s="552" t="str">
        <f>IF('Bidder Instructions'!$H$27=1,"","Derivative financial instruments")</f>
        <v>Derivative financial instruments</v>
      </c>
      <c r="AE42" s="558" t="str">
        <f>IF(AD42="","","add")</f>
        <v>add</v>
      </c>
      <c r="AF42" s="458" t="str">
        <f ca="1">CHOOSE('Bidder Instructions'!$H$27,ADDRESS(MATCH($AB42,'1.1b Lead &amp; Parents NFP'!$C:$C,0)+$AF$15,MATCH(AF$17,'1.1b Lead &amp; Parents NFP'!$9:$9,0)+$AF$14,1,1),ADDRESS(MATCH($AA42,'1.1a Lead &amp; Parents'!$C:$C,0)+$AF$13,MATCH(AF$17,'1.1a Lead &amp; Parents'!$9:$9,0)+$AF$12,1,1))</f>
        <v>$F$122</v>
      </c>
      <c r="AG42" s="458" t="str">
        <f ca="1">CHOOSE('Bidder Instructions'!$H$27,ADDRESS(MATCH($AB42,'1.1b Lead &amp; Parents NFP'!$C:$C,0)+$AF$15,MATCH(AG$17,'1.1b Lead &amp; Parents NFP'!$9:$9,0)+$AF$14,1,1),ADDRESS(MATCH($AA42,'1.1a Lead &amp; Parents'!$C:$C,0)+$AF$13,MATCH(AG$17,'1.1a Lead &amp; Parents'!$9:$9,0)+$AF$12,1,1))</f>
        <v>$G$122</v>
      </c>
      <c r="AH42" s="458" t="str">
        <f ca="1">CHOOSE('Bidder Instructions'!$H$27,ADDRESS(MATCH($AB42,'1.1b Lead &amp; Parents NFP'!$C:$C,0)+$AF$15,MATCH(AH$17,'1.1b Lead &amp; Parents NFP'!$9:$9,0)+$AF$14,1,1),ADDRESS(MATCH($AA42,'1.1a Lead &amp; Parents'!$C:$C,0)+$AF$13,MATCH(AH$17,'1.1a Lead &amp; Parents'!$9:$9,0)+$AF$12,1,1))</f>
        <v>$H$122</v>
      </c>
      <c r="AI42" s="460"/>
      <c r="AJ42" s="460"/>
      <c r="AK42" s="460"/>
      <c r="AL42" s="460"/>
      <c r="AM42" s="458" t="str">
        <f ca="1">CHOOSE('Bidder Instructions'!$H$27,ADDRESS(MATCH($AB42,'1.1b Lead &amp; Parents NFP'!$C:$C,0)+$AF$15,MATCH(AM$17,'1.1b Lead &amp; Parents NFP'!$9:$9,0)+$AF$14,1,1),ADDRESS(MATCH($AA42,'1.1a Lead &amp; Parents'!$C:$C,0)+$AF$13,MATCH(AM$17,'1.1a Lead &amp; Parents'!$9:$9,0)+$AF$12,1,1))</f>
        <v>$N$122</v>
      </c>
      <c r="AN42" s="458" t="str">
        <f ca="1">CHOOSE('Bidder Instructions'!$H$27,ADDRESS(MATCH($AB42,'1.1b Lead &amp; Parents NFP'!$C:$C,0)+$AF$15,MATCH(AN$17,'1.1b Lead &amp; Parents NFP'!$9:$9,0)+$AF$14,1,1),ADDRESS(MATCH($AA42,'1.1a Lead &amp; Parents'!$C:$C,0)+$AF$13,MATCH(AN$17,'1.1a Lead &amp; Parents'!$9:$9,0)+$AF$12,1,1))</f>
        <v>$O$122</v>
      </c>
      <c r="AO42" s="458" t="str">
        <f ca="1">CHOOSE('Bidder Instructions'!$H$27,ADDRESS(MATCH($AB42,'1.1b Lead &amp; Parents NFP'!$C:$C,0)+$AF$15,MATCH(AO$17,'1.1b Lead &amp; Parents NFP'!$9:$9,0)+$AF$14,1,1),ADDRESS(MATCH($AA42,'1.1a Lead &amp; Parents'!$C:$C,0)+$AF$13,MATCH(AO$17,'1.1a Lead &amp; Parents'!$9:$9,0)+$AF$12,1,1))</f>
        <v>$P$122</v>
      </c>
      <c r="AP42" s="460"/>
      <c r="AQ42" s="460"/>
      <c r="AR42" s="460"/>
      <c r="AS42" s="460"/>
      <c r="AT42" s="458" t="str">
        <f ca="1">CHOOSE('Bidder Instructions'!$H$27,ADDRESS(MATCH($AB42,'1.1b Lead &amp; Parents NFP'!$C:$C,0)+$AF$15,MATCH(AT$17,'1.1b Lead &amp; Parents NFP'!$9:$9,0)+$AF$14,1,1),ADDRESS(MATCH($AA42,'1.1a Lead &amp; Parents'!$C:$C,0)+$AF$13,MATCH(AT$17,'1.1a Lead &amp; Parents'!$9:$9,0)+$AF$12,1,1))</f>
        <v>$V$122</v>
      </c>
      <c r="AU42" s="458" t="str">
        <f ca="1">CHOOSE('Bidder Instructions'!$H$27,ADDRESS(MATCH($AB42,'1.1b Lead &amp; Parents NFP'!$C:$C,0)+$AF$15,MATCH(AU$17,'1.1b Lead &amp; Parents NFP'!$9:$9,0)+$AF$14,1,1),ADDRESS(MATCH($AA42,'1.1a Lead &amp; Parents'!$C:$C,0)+$AF$13,MATCH(AU$17,'1.1a Lead &amp; Parents'!$9:$9,0)+$AF$12,1,1))</f>
        <v>$W$122</v>
      </c>
      <c r="AV42" s="458" t="str">
        <f ca="1">CHOOSE('Bidder Instructions'!$H$27,ADDRESS(MATCH($AB42,'1.1b Lead &amp; Parents NFP'!$C:$C,0)+$AF$15,MATCH(AV$17,'1.1b Lead &amp; Parents NFP'!$9:$9,0)+$AF$14,1,1),ADDRESS(MATCH($AA42,'1.1a Lead &amp; Parents'!$C:$C,0)+$AF$13,MATCH(AV$17,'1.1a Lead &amp; Parents'!$9:$9,0)+$AF$12,1,1))</f>
        <v>$X$122</v>
      </c>
      <c r="AW42" s="456"/>
      <c r="AX42" s="456"/>
      <c r="AY42" s="456"/>
    </row>
    <row r="43" spans="1:51" s="177" customFormat="1" ht="11.5" hidden="1" x14ac:dyDescent="0.25">
      <c r="C43" s="346"/>
      <c r="D43" s="370" t="s">
        <v>27</v>
      </c>
      <c r="E43" s="371"/>
      <c r="F43" s="430"/>
      <c r="G43" s="430"/>
      <c r="H43" s="430"/>
      <c r="I43" s="213"/>
      <c r="J43" s="214"/>
      <c r="K43" s="214"/>
      <c r="M43" s="430"/>
      <c r="N43" s="430"/>
      <c r="O43" s="430"/>
      <c r="P43" s="213"/>
      <c r="Q43" s="214"/>
      <c r="R43" s="214"/>
      <c r="T43" s="430"/>
      <c r="U43" s="430"/>
      <c r="V43" s="430"/>
      <c r="W43" s="213"/>
      <c r="X43" s="214"/>
      <c r="Y43" s="214"/>
      <c r="AA43" s="543">
        <f t="shared" si="0"/>
        <v>0</v>
      </c>
      <c r="AB43" s="543">
        <f t="shared" si="1"/>
        <v>0</v>
      </c>
      <c r="AC43" s="547"/>
      <c r="AD43" s="561" t="s">
        <v>27</v>
      </c>
      <c r="AE43" s="562"/>
      <c r="AF43" s="458"/>
      <c r="AG43" s="458"/>
      <c r="AH43" s="459"/>
      <c r="AI43" s="460"/>
      <c r="AJ43" s="460"/>
      <c r="AK43" s="460"/>
      <c r="AL43" s="460"/>
      <c r="AM43" s="461"/>
      <c r="AN43" s="458"/>
      <c r="AO43" s="459"/>
      <c r="AP43" s="460"/>
      <c r="AQ43" s="460"/>
      <c r="AR43" s="460"/>
      <c r="AS43" s="460"/>
      <c r="AT43" s="461"/>
      <c r="AU43" s="458"/>
      <c r="AV43" s="459"/>
      <c r="AW43" s="456"/>
      <c r="AX43" s="456"/>
      <c r="AY43" s="456"/>
    </row>
    <row r="44" spans="1:51" s="177" customFormat="1" ht="11.5" hidden="1" x14ac:dyDescent="0.25">
      <c r="A44" s="177" t="s">
        <v>532</v>
      </c>
      <c r="B44" s="177" t="s">
        <v>45</v>
      </c>
      <c r="C44" s="346"/>
      <c r="D44" s="366" t="str">
        <f>IF('Bidder Instructions'!$H$27=1,"","Investments")</f>
        <v>Investments</v>
      </c>
      <c r="E44" s="367" t="str">
        <f>IF(D44="","","less")</f>
        <v>less</v>
      </c>
      <c r="F44" s="430">
        <f ca="1">_xlfn.IFNA(HYPERLINK(CHOOSE('Bidder Instructions'!$H$27,"#'1.1b Lead &amp; Parents NFP'!"&amp;AF44,"#'1.1a Lead &amp; Parents'!"&amp;AF44),INDIRECT("'"&amp;CHOOSE('Bidder Instructions'!$H$27,"1.1b Lead &amp; Parents NFP","1.1a Lead &amp; Parents")&amp;"'!"&amp;AF44)),"")</f>
        <v>0</v>
      </c>
      <c r="G44" s="430">
        <f ca="1">_xlfn.IFNA(HYPERLINK(CHOOSE('Bidder Instructions'!$H$27,"#'1.1b Lead &amp; Parents NFP'!"&amp;AG44,"#'1.1a Lead &amp; Parents'!"&amp;AG44),INDIRECT("'"&amp;CHOOSE('Bidder Instructions'!$H$27,"1.1b Lead &amp; Parents NFP","1.1a Lead &amp; Parents")&amp;"'!"&amp;AG44)),"")</f>
        <v>0</v>
      </c>
      <c r="H44" s="430">
        <f ca="1">_xlfn.IFNA(HYPERLINK(CHOOSE('Bidder Instructions'!$H$27,"#'1.1b Lead &amp; Parents NFP'!"&amp;AH44,"#'1.1a Lead &amp; Parents'!"&amp;AH44),INDIRECT("'"&amp;CHOOSE('Bidder Instructions'!$H$27,"1.1b Lead &amp; Parents NFP","1.1a Lead &amp; Parents")&amp;"'!"&amp;AH44)),"")</f>
        <v>0</v>
      </c>
      <c r="I44" s="213"/>
      <c r="J44" s="214"/>
      <c r="K44" s="214"/>
      <c r="M44" s="430">
        <f ca="1">_xlfn.IFNA(HYPERLINK(CHOOSE('Bidder Instructions'!$H$27,"#'1.1b Lead &amp; Parents NFP'!"&amp;AM44,"#'1.1a Lead &amp; Parents'!"&amp;AM44),INDIRECT("'"&amp;CHOOSE('Bidder Instructions'!$H$27,"1.1b Lead &amp; Parents NFP","1.1a Lead &amp; Parents")&amp;"'!"&amp;AM44)),"")</f>
        <v>0</v>
      </c>
      <c r="N44" s="430">
        <f ca="1">_xlfn.IFNA(HYPERLINK(CHOOSE('Bidder Instructions'!$H$27,"#'1.1b Lead &amp; Parents NFP'!"&amp;AN44,"#'1.1a Lead &amp; Parents'!"&amp;AN44),INDIRECT("'"&amp;CHOOSE('Bidder Instructions'!$H$27,"1.1b Lead &amp; Parents NFP","1.1a Lead &amp; Parents")&amp;"'!"&amp;AN44)),"")</f>
        <v>0</v>
      </c>
      <c r="O44" s="430">
        <f ca="1">_xlfn.IFNA(HYPERLINK(CHOOSE('Bidder Instructions'!$H$27,"#'1.1b Lead &amp; Parents NFP'!"&amp;AO44,"#'1.1a Lead &amp; Parents'!"&amp;AO44),INDIRECT("'"&amp;CHOOSE('Bidder Instructions'!$H$27,"1.1b Lead &amp; Parents NFP","1.1a Lead &amp; Parents")&amp;"'!"&amp;AO44)),"")</f>
        <v>0</v>
      </c>
      <c r="P44" s="213"/>
      <c r="Q44" s="214"/>
      <c r="R44" s="214"/>
      <c r="T44" s="430">
        <f ca="1">_xlfn.IFNA(HYPERLINK(CHOOSE('Bidder Instructions'!$H$27,"#'1.1b Lead &amp; Parents NFP'!"&amp;AT44,"#'1.1a Lead &amp; Parents'!"&amp;AT44),INDIRECT("'"&amp;CHOOSE('Bidder Instructions'!$H$27,"1.1b Lead &amp; Parents NFP","1.1a Lead &amp; Parents")&amp;"'!"&amp;AT44)),"")</f>
        <v>0</v>
      </c>
      <c r="U44" s="430">
        <f ca="1">_xlfn.IFNA(HYPERLINK(CHOOSE('Bidder Instructions'!$H$27,"#'1.1b Lead &amp; Parents NFP'!"&amp;AU44,"#'1.1a Lead &amp; Parents'!"&amp;AU44),INDIRECT("'"&amp;CHOOSE('Bidder Instructions'!$H$27,"1.1b Lead &amp; Parents NFP","1.1a Lead &amp; Parents")&amp;"'!"&amp;AU44)),"")</f>
        <v>0</v>
      </c>
      <c r="V44" s="430">
        <f ca="1">_xlfn.IFNA(HYPERLINK(CHOOSE('Bidder Instructions'!$H$27,"#'1.1b Lead &amp; Parents NFP'!"&amp;AV44,"#'1.1a Lead &amp; Parents'!"&amp;AV44),INDIRECT("'"&amp;CHOOSE('Bidder Instructions'!$H$27,"1.1b Lead &amp; Parents NFP","1.1a Lead &amp; Parents")&amp;"'!"&amp;AV44)),"")</f>
        <v>0</v>
      </c>
      <c r="W44" s="213"/>
      <c r="X44" s="214"/>
      <c r="Y44" s="214"/>
      <c r="AA44" s="543" t="str">
        <f t="shared" si="0"/>
        <v>BS30</v>
      </c>
      <c r="AB44" s="543" t="str">
        <f t="shared" si="1"/>
        <v>N/A</v>
      </c>
      <c r="AC44" s="547"/>
      <c r="AD44" s="552" t="str">
        <f>IF('Bidder Instructions'!$H$27=1,"","Investments")</f>
        <v>Investments</v>
      </c>
      <c r="AE44" s="558" t="str">
        <f>IF(AD44="","","less")</f>
        <v>less</v>
      </c>
      <c r="AF44" s="458" t="str">
        <f ca="1">CHOOSE('Bidder Instructions'!$H$27,ADDRESS(MATCH($AB44,'1.1b Lead &amp; Parents NFP'!$C:$C,0)+$AF$15,MATCH(AF$17,'1.1b Lead &amp; Parents NFP'!$9:$9,0)+$AF$14,1,1),ADDRESS(MATCH($AA44,'1.1a Lead &amp; Parents'!$C:$C,0)+$AF$13,MATCH(AF$17,'1.1a Lead &amp; Parents'!$9:$9,0)+$AF$12,1,1))</f>
        <v>$F$81</v>
      </c>
      <c r="AG44" s="458" t="str">
        <f ca="1">CHOOSE('Bidder Instructions'!$H$27,ADDRESS(MATCH($AB44,'1.1b Lead &amp; Parents NFP'!$C:$C,0)+$AF$15,MATCH(AG$17,'1.1b Lead &amp; Parents NFP'!$9:$9,0)+$AF$14,1,1),ADDRESS(MATCH($AA44,'1.1a Lead &amp; Parents'!$C:$C,0)+$AF$13,MATCH(AG$17,'1.1a Lead &amp; Parents'!$9:$9,0)+$AF$12,1,1))</f>
        <v>$G$81</v>
      </c>
      <c r="AH44" s="458" t="str">
        <f ca="1">CHOOSE('Bidder Instructions'!$H$27,ADDRESS(MATCH($AB44,'1.1b Lead &amp; Parents NFP'!$C:$C,0)+$AF$15,MATCH(AH$17,'1.1b Lead &amp; Parents NFP'!$9:$9,0)+$AF$14,1,1),ADDRESS(MATCH($AA44,'1.1a Lead &amp; Parents'!$C:$C,0)+$AF$13,MATCH(AH$17,'1.1a Lead &amp; Parents'!$9:$9,0)+$AF$12,1,1))</f>
        <v>$H$81</v>
      </c>
      <c r="AI44" s="460"/>
      <c r="AJ44" s="460"/>
      <c r="AK44" s="460"/>
      <c r="AL44" s="460"/>
      <c r="AM44" s="458" t="str">
        <f ca="1">CHOOSE('Bidder Instructions'!$H$27,ADDRESS(MATCH($AB44,'1.1b Lead &amp; Parents NFP'!$C:$C,0)+$AF$15,MATCH(AM$17,'1.1b Lead &amp; Parents NFP'!$9:$9,0)+$AF$14,1,1),ADDRESS(MATCH($AA44,'1.1a Lead &amp; Parents'!$C:$C,0)+$AF$13,MATCH(AM$17,'1.1a Lead &amp; Parents'!$9:$9,0)+$AF$12,1,1))</f>
        <v>$N$81</v>
      </c>
      <c r="AN44" s="458" t="str">
        <f ca="1">CHOOSE('Bidder Instructions'!$H$27,ADDRESS(MATCH($AB44,'1.1b Lead &amp; Parents NFP'!$C:$C,0)+$AF$15,MATCH(AN$17,'1.1b Lead &amp; Parents NFP'!$9:$9,0)+$AF$14,1,1),ADDRESS(MATCH($AA44,'1.1a Lead &amp; Parents'!$C:$C,0)+$AF$13,MATCH(AN$17,'1.1a Lead &amp; Parents'!$9:$9,0)+$AF$12,1,1))</f>
        <v>$O$81</v>
      </c>
      <c r="AO44" s="458" t="str">
        <f ca="1">CHOOSE('Bidder Instructions'!$H$27,ADDRESS(MATCH($AB44,'1.1b Lead &amp; Parents NFP'!$C:$C,0)+$AF$15,MATCH(AO$17,'1.1b Lead &amp; Parents NFP'!$9:$9,0)+$AF$14,1,1),ADDRESS(MATCH($AA44,'1.1a Lead &amp; Parents'!$C:$C,0)+$AF$13,MATCH(AO$17,'1.1a Lead &amp; Parents'!$9:$9,0)+$AF$12,1,1))</f>
        <v>$P$81</v>
      </c>
      <c r="AP44" s="460"/>
      <c r="AQ44" s="460"/>
      <c r="AR44" s="460"/>
      <c r="AS44" s="460"/>
      <c r="AT44" s="458" t="str">
        <f ca="1">CHOOSE('Bidder Instructions'!$H$27,ADDRESS(MATCH($AB44,'1.1b Lead &amp; Parents NFP'!$C:$C,0)+$AF$15,MATCH(AT$17,'1.1b Lead &amp; Parents NFP'!$9:$9,0)+$AF$14,1,1),ADDRESS(MATCH($AA44,'1.1a Lead &amp; Parents'!$C:$C,0)+$AF$13,MATCH(AT$17,'1.1a Lead &amp; Parents'!$9:$9,0)+$AF$12,1,1))</f>
        <v>$V$81</v>
      </c>
      <c r="AU44" s="458" t="str">
        <f ca="1">CHOOSE('Bidder Instructions'!$H$27,ADDRESS(MATCH($AB44,'1.1b Lead &amp; Parents NFP'!$C:$C,0)+$AF$15,MATCH(AU$17,'1.1b Lead &amp; Parents NFP'!$9:$9,0)+$AF$14,1,1),ADDRESS(MATCH($AA44,'1.1a Lead &amp; Parents'!$C:$C,0)+$AF$13,MATCH(AU$17,'1.1a Lead &amp; Parents'!$9:$9,0)+$AF$12,1,1))</f>
        <v>$W$81</v>
      </c>
      <c r="AV44" s="458" t="str">
        <f ca="1">CHOOSE('Bidder Instructions'!$H$27,ADDRESS(MATCH($AB44,'1.1b Lead &amp; Parents NFP'!$C:$C,0)+$AF$15,MATCH(AV$17,'1.1b Lead &amp; Parents NFP'!$9:$9,0)+$AF$14,1,1),ADDRESS(MATCH($AA44,'1.1a Lead &amp; Parents'!$C:$C,0)+$AF$13,MATCH(AV$17,'1.1a Lead &amp; Parents'!$9:$9,0)+$AF$12,1,1))</f>
        <v>$X$81</v>
      </c>
      <c r="AW44" s="456"/>
      <c r="AX44" s="456"/>
      <c r="AY44" s="456"/>
    </row>
    <row r="45" spans="1:51" s="177" customFormat="1" ht="11.5" hidden="1" x14ac:dyDescent="0.25">
      <c r="A45" s="177" t="s">
        <v>534</v>
      </c>
      <c r="B45" s="177" t="s">
        <v>45</v>
      </c>
      <c r="C45" s="346"/>
      <c r="D45" s="366" t="str">
        <f>IF('Bidder Instructions'!$H$27=1,"","Derivative financial instruments")</f>
        <v>Derivative financial instruments</v>
      </c>
      <c r="E45" s="367" t="str">
        <f>IF(D45="","","less")</f>
        <v>less</v>
      </c>
      <c r="F45" s="430">
        <f ca="1">_xlfn.IFNA(HYPERLINK(CHOOSE('Bidder Instructions'!$H$27,"#'1.1b Lead &amp; Parents NFP'!"&amp;AF45,"#'1.1a Lead &amp; Parents'!"&amp;AF45),INDIRECT("'"&amp;CHOOSE('Bidder Instructions'!$H$27,"1.1b Lead &amp; Parents NFP","1.1a Lead &amp; Parents")&amp;"'!"&amp;AF45)),"")</f>
        <v>0</v>
      </c>
      <c r="G45" s="430">
        <f ca="1">_xlfn.IFNA(HYPERLINK(CHOOSE('Bidder Instructions'!$H$27,"#'1.1b Lead &amp; Parents NFP'!"&amp;AG45,"#'1.1a Lead &amp; Parents'!"&amp;AG45),INDIRECT("'"&amp;CHOOSE('Bidder Instructions'!$H$27,"1.1b Lead &amp; Parents NFP","1.1a Lead &amp; Parents")&amp;"'!"&amp;AG45)),"")</f>
        <v>0</v>
      </c>
      <c r="H45" s="430">
        <f ca="1">_xlfn.IFNA(HYPERLINK(CHOOSE('Bidder Instructions'!$H$27,"#'1.1b Lead &amp; Parents NFP'!"&amp;AH45,"#'1.1a Lead &amp; Parents'!"&amp;AH45),INDIRECT("'"&amp;CHOOSE('Bidder Instructions'!$H$27,"1.1b Lead &amp; Parents NFP","1.1a Lead &amp; Parents")&amp;"'!"&amp;AH45)),"")</f>
        <v>0</v>
      </c>
      <c r="I45" s="213"/>
      <c r="J45" s="214"/>
      <c r="K45" s="214"/>
      <c r="M45" s="430">
        <f ca="1">_xlfn.IFNA(HYPERLINK(CHOOSE('Bidder Instructions'!$H$27,"#'1.1b Lead &amp; Parents NFP'!"&amp;AM45,"#'1.1a Lead &amp; Parents'!"&amp;AM45),INDIRECT("'"&amp;CHOOSE('Bidder Instructions'!$H$27,"1.1b Lead &amp; Parents NFP","1.1a Lead &amp; Parents")&amp;"'!"&amp;AM45)),"")</f>
        <v>0</v>
      </c>
      <c r="N45" s="430">
        <f ca="1">_xlfn.IFNA(HYPERLINK(CHOOSE('Bidder Instructions'!$H$27,"#'1.1b Lead &amp; Parents NFP'!"&amp;AN45,"#'1.1a Lead &amp; Parents'!"&amp;AN45),INDIRECT("'"&amp;CHOOSE('Bidder Instructions'!$H$27,"1.1b Lead &amp; Parents NFP","1.1a Lead &amp; Parents")&amp;"'!"&amp;AN45)),"")</f>
        <v>0</v>
      </c>
      <c r="O45" s="430">
        <f ca="1">_xlfn.IFNA(HYPERLINK(CHOOSE('Bidder Instructions'!$H$27,"#'1.1b Lead &amp; Parents NFP'!"&amp;AO45,"#'1.1a Lead &amp; Parents'!"&amp;AO45),INDIRECT("'"&amp;CHOOSE('Bidder Instructions'!$H$27,"1.1b Lead &amp; Parents NFP","1.1a Lead &amp; Parents")&amp;"'!"&amp;AO45)),"")</f>
        <v>0</v>
      </c>
      <c r="P45" s="213"/>
      <c r="Q45" s="214"/>
      <c r="R45" s="214"/>
      <c r="T45" s="430">
        <f ca="1">_xlfn.IFNA(HYPERLINK(CHOOSE('Bidder Instructions'!$H$27,"#'1.1b Lead &amp; Parents NFP'!"&amp;AT45,"#'1.1a Lead &amp; Parents'!"&amp;AT45),INDIRECT("'"&amp;CHOOSE('Bidder Instructions'!$H$27,"1.1b Lead &amp; Parents NFP","1.1a Lead &amp; Parents")&amp;"'!"&amp;AT45)),"")</f>
        <v>0</v>
      </c>
      <c r="U45" s="430">
        <f ca="1">_xlfn.IFNA(HYPERLINK(CHOOSE('Bidder Instructions'!$H$27,"#'1.1b Lead &amp; Parents NFP'!"&amp;AU45,"#'1.1a Lead &amp; Parents'!"&amp;AU45),INDIRECT("'"&amp;CHOOSE('Bidder Instructions'!$H$27,"1.1b Lead &amp; Parents NFP","1.1a Lead &amp; Parents")&amp;"'!"&amp;AU45)),"")</f>
        <v>0</v>
      </c>
      <c r="V45" s="430">
        <f ca="1">_xlfn.IFNA(HYPERLINK(CHOOSE('Bidder Instructions'!$H$27,"#'1.1b Lead &amp; Parents NFP'!"&amp;AV45,"#'1.1a Lead &amp; Parents'!"&amp;AV45),INDIRECT("'"&amp;CHOOSE('Bidder Instructions'!$H$27,"1.1b Lead &amp; Parents NFP","1.1a Lead &amp; Parents")&amp;"'!"&amp;AV45)),"")</f>
        <v>0</v>
      </c>
      <c r="W45" s="213"/>
      <c r="X45" s="214"/>
      <c r="Y45" s="214"/>
      <c r="AA45" s="543" t="str">
        <f t="shared" si="0"/>
        <v>BS32</v>
      </c>
      <c r="AB45" s="543" t="str">
        <f t="shared" si="1"/>
        <v>N/A</v>
      </c>
      <c r="AC45" s="547"/>
      <c r="AD45" s="552" t="str">
        <f>IF('Bidder Instructions'!$H$27=1,"","Derivative financial instruments")</f>
        <v>Derivative financial instruments</v>
      </c>
      <c r="AE45" s="558" t="str">
        <f>IF(AD45="","","less")</f>
        <v>less</v>
      </c>
      <c r="AF45" s="458" t="str">
        <f ca="1">CHOOSE('Bidder Instructions'!$H$27,ADDRESS(MATCH($AB45,'1.1b Lead &amp; Parents NFP'!$C:$C,0)+$AF$15,MATCH(AF$17,'1.1b Lead &amp; Parents NFP'!$9:$9,0)+$AF$14,1,1),ADDRESS(MATCH($AA45,'1.1a Lead &amp; Parents'!$C:$C,0)+$AF$13,MATCH(AF$17,'1.1a Lead &amp; Parents'!$9:$9,0)+$AF$12,1,1))</f>
        <v>$F$83</v>
      </c>
      <c r="AG45" s="458" t="str">
        <f ca="1">CHOOSE('Bidder Instructions'!$H$27,ADDRESS(MATCH($AB45,'1.1b Lead &amp; Parents NFP'!$C:$C,0)+$AF$15,MATCH(AG$17,'1.1b Lead &amp; Parents NFP'!$9:$9,0)+$AF$14,1,1),ADDRESS(MATCH($AA45,'1.1a Lead &amp; Parents'!$C:$C,0)+$AF$13,MATCH(AG$17,'1.1a Lead &amp; Parents'!$9:$9,0)+$AF$12,1,1))</f>
        <v>$G$83</v>
      </c>
      <c r="AH45" s="458" t="str">
        <f ca="1">CHOOSE('Bidder Instructions'!$H$27,ADDRESS(MATCH($AB45,'1.1b Lead &amp; Parents NFP'!$C:$C,0)+$AF$15,MATCH(AH$17,'1.1b Lead &amp; Parents NFP'!$9:$9,0)+$AF$14,1,1),ADDRESS(MATCH($AA45,'1.1a Lead &amp; Parents'!$C:$C,0)+$AF$13,MATCH(AH$17,'1.1a Lead &amp; Parents'!$9:$9,0)+$AF$12,1,1))</f>
        <v>$H$83</v>
      </c>
      <c r="AI45" s="460"/>
      <c r="AJ45" s="460"/>
      <c r="AK45" s="460"/>
      <c r="AL45" s="460"/>
      <c r="AM45" s="458" t="str">
        <f ca="1">CHOOSE('Bidder Instructions'!$H$27,ADDRESS(MATCH($AB45,'1.1b Lead &amp; Parents NFP'!$C:$C,0)+$AF$15,MATCH(AM$17,'1.1b Lead &amp; Parents NFP'!$9:$9,0)+$AF$14,1,1),ADDRESS(MATCH($AA45,'1.1a Lead &amp; Parents'!$C:$C,0)+$AF$13,MATCH(AM$17,'1.1a Lead &amp; Parents'!$9:$9,0)+$AF$12,1,1))</f>
        <v>$N$83</v>
      </c>
      <c r="AN45" s="458" t="str">
        <f ca="1">CHOOSE('Bidder Instructions'!$H$27,ADDRESS(MATCH($AB45,'1.1b Lead &amp; Parents NFP'!$C:$C,0)+$AF$15,MATCH(AN$17,'1.1b Lead &amp; Parents NFP'!$9:$9,0)+$AF$14,1,1),ADDRESS(MATCH($AA45,'1.1a Lead &amp; Parents'!$C:$C,0)+$AF$13,MATCH(AN$17,'1.1a Lead &amp; Parents'!$9:$9,0)+$AF$12,1,1))</f>
        <v>$O$83</v>
      </c>
      <c r="AO45" s="458" t="str">
        <f ca="1">CHOOSE('Bidder Instructions'!$H$27,ADDRESS(MATCH($AB45,'1.1b Lead &amp; Parents NFP'!$C:$C,0)+$AF$15,MATCH(AO$17,'1.1b Lead &amp; Parents NFP'!$9:$9,0)+$AF$14,1,1),ADDRESS(MATCH($AA45,'1.1a Lead &amp; Parents'!$C:$C,0)+$AF$13,MATCH(AO$17,'1.1a Lead &amp; Parents'!$9:$9,0)+$AF$12,1,1))</f>
        <v>$P$83</v>
      </c>
      <c r="AP45" s="460"/>
      <c r="AQ45" s="460"/>
      <c r="AR45" s="460"/>
      <c r="AS45" s="460"/>
      <c r="AT45" s="458" t="str">
        <f ca="1">CHOOSE('Bidder Instructions'!$H$27,ADDRESS(MATCH($AB45,'1.1b Lead &amp; Parents NFP'!$C:$C,0)+$AF$15,MATCH(AT$17,'1.1b Lead &amp; Parents NFP'!$9:$9,0)+$AF$14,1,1),ADDRESS(MATCH($AA45,'1.1a Lead &amp; Parents'!$C:$C,0)+$AF$13,MATCH(AT$17,'1.1a Lead &amp; Parents'!$9:$9,0)+$AF$12,1,1))</f>
        <v>$V$83</v>
      </c>
      <c r="AU45" s="458" t="str">
        <f ca="1">CHOOSE('Bidder Instructions'!$H$27,ADDRESS(MATCH($AB45,'1.1b Lead &amp; Parents NFP'!$C:$C,0)+$AF$15,MATCH(AU$17,'1.1b Lead &amp; Parents NFP'!$9:$9,0)+$AF$14,1,1),ADDRESS(MATCH($AA45,'1.1a Lead &amp; Parents'!$C:$C,0)+$AF$13,MATCH(AU$17,'1.1a Lead &amp; Parents'!$9:$9,0)+$AF$12,1,1))</f>
        <v>$W$83</v>
      </c>
      <c r="AV45" s="458" t="str">
        <f ca="1">CHOOSE('Bidder Instructions'!$H$27,ADDRESS(MATCH($AB45,'1.1b Lead &amp; Parents NFP'!$C:$C,0)+$AF$15,MATCH(AV$17,'1.1b Lead &amp; Parents NFP'!$9:$9,0)+$AF$14,1,1),ADDRESS(MATCH($AA45,'1.1a Lead &amp; Parents'!$C:$C,0)+$AF$13,MATCH(AV$17,'1.1a Lead &amp; Parents'!$9:$9,0)+$AF$12,1,1))</f>
        <v>$X$83</v>
      </c>
      <c r="AW45" s="456"/>
      <c r="AX45" s="456"/>
      <c r="AY45" s="456"/>
    </row>
    <row r="46" spans="1:51" s="177" customFormat="1" ht="23" hidden="1" x14ac:dyDescent="0.25">
      <c r="A46" s="177" t="s">
        <v>535</v>
      </c>
      <c r="B46" s="177" t="s">
        <v>45</v>
      </c>
      <c r="C46" s="346"/>
      <c r="D46" s="366" t="str">
        <f>IF('Bidder Instructions'!$H$27=1,"","Other current financial assets (i.e. MMFs, secured loan notes)")</f>
        <v>Other current financial assets (i.e. MMFs, secured loan notes)</v>
      </c>
      <c r="E46" s="367" t="str">
        <f>IF(D46="","","less")</f>
        <v>less</v>
      </c>
      <c r="F46" s="430">
        <f ca="1">_xlfn.IFNA(HYPERLINK(CHOOSE('Bidder Instructions'!$H$27,"#'1.1b Lead &amp; Parents NFP'!"&amp;AF46,"#'1.1a Lead &amp; Parents'!"&amp;AF46),INDIRECT("'"&amp;CHOOSE('Bidder Instructions'!$H$27,"1.1b Lead &amp; Parents NFP","1.1a Lead &amp; Parents")&amp;"'!"&amp;AF46)),"")</f>
        <v>0</v>
      </c>
      <c r="G46" s="430">
        <f ca="1">_xlfn.IFNA(HYPERLINK(CHOOSE('Bidder Instructions'!$H$27,"#'1.1b Lead &amp; Parents NFP'!"&amp;AG46,"#'1.1a Lead &amp; Parents'!"&amp;AG46),INDIRECT("'"&amp;CHOOSE('Bidder Instructions'!$H$27,"1.1b Lead &amp; Parents NFP","1.1a Lead &amp; Parents")&amp;"'!"&amp;AG46)),"")</f>
        <v>0</v>
      </c>
      <c r="H46" s="430">
        <f ca="1">_xlfn.IFNA(HYPERLINK(CHOOSE('Bidder Instructions'!$H$27,"#'1.1b Lead &amp; Parents NFP'!"&amp;AH46,"#'1.1a Lead &amp; Parents'!"&amp;AH46),INDIRECT("'"&amp;CHOOSE('Bidder Instructions'!$H$27,"1.1b Lead &amp; Parents NFP","1.1a Lead &amp; Parents")&amp;"'!"&amp;AH46)),"")</f>
        <v>0</v>
      </c>
      <c r="I46" s="213"/>
      <c r="J46" s="214"/>
      <c r="K46" s="214"/>
      <c r="M46" s="430">
        <f ca="1">_xlfn.IFNA(HYPERLINK(CHOOSE('Bidder Instructions'!$H$27,"#'1.1b Lead &amp; Parents NFP'!"&amp;AM46,"#'1.1a Lead &amp; Parents'!"&amp;AM46),INDIRECT("'"&amp;CHOOSE('Bidder Instructions'!$H$27,"1.1b Lead &amp; Parents NFP","1.1a Lead &amp; Parents")&amp;"'!"&amp;AM46)),"")</f>
        <v>0</v>
      </c>
      <c r="N46" s="430">
        <f ca="1">_xlfn.IFNA(HYPERLINK(CHOOSE('Bidder Instructions'!$H$27,"#'1.1b Lead &amp; Parents NFP'!"&amp;AN46,"#'1.1a Lead &amp; Parents'!"&amp;AN46),INDIRECT("'"&amp;CHOOSE('Bidder Instructions'!$H$27,"1.1b Lead &amp; Parents NFP","1.1a Lead &amp; Parents")&amp;"'!"&amp;AN46)),"")</f>
        <v>0</v>
      </c>
      <c r="O46" s="430">
        <f ca="1">_xlfn.IFNA(HYPERLINK(CHOOSE('Bidder Instructions'!$H$27,"#'1.1b Lead &amp; Parents NFP'!"&amp;AO46,"#'1.1a Lead &amp; Parents'!"&amp;AO46),INDIRECT("'"&amp;CHOOSE('Bidder Instructions'!$H$27,"1.1b Lead &amp; Parents NFP","1.1a Lead &amp; Parents")&amp;"'!"&amp;AO46)),"")</f>
        <v>0</v>
      </c>
      <c r="P46" s="213"/>
      <c r="Q46" s="214"/>
      <c r="R46" s="214"/>
      <c r="T46" s="430">
        <f ca="1">_xlfn.IFNA(HYPERLINK(CHOOSE('Bidder Instructions'!$H$27,"#'1.1b Lead &amp; Parents NFP'!"&amp;AT46,"#'1.1a Lead &amp; Parents'!"&amp;AT46),INDIRECT("'"&amp;CHOOSE('Bidder Instructions'!$H$27,"1.1b Lead &amp; Parents NFP","1.1a Lead &amp; Parents")&amp;"'!"&amp;AT46)),"")</f>
        <v>0</v>
      </c>
      <c r="U46" s="430">
        <f ca="1">_xlfn.IFNA(HYPERLINK(CHOOSE('Bidder Instructions'!$H$27,"#'1.1b Lead &amp; Parents NFP'!"&amp;AU46,"#'1.1a Lead &amp; Parents'!"&amp;AU46),INDIRECT("'"&amp;CHOOSE('Bidder Instructions'!$H$27,"1.1b Lead &amp; Parents NFP","1.1a Lead &amp; Parents")&amp;"'!"&amp;AU46)),"")</f>
        <v>0</v>
      </c>
      <c r="V46" s="430">
        <f ca="1">_xlfn.IFNA(HYPERLINK(CHOOSE('Bidder Instructions'!$H$27,"#'1.1b Lead &amp; Parents NFP'!"&amp;AV46,"#'1.1a Lead &amp; Parents'!"&amp;AV46),INDIRECT("'"&amp;CHOOSE('Bidder Instructions'!$H$27,"1.1b Lead &amp; Parents NFP","1.1a Lead &amp; Parents")&amp;"'!"&amp;AV46)),"")</f>
        <v>0</v>
      </c>
      <c r="W46" s="213"/>
      <c r="X46" s="214"/>
      <c r="Y46" s="214"/>
      <c r="AA46" s="543" t="str">
        <f t="shared" si="0"/>
        <v>BS33</v>
      </c>
      <c r="AB46" s="543" t="str">
        <f t="shared" si="1"/>
        <v>N/A</v>
      </c>
      <c r="AC46" s="547"/>
      <c r="AD46" s="552" t="str">
        <f>IF('Bidder Instructions'!$H$27=1,"","Other current financial assets (i.e. MMFs, secured loan notes)")</f>
        <v>Other current financial assets (i.e. MMFs, secured loan notes)</v>
      </c>
      <c r="AE46" s="558" t="str">
        <f>IF(AD46="","","less")</f>
        <v>less</v>
      </c>
      <c r="AF46" s="458" t="str">
        <f ca="1">CHOOSE('Bidder Instructions'!$H$27,ADDRESS(MATCH($AB46,'1.1b Lead &amp; Parents NFP'!$C:$C,0)+$AF$15,MATCH(AF$17,'1.1b Lead &amp; Parents NFP'!$9:$9,0)+$AF$14,1,1),ADDRESS(MATCH($AA46,'1.1a Lead &amp; Parents'!$C:$C,0)+$AF$13,MATCH(AF$17,'1.1a Lead &amp; Parents'!$9:$9,0)+$AF$12,1,1))</f>
        <v>$F$84</v>
      </c>
      <c r="AG46" s="458" t="str">
        <f ca="1">CHOOSE('Bidder Instructions'!$H$27,ADDRESS(MATCH($AB46,'1.1b Lead &amp; Parents NFP'!$C:$C,0)+$AF$15,MATCH(AG$17,'1.1b Lead &amp; Parents NFP'!$9:$9,0)+$AF$14,1,1),ADDRESS(MATCH($AA46,'1.1a Lead &amp; Parents'!$C:$C,0)+$AF$13,MATCH(AG$17,'1.1a Lead &amp; Parents'!$9:$9,0)+$AF$12,1,1))</f>
        <v>$G$84</v>
      </c>
      <c r="AH46" s="458" t="str">
        <f ca="1">CHOOSE('Bidder Instructions'!$H$27,ADDRESS(MATCH($AB46,'1.1b Lead &amp; Parents NFP'!$C:$C,0)+$AF$15,MATCH(AH$17,'1.1b Lead &amp; Parents NFP'!$9:$9,0)+$AF$14,1,1),ADDRESS(MATCH($AA46,'1.1a Lead &amp; Parents'!$C:$C,0)+$AF$13,MATCH(AH$17,'1.1a Lead &amp; Parents'!$9:$9,0)+$AF$12,1,1))</f>
        <v>$H$84</v>
      </c>
      <c r="AI46" s="460"/>
      <c r="AJ46" s="460"/>
      <c r="AK46" s="460"/>
      <c r="AL46" s="460"/>
      <c r="AM46" s="458" t="str">
        <f ca="1">CHOOSE('Bidder Instructions'!$H$27,ADDRESS(MATCH($AB46,'1.1b Lead &amp; Parents NFP'!$C:$C,0)+$AF$15,MATCH(AM$17,'1.1b Lead &amp; Parents NFP'!$9:$9,0)+$AF$14,1,1),ADDRESS(MATCH($AA46,'1.1a Lead &amp; Parents'!$C:$C,0)+$AF$13,MATCH(AM$17,'1.1a Lead &amp; Parents'!$9:$9,0)+$AF$12,1,1))</f>
        <v>$N$84</v>
      </c>
      <c r="AN46" s="458" t="str">
        <f ca="1">CHOOSE('Bidder Instructions'!$H$27,ADDRESS(MATCH($AB46,'1.1b Lead &amp; Parents NFP'!$C:$C,0)+$AF$15,MATCH(AN$17,'1.1b Lead &amp; Parents NFP'!$9:$9,0)+$AF$14,1,1),ADDRESS(MATCH($AA46,'1.1a Lead &amp; Parents'!$C:$C,0)+$AF$13,MATCH(AN$17,'1.1a Lead &amp; Parents'!$9:$9,0)+$AF$12,1,1))</f>
        <v>$O$84</v>
      </c>
      <c r="AO46" s="458" t="str">
        <f ca="1">CHOOSE('Bidder Instructions'!$H$27,ADDRESS(MATCH($AB46,'1.1b Lead &amp; Parents NFP'!$C:$C,0)+$AF$15,MATCH(AO$17,'1.1b Lead &amp; Parents NFP'!$9:$9,0)+$AF$14,1,1),ADDRESS(MATCH($AA46,'1.1a Lead &amp; Parents'!$C:$C,0)+$AF$13,MATCH(AO$17,'1.1a Lead &amp; Parents'!$9:$9,0)+$AF$12,1,1))</f>
        <v>$P$84</v>
      </c>
      <c r="AP46" s="460"/>
      <c r="AQ46" s="460"/>
      <c r="AR46" s="460"/>
      <c r="AS46" s="460"/>
      <c r="AT46" s="458" t="str">
        <f ca="1">CHOOSE('Bidder Instructions'!$H$27,ADDRESS(MATCH($AB46,'1.1b Lead &amp; Parents NFP'!$C:$C,0)+$AF$15,MATCH(AT$17,'1.1b Lead &amp; Parents NFP'!$9:$9,0)+$AF$14,1,1),ADDRESS(MATCH($AA46,'1.1a Lead &amp; Parents'!$C:$C,0)+$AF$13,MATCH(AT$17,'1.1a Lead &amp; Parents'!$9:$9,0)+$AF$12,1,1))</f>
        <v>$V$84</v>
      </c>
      <c r="AU46" s="458" t="str">
        <f ca="1">CHOOSE('Bidder Instructions'!$H$27,ADDRESS(MATCH($AB46,'1.1b Lead &amp; Parents NFP'!$C:$C,0)+$AF$15,MATCH(AU$17,'1.1b Lead &amp; Parents NFP'!$9:$9,0)+$AF$14,1,1),ADDRESS(MATCH($AA46,'1.1a Lead &amp; Parents'!$C:$C,0)+$AF$13,MATCH(AU$17,'1.1a Lead &amp; Parents'!$9:$9,0)+$AF$12,1,1))</f>
        <v>$W$84</v>
      </c>
      <c r="AV46" s="458" t="str">
        <f ca="1">CHOOSE('Bidder Instructions'!$H$27,ADDRESS(MATCH($AB46,'1.1b Lead &amp; Parents NFP'!$C:$C,0)+$AF$15,MATCH(AV$17,'1.1b Lead &amp; Parents NFP'!$9:$9,0)+$AF$14,1,1),ADDRESS(MATCH($AA46,'1.1a Lead &amp; Parents'!$C:$C,0)+$AF$13,MATCH(AV$17,'1.1a Lead &amp; Parents'!$9:$9,0)+$AF$12,1,1))</f>
        <v>$X$84</v>
      </c>
      <c r="AW46" s="456"/>
      <c r="AX46" s="456"/>
      <c r="AY46" s="456"/>
    </row>
    <row r="47" spans="1:51" s="177" customFormat="1" ht="34.5" hidden="1" x14ac:dyDescent="0.25">
      <c r="A47" s="177" t="s">
        <v>556</v>
      </c>
      <c r="B47" s="177" t="s">
        <v>511</v>
      </c>
      <c r="C47" s="346"/>
      <c r="D47" s="372" t="s">
        <v>276</v>
      </c>
      <c r="E47" s="373" t="s">
        <v>266</v>
      </c>
      <c r="F47" s="430">
        <f ca="1">_xlfn.IFNA(HYPERLINK(CHOOSE('Bidder Instructions'!$H$27,"#'1.1b Lead &amp; Parents NFP'!"&amp;AF47,"#'1.1a Lead &amp; Parents'!"&amp;AF47),INDIRECT("'"&amp;CHOOSE('Bidder Instructions'!$H$27,"1.1b Lead &amp; Parents NFP","1.1a Lead &amp; Parents")&amp;"'!"&amp;AF47)),"")</f>
        <v>0</v>
      </c>
      <c r="G47" s="430">
        <f ca="1">_xlfn.IFNA(HYPERLINK(CHOOSE('Bidder Instructions'!$H$27,"#'1.1b Lead &amp; Parents NFP'!"&amp;AG47,"#'1.1a Lead &amp; Parents'!"&amp;AG47),INDIRECT("'"&amp;CHOOSE('Bidder Instructions'!$H$27,"1.1b Lead &amp; Parents NFP","1.1a Lead &amp; Parents")&amp;"'!"&amp;AG47)),"")</f>
        <v>0</v>
      </c>
      <c r="H47" s="430">
        <f ca="1">_xlfn.IFNA(HYPERLINK(CHOOSE('Bidder Instructions'!$H$27,"#'1.1b Lead &amp; Parents NFP'!"&amp;AH47,"#'1.1a Lead &amp; Parents'!"&amp;AH47),INDIRECT("'"&amp;CHOOSE('Bidder Instructions'!$H$27,"1.1b Lead &amp; Parents NFP","1.1a Lead &amp; Parents")&amp;"'!"&amp;AH47)),"")</f>
        <v>0</v>
      </c>
      <c r="I47" s="213"/>
      <c r="J47" s="214"/>
      <c r="K47" s="214"/>
      <c r="M47" s="430">
        <f ca="1">_xlfn.IFNA(HYPERLINK(CHOOSE('Bidder Instructions'!$H$27,"#'1.1b Lead &amp; Parents NFP'!"&amp;AM47,"#'1.1a Lead &amp; Parents'!"&amp;AM47),INDIRECT("'"&amp;CHOOSE('Bidder Instructions'!$H$27,"1.1b Lead &amp; Parents NFP","1.1a Lead &amp; Parents")&amp;"'!"&amp;AM47)),"")</f>
        <v>0</v>
      </c>
      <c r="N47" s="430">
        <f ca="1">_xlfn.IFNA(HYPERLINK(CHOOSE('Bidder Instructions'!$H$27,"#'1.1b Lead &amp; Parents NFP'!"&amp;AN47,"#'1.1a Lead &amp; Parents'!"&amp;AN47),INDIRECT("'"&amp;CHOOSE('Bidder Instructions'!$H$27,"1.1b Lead &amp; Parents NFP","1.1a Lead &amp; Parents")&amp;"'!"&amp;AN47)),"")</f>
        <v>0</v>
      </c>
      <c r="O47" s="430">
        <f ca="1">_xlfn.IFNA(HYPERLINK(CHOOSE('Bidder Instructions'!$H$27,"#'1.1b Lead &amp; Parents NFP'!"&amp;AO47,"#'1.1a Lead &amp; Parents'!"&amp;AO47),INDIRECT("'"&amp;CHOOSE('Bidder Instructions'!$H$27,"1.1b Lead &amp; Parents NFP","1.1a Lead &amp; Parents")&amp;"'!"&amp;AO47)),"")</f>
        <v>0</v>
      </c>
      <c r="P47" s="213"/>
      <c r="Q47" s="214"/>
      <c r="R47" s="214"/>
      <c r="T47" s="430">
        <f ca="1">_xlfn.IFNA(HYPERLINK(CHOOSE('Bidder Instructions'!$H$27,"#'1.1b Lead &amp; Parents NFP'!"&amp;AT47,"#'1.1a Lead &amp; Parents'!"&amp;AT47),INDIRECT("'"&amp;CHOOSE('Bidder Instructions'!$H$27,"1.1b Lead &amp; Parents NFP","1.1a Lead &amp; Parents")&amp;"'!"&amp;AT47)),"")</f>
        <v>0</v>
      </c>
      <c r="U47" s="430">
        <f ca="1">_xlfn.IFNA(HYPERLINK(CHOOSE('Bidder Instructions'!$H$27,"#'1.1b Lead &amp; Parents NFP'!"&amp;AU47,"#'1.1a Lead &amp; Parents'!"&amp;AU47),INDIRECT("'"&amp;CHOOSE('Bidder Instructions'!$H$27,"1.1b Lead &amp; Parents NFP","1.1a Lead &amp; Parents")&amp;"'!"&amp;AU47)),"")</f>
        <v>0</v>
      </c>
      <c r="V47" s="430">
        <f ca="1">_xlfn.IFNA(HYPERLINK(CHOOSE('Bidder Instructions'!$H$27,"#'1.1b Lead &amp; Parents NFP'!"&amp;AV47,"#'1.1a Lead &amp; Parents'!"&amp;AV47),INDIRECT("'"&amp;CHOOSE('Bidder Instructions'!$H$27,"1.1b Lead &amp; Parents NFP","1.1a Lead &amp; Parents")&amp;"'!"&amp;AV47)),"")</f>
        <v>0</v>
      </c>
      <c r="W47" s="213"/>
      <c r="X47" s="214"/>
      <c r="Y47" s="214"/>
      <c r="AA47" s="543" t="str">
        <f t="shared" si="0"/>
        <v>BS34</v>
      </c>
      <c r="AB47" s="543" t="str">
        <f t="shared" si="1"/>
        <v>BS17</v>
      </c>
      <c r="AC47" s="547"/>
      <c r="AD47" s="563" t="s">
        <v>276</v>
      </c>
      <c r="AE47" s="564" t="s">
        <v>266</v>
      </c>
      <c r="AF47" s="458" t="str">
        <f ca="1">CHOOSE('Bidder Instructions'!$H$27,ADDRESS(MATCH($AB47,'1.1b Lead &amp; Parents NFP'!$C:$C,0)+$AF$15,MATCH(AF$17,'1.1b Lead &amp; Parents NFP'!$9:$9,0)+$AF$14,1,1),ADDRESS(MATCH($AA47,'1.1a Lead &amp; Parents'!$C:$C,0)+$AF$13,MATCH(AF$17,'1.1a Lead &amp; Parents'!$9:$9,0)+$AF$12,1,1))</f>
        <v>$F$85</v>
      </c>
      <c r="AG47" s="458" t="str">
        <f ca="1">CHOOSE('Bidder Instructions'!$H$27,ADDRESS(MATCH($AB47,'1.1b Lead &amp; Parents NFP'!$C:$C,0)+$AF$15,MATCH(AG$17,'1.1b Lead &amp; Parents NFP'!$9:$9,0)+$AF$14,1,1),ADDRESS(MATCH($AA47,'1.1a Lead &amp; Parents'!$C:$C,0)+$AF$13,MATCH(AG$17,'1.1a Lead &amp; Parents'!$9:$9,0)+$AF$12,1,1))</f>
        <v>$G$85</v>
      </c>
      <c r="AH47" s="458" t="str">
        <f ca="1">CHOOSE('Bidder Instructions'!$H$27,ADDRESS(MATCH($AB47,'1.1b Lead &amp; Parents NFP'!$C:$C,0)+$AF$15,MATCH(AH$17,'1.1b Lead &amp; Parents NFP'!$9:$9,0)+$AF$14,1,1),ADDRESS(MATCH($AA47,'1.1a Lead &amp; Parents'!$C:$C,0)+$AF$13,MATCH(AH$17,'1.1a Lead &amp; Parents'!$9:$9,0)+$AF$12,1,1))</f>
        <v>$H$85</v>
      </c>
      <c r="AI47" s="460"/>
      <c r="AJ47" s="460"/>
      <c r="AK47" s="460"/>
      <c r="AL47" s="460"/>
      <c r="AM47" s="458" t="str">
        <f ca="1">CHOOSE('Bidder Instructions'!$H$27,ADDRESS(MATCH($AB47,'1.1b Lead &amp; Parents NFP'!$C:$C,0)+$AF$15,MATCH(AM$17,'1.1b Lead &amp; Parents NFP'!$9:$9,0)+$AF$14,1,1),ADDRESS(MATCH($AA47,'1.1a Lead &amp; Parents'!$C:$C,0)+$AF$13,MATCH(AM$17,'1.1a Lead &amp; Parents'!$9:$9,0)+$AF$12,1,1))</f>
        <v>$N$85</v>
      </c>
      <c r="AN47" s="458" t="str">
        <f ca="1">CHOOSE('Bidder Instructions'!$H$27,ADDRESS(MATCH($AB47,'1.1b Lead &amp; Parents NFP'!$C:$C,0)+$AF$15,MATCH(AN$17,'1.1b Lead &amp; Parents NFP'!$9:$9,0)+$AF$14,1,1),ADDRESS(MATCH($AA47,'1.1a Lead &amp; Parents'!$C:$C,0)+$AF$13,MATCH(AN$17,'1.1a Lead &amp; Parents'!$9:$9,0)+$AF$12,1,1))</f>
        <v>$O$85</v>
      </c>
      <c r="AO47" s="458" t="str">
        <f ca="1">CHOOSE('Bidder Instructions'!$H$27,ADDRESS(MATCH($AB47,'1.1b Lead &amp; Parents NFP'!$C:$C,0)+$AF$15,MATCH(AO$17,'1.1b Lead &amp; Parents NFP'!$9:$9,0)+$AF$14,1,1),ADDRESS(MATCH($AA47,'1.1a Lead &amp; Parents'!$C:$C,0)+$AF$13,MATCH(AO$17,'1.1a Lead &amp; Parents'!$9:$9,0)+$AF$12,1,1))</f>
        <v>$P$85</v>
      </c>
      <c r="AP47" s="460"/>
      <c r="AQ47" s="460"/>
      <c r="AR47" s="460"/>
      <c r="AS47" s="460"/>
      <c r="AT47" s="458" t="str">
        <f ca="1">CHOOSE('Bidder Instructions'!$H$27,ADDRESS(MATCH($AB47,'1.1b Lead &amp; Parents NFP'!$C:$C,0)+$AF$15,MATCH(AT$17,'1.1b Lead &amp; Parents NFP'!$9:$9,0)+$AF$14,1,1),ADDRESS(MATCH($AA47,'1.1a Lead &amp; Parents'!$C:$C,0)+$AF$13,MATCH(AT$17,'1.1a Lead &amp; Parents'!$9:$9,0)+$AF$12,1,1))</f>
        <v>$V$85</v>
      </c>
      <c r="AU47" s="458" t="str">
        <f ca="1">CHOOSE('Bidder Instructions'!$H$27,ADDRESS(MATCH($AB47,'1.1b Lead &amp; Parents NFP'!$C:$C,0)+$AF$15,MATCH(AU$17,'1.1b Lead &amp; Parents NFP'!$9:$9,0)+$AF$14,1,1),ADDRESS(MATCH($AA47,'1.1a Lead &amp; Parents'!$C:$C,0)+$AF$13,MATCH(AU$17,'1.1a Lead &amp; Parents'!$9:$9,0)+$AF$12,1,1))</f>
        <v>$W$85</v>
      </c>
      <c r="AV47" s="458" t="str">
        <f ca="1">CHOOSE('Bidder Instructions'!$H$27,ADDRESS(MATCH($AB47,'1.1b Lead &amp; Parents NFP'!$C:$C,0)+$AF$15,MATCH(AV$17,'1.1b Lead &amp; Parents NFP'!$9:$9,0)+$AF$14,1,1),ADDRESS(MATCH($AA47,'1.1a Lead &amp; Parents'!$C:$C,0)+$AF$13,MATCH(AV$17,'1.1a Lead &amp; Parents'!$9:$9,0)+$AF$12,1,1))</f>
        <v>$X$85</v>
      </c>
      <c r="AW47" s="456"/>
      <c r="AX47" s="456"/>
      <c r="AY47" s="456"/>
    </row>
    <row r="48" spans="1:51" s="177" customFormat="1" ht="12" hidden="1" thickBot="1" x14ac:dyDescent="0.3">
      <c r="C48" s="346"/>
      <c r="D48" s="374" t="s">
        <v>143</v>
      </c>
      <c r="E48" s="375"/>
      <c r="F48" s="376">
        <f ca="1">SUM(F30:F35,F37:F42)-SUM(F44:F47)</f>
        <v>0</v>
      </c>
      <c r="G48" s="376">
        <f ca="1">SUM(G30:G35,G37:G42)-SUM(G44:G47)</f>
        <v>0</v>
      </c>
      <c r="H48" s="376">
        <f ca="1">SUM(H30:H35,H37:H42)-SUM(H44:H47)</f>
        <v>0</v>
      </c>
      <c r="I48" s="213"/>
      <c r="J48" s="214"/>
      <c r="K48" s="214"/>
      <c r="M48" s="376">
        <f ca="1">SUM(M30:M35,M37:M42)-SUM(M44:M47)</f>
        <v>0</v>
      </c>
      <c r="N48" s="376">
        <f ca="1">SUM(N30:N35,N37:N42)-SUM(N44:N47)</f>
        <v>0</v>
      </c>
      <c r="O48" s="376">
        <f ca="1">SUM(O30:O35,O37:O42)-SUM(O44:O47)</f>
        <v>0</v>
      </c>
      <c r="P48" s="213"/>
      <c r="Q48" s="214"/>
      <c r="R48" s="214"/>
      <c r="T48" s="376">
        <f ca="1">SUM(T30:T35,T37:T42)-SUM(T44:T47)</f>
        <v>0</v>
      </c>
      <c r="U48" s="376">
        <f ca="1">SUM(U30:U35,U37:U42)-SUM(U44:U47)</f>
        <v>0</v>
      </c>
      <c r="V48" s="376">
        <f ca="1">SUM(V30:V35,V37:V42)-SUM(V44:V47)</f>
        <v>0</v>
      </c>
      <c r="W48" s="213"/>
      <c r="X48" s="214"/>
      <c r="Y48" s="214"/>
      <c r="AA48" s="543">
        <f t="shared" si="0"/>
        <v>0</v>
      </c>
      <c r="AB48" s="543">
        <f t="shared" si="1"/>
        <v>0</v>
      </c>
      <c r="AC48" s="547"/>
      <c r="AD48" s="565" t="s">
        <v>143</v>
      </c>
      <c r="AE48" s="566"/>
      <c r="AF48" s="458"/>
      <c r="AG48" s="458"/>
      <c r="AH48" s="459"/>
      <c r="AI48" s="460"/>
      <c r="AJ48" s="460"/>
      <c r="AK48" s="460"/>
      <c r="AL48" s="460"/>
      <c r="AM48" s="461"/>
      <c r="AN48" s="458"/>
      <c r="AO48" s="459"/>
      <c r="AP48" s="460"/>
      <c r="AQ48" s="460"/>
      <c r="AR48" s="460"/>
      <c r="AS48" s="460"/>
      <c r="AT48" s="461"/>
      <c r="AU48" s="458"/>
      <c r="AV48" s="459"/>
      <c r="AW48" s="456"/>
      <c r="AX48" s="456"/>
      <c r="AY48" s="456"/>
    </row>
    <row r="49" spans="1:51" s="177" customFormat="1" ht="23.5" hidden="1" thickTop="1" x14ac:dyDescent="0.25">
      <c r="A49" s="177" t="s">
        <v>513</v>
      </c>
      <c r="B49" s="177" t="s">
        <v>513</v>
      </c>
      <c r="C49" s="346"/>
      <c r="D49" s="377" t="s">
        <v>193</v>
      </c>
      <c r="E49" s="378" t="s">
        <v>268</v>
      </c>
      <c r="F49" s="430">
        <f ca="1">_xlfn.IFNA(HYPERLINK(CHOOSE('Bidder Instructions'!$H$27,"#'1.1b Lead &amp; Parents NFP'!"&amp;AF49,"#'1.1a Lead &amp; Parents'!"&amp;AF49),INDIRECT("'"&amp;CHOOSE('Bidder Instructions'!$H$27,"1.1b Lead &amp; Parents NFP","1.1a Lead &amp; Parents")&amp;"'!"&amp;AF49)),"")</f>
        <v>0</v>
      </c>
      <c r="G49" s="430">
        <f ca="1">_xlfn.IFNA(HYPERLINK(CHOOSE('Bidder Instructions'!$H$27,"#'1.1b Lead &amp; Parents NFP'!"&amp;AG49,"#'1.1a Lead &amp; Parents'!"&amp;AG49),INDIRECT("'"&amp;CHOOSE('Bidder Instructions'!$H$27,"1.1b Lead &amp; Parents NFP","1.1a Lead &amp; Parents")&amp;"'!"&amp;AG49)),"")</f>
        <v>0</v>
      </c>
      <c r="H49" s="430">
        <f ca="1">_xlfn.IFNA(HYPERLINK(CHOOSE('Bidder Instructions'!$H$27,"#'1.1b Lead &amp; Parents NFP'!"&amp;AH49,"#'1.1a Lead &amp; Parents'!"&amp;AH49),INDIRECT("'"&amp;CHOOSE('Bidder Instructions'!$H$27,"1.1b Lead &amp; Parents NFP","1.1a Lead &amp; Parents")&amp;"'!"&amp;AH49)),"")</f>
        <v>0</v>
      </c>
      <c r="I49" s="213"/>
      <c r="J49" s="214"/>
      <c r="K49" s="214"/>
      <c r="M49" s="430">
        <f ca="1">_xlfn.IFNA(HYPERLINK(CHOOSE('Bidder Instructions'!$H$27,"#'1.1b Lead &amp; Parents NFP'!"&amp;AM49,"#'1.1a Lead &amp; Parents'!"&amp;AM49),INDIRECT("'"&amp;CHOOSE('Bidder Instructions'!$H$27,"1.1b Lead &amp; Parents NFP","1.1a Lead &amp; Parents")&amp;"'!"&amp;AM49)),"")</f>
        <v>0</v>
      </c>
      <c r="N49" s="430">
        <f ca="1">_xlfn.IFNA(HYPERLINK(CHOOSE('Bidder Instructions'!$H$27,"#'1.1b Lead &amp; Parents NFP'!"&amp;AN49,"#'1.1a Lead &amp; Parents'!"&amp;AN49),INDIRECT("'"&amp;CHOOSE('Bidder Instructions'!$H$27,"1.1b Lead &amp; Parents NFP","1.1a Lead &amp; Parents")&amp;"'!"&amp;AN49)),"")</f>
        <v>0</v>
      </c>
      <c r="O49" s="430">
        <f ca="1">_xlfn.IFNA(HYPERLINK(CHOOSE('Bidder Instructions'!$H$27,"#'1.1b Lead &amp; Parents NFP'!"&amp;AO49,"#'1.1a Lead &amp; Parents'!"&amp;AO49),INDIRECT("'"&amp;CHOOSE('Bidder Instructions'!$H$27,"1.1b Lead &amp; Parents NFP","1.1a Lead &amp; Parents")&amp;"'!"&amp;AO49)),"")</f>
        <v>0</v>
      </c>
      <c r="P49" s="213"/>
      <c r="Q49" s="214"/>
      <c r="R49" s="214"/>
      <c r="T49" s="430">
        <f ca="1">_xlfn.IFNA(HYPERLINK(CHOOSE('Bidder Instructions'!$H$27,"#'1.1b Lead &amp; Parents NFP'!"&amp;AT49,"#'1.1a Lead &amp; Parents'!"&amp;AT49),INDIRECT("'"&amp;CHOOSE('Bidder Instructions'!$H$27,"1.1b Lead &amp; Parents NFP","1.1a Lead &amp; Parents")&amp;"'!"&amp;AT49)),"")</f>
        <v>0</v>
      </c>
      <c r="U49" s="430">
        <f ca="1">_xlfn.IFNA(HYPERLINK(CHOOSE('Bidder Instructions'!$H$27,"#'1.1b Lead &amp; Parents NFP'!"&amp;AU49,"#'1.1a Lead &amp; Parents'!"&amp;AU49),INDIRECT("'"&amp;CHOOSE('Bidder Instructions'!$H$27,"1.1b Lead &amp; Parents NFP","1.1a Lead &amp; Parents")&amp;"'!"&amp;AU49)),"")</f>
        <v>0</v>
      </c>
      <c r="V49" s="430">
        <f ca="1">_xlfn.IFNA(HYPERLINK(CHOOSE('Bidder Instructions'!$H$27,"#'1.1b Lead &amp; Parents NFP'!"&amp;AV49,"#'1.1a Lead &amp; Parents'!"&amp;AV49),INDIRECT("'"&amp;CHOOSE('Bidder Instructions'!$H$27,"1.1b Lead &amp; Parents NFP","1.1a Lead &amp; Parents")&amp;"'!"&amp;AV49)),"")</f>
        <v>0</v>
      </c>
      <c r="W49" s="213"/>
      <c r="X49" s="214"/>
      <c r="Y49" s="214"/>
      <c r="AA49" s="543" t="str">
        <f t="shared" si="0"/>
        <v>CF1</v>
      </c>
      <c r="AB49" s="543" t="str">
        <f t="shared" si="1"/>
        <v>CF1</v>
      </c>
      <c r="AC49" s="547"/>
      <c r="AD49" s="567" t="s">
        <v>193</v>
      </c>
      <c r="AE49" s="568" t="s">
        <v>268</v>
      </c>
      <c r="AF49" s="458" t="str">
        <f ca="1">CHOOSE('Bidder Instructions'!$H$27,ADDRESS(MATCH($AB49,'1.1b Lead &amp; Parents NFP'!$C:$C,0)+$AF$15,MATCH(AF$17,'1.1b Lead &amp; Parents NFP'!$9:$9,0)+$AF$14,1,1),ADDRESS(MATCH($AA49,'1.1a Lead &amp; Parents'!$C:$C,0)+$AF$13,MATCH(AF$17,'1.1a Lead &amp; Parents'!$9:$9,0)+$AF$12,1,1))</f>
        <v>$F$141</v>
      </c>
      <c r="AG49" s="458" t="str">
        <f ca="1">CHOOSE('Bidder Instructions'!$H$27,ADDRESS(MATCH($AB49,'1.1b Lead &amp; Parents NFP'!$C:$C,0)+$AF$15,MATCH(AG$17,'1.1b Lead &amp; Parents NFP'!$9:$9,0)+$AF$14,1,1),ADDRESS(MATCH($AA49,'1.1a Lead &amp; Parents'!$C:$C,0)+$AF$13,MATCH(AG$17,'1.1a Lead &amp; Parents'!$9:$9,0)+$AF$12,1,1))</f>
        <v>$G$141</v>
      </c>
      <c r="AH49" s="458" t="str">
        <f ca="1">CHOOSE('Bidder Instructions'!$H$27,ADDRESS(MATCH($AB49,'1.1b Lead &amp; Parents NFP'!$C:$C,0)+$AF$15,MATCH(AH$17,'1.1b Lead &amp; Parents NFP'!$9:$9,0)+$AF$14,1,1),ADDRESS(MATCH($AA49,'1.1a Lead &amp; Parents'!$C:$C,0)+$AF$13,MATCH(AH$17,'1.1a Lead &amp; Parents'!$9:$9,0)+$AF$12,1,1))</f>
        <v>$H$141</v>
      </c>
      <c r="AI49" s="460"/>
      <c r="AJ49" s="460"/>
      <c r="AK49" s="460"/>
      <c r="AL49" s="460"/>
      <c r="AM49" s="458" t="str">
        <f ca="1">CHOOSE('Bidder Instructions'!$H$27,ADDRESS(MATCH($AB49,'1.1b Lead &amp; Parents NFP'!$C:$C,0)+$AF$15,MATCH(AM$17,'1.1b Lead &amp; Parents NFP'!$9:$9,0)+$AF$14,1,1),ADDRESS(MATCH($AA49,'1.1a Lead &amp; Parents'!$C:$C,0)+$AF$13,MATCH(AM$17,'1.1a Lead &amp; Parents'!$9:$9,0)+$AF$12,1,1))</f>
        <v>$N$141</v>
      </c>
      <c r="AN49" s="458" t="str">
        <f ca="1">CHOOSE('Bidder Instructions'!$H$27,ADDRESS(MATCH($AB49,'1.1b Lead &amp; Parents NFP'!$C:$C,0)+$AF$15,MATCH(AN$17,'1.1b Lead &amp; Parents NFP'!$9:$9,0)+$AF$14,1,1),ADDRESS(MATCH($AA49,'1.1a Lead &amp; Parents'!$C:$C,0)+$AF$13,MATCH(AN$17,'1.1a Lead &amp; Parents'!$9:$9,0)+$AF$12,1,1))</f>
        <v>$O$141</v>
      </c>
      <c r="AO49" s="458" t="str">
        <f ca="1">CHOOSE('Bidder Instructions'!$H$27,ADDRESS(MATCH($AB49,'1.1b Lead &amp; Parents NFP'!$C:$C,0)+$AF$15,MATCH(AO$17,'1.1b Lead &amp; Parents NFP'!$9:$9,0)+$AF$14,1,1),ADDRESS(MATCH($AA49,'1.1a Lead &amp; Parents'!$C:$C,0)+$AF$13,MATCH(AO$17,'1.1a Lead &amp; Parents'!$9:$9,0)+$AF$12,1,1))</f>
        <v>$P$141</v>
      </c>
      <c r="AP49" s="460"/>
      <c r="AQ49" s="460"/>
      <c r="AR49" s="460"/>
      <c r="AS49" s="460"/>
      <c r="AT49" s="458" t="str">
        <f ca="1">CHOOSE('Bidder Instructions'!$H$27,ADDRESS(MATCH($AB49,'1.1b Lead &amp; Parents NFP'!$C:$C,0)+$AF$15,MATCH(AT$17,'1.1b Lead &amp; Parents NFP'!$9:$9,0)+$AF$14,1,1),ADDRESS(MATCH($AA49,'1.1a Lead &amp; Parents'!$C:$C,0)+$AF$13,MATCH(AT$17,'1.1a Lead &amp; Parents'!$9:$9,0)+$AF$12,1,1))</f>
        <v>$V$141</v>
      </c>
      <c r="AU49" s="458" t="str">
        <f ca="1">CHOOSE('Bidder Instructions'!$H$27,ADDRESS(MATCH($AB49,'1.1b Lead &amp; Parents NFP'!$C:$C,0)+$AF$15,MATCH(AU$17,'1.1b Lead &amp; Parents NFP'!$9:$9,0)+$AF$14,1,1),ADDRESS(MATCH($AA49,'1.1a Lead &amp; Parents'!$C:$C,0)+$AF$13,MATCH(AU$17,'1.1a Lead &amp; Parents'!$9:$9,0)+$AF$12,1,1))</f>
        <v>$W$141</v>
      </c>
      <c r="AV49" s="458" t="str">
        <f ca="1">CHOOSE('Bidder Instructions'!$H$27,ADDRESS(MATCH($AB49,'1.1b Lead &amp; Parents NFP'!$C:$C,0)+$AF$15,MATCH(AV$17,'1.1b Lead &amp; Parents NFP'!$9:$9,0)+$AF$14,1,1),ADDRESS(MATCH($AA49,'1.1a Lead &amp; Parents'!$C:$C,0)+$AF$13,MATCH(AV$17,'1.1a Lead &amp; Parents'!$9:$9,0)+$AF$12,1,1))</f>
        <v>$X$141</v>
      </c>
      <c r="AW49" s="456"/>
      <c r="AX49" s="456"/>
      <c r="AY49" s="456"/>
    </row>
    <row r="50" spans="1:51" s="177" customFormat="1" ht="11.5" hidden="1" x14ac:dyDescent="0.25">
      <c r="A50" s="177" t="s">
        <v>514</v>
      </c>
      <c r="B50" s="177" t="s">
        <v>514</v>
      </c>
      <c r="C50" s="346"/>
      <c r="D50" s="372" t="s">
        <v>147</v>
      </c>
      <c r="E50" s="379" t="s">
        <v>266</v>
      </c>
      <c r="F50" s="430">
        <f ca="1">_xlfn.IFNA(HYPERLINK(CHOOSE('Bidder Instructions'!$H$27,"#'1.1b Lead &amp; Parents NFP'!"&amp;AF50,"#'1.1a Lead &amp; Parents'!"&amp;AF50),INDIRECT("'"&amp;CHOOSE('Bidder Instructions'!$H$27,"1.1b Lead &amp; Parents NFP","1.1a Lead &amp; Parents")&amp;"'!"&amp;AF50)),"")</f>
        <v>0</v>
      </c>
      <c r="G50" s="430">
        <f ca="1">_xlfn.IFNA(HYPERLINK(CHOOSE('Bidder Instructions'!$H$27,"#'1.1b Lead &amp; Parents NFP'!"&amp;AG50,"#'1.1a Lead &amp; Parents'!"&amp;AG50),INDIRECT("'"&amp;CHOOSE('Bidder Instructions'!$H$27,"1.1b Lead &amp; Parents NFP","1.1a Lead &amp; Parents")&amp;"'!"&amp;AG50)),"")</f>
        <v>0</v>
      </c>
      <c r="H50" s="430">
        <f ca="1">_xlfn.IFNA(HYPERLINK(CHOOSE('Bidder Instructions'!$H$27,"#'1.1b Lead &amp; Parents NFP'!"&amp;AH50,"#'1.1a Lead &amp; Parents'!"&amp;AH50),INDIRECT("'"&amp;CHOOSE('Bidder Instructions'!$H$27,"1.1b Lead &amp; Parents NFP","1.1a Lead &amp; Parents")&amp;"'!"&amp;AH50)),"")</f>
        <v>0</v>
      </c>
      <c r="I50" s="213"/>
      <c r="J50" s="214"/>
      <c r="K50" s="214"/>
      <c r="M50" s="430">
        <f ca="1">_xlfn.IFNA(HYPERLINK(CHOOSE('Bidder Instructions'!$H$27,"#'1.1b Lead &amp; Parents NFP'!"&amp;AM50,"#'1.1a Lead &amp; Parents'!"&amp;AM50),INDIRECT("'"&amp;CHOOSE('Bidder Instructions'!$H$27,"1.1b Lead &amp; Parents NFP","1.1a Lead &amp; Parents")&amp;"'!"&amp;AM50)),"")</f>
        <v>0</v>
      </c>
      <c r="N50" s="430">
        <f ca="1">_xlfn.IFNA(HYPERLINK(CHOOSE('Bidder Instructions'!$H$27,"#'1.1b Lead &amp; Parents NFP'!"&amp;AN50,"#'1.1a Lead &amp; Parents'!"&amp;AN50),INDIRECT("'"&amp;CHOOSE('Bidder Instructions'!$H$27,"1.1b Lead &amp; Parents NFP","1.1a Lead &amp; Parents")&amp;"'!"&amp;AN50)),"")</f>
        <v>0</v>
      </c>
      <c r="O50" s="430">
        <f ca="1">_xlfn.IFNA(HYPERLINK(CHOOSE('Bidder Instructions'!$H$27,"#'1.1b Lead &amp; Parents NFP'!"&amp;AO50,"#'1.1a Lead &amp; Parents'!"&amp;AO50),INDIRECT("'"&amp;CHOOSE('Bidder Instructions'!$H$27,"1.1b Lead &amp; Parents NFP","1.1a Lead &amp; Parents")&amp;"'!"&amp;AO50)),"")</f>
        <v>0</v>
      </c>
      <c r="P50" s="213"/>
      <c r="Q50" s="214"/>
      <c r="R50" s="214"/>
      <c r="T50" s="430">
        <f ca="1">_xlfn.IFNA(HYPERLINK(CHOOSE('Bidder Instructions'!$H$27,"#'1.1b Lead &amp; Parents NFP'!"&amp;AT50,"#'1.1a Lead &amp; Parents'!"&amp;AT50),INDIRECT("'"&amp;CHOOSE('Bidder Instructions'!$H$27,"1.1b Lead &amp; Parents NFP","1.1a Lead &amp; Parents")&amp;"'!"&amp;AT50)),"")</f>
        <v>0</v>
      </c>
      <c r="U50" s="430">
        <f ca="1">_xlfn.IFNA(HYPERLINK(CHOOSE('Bidder Instructions'!$H$27,"#'1.1b Lead &amp; Parents NFP'!"&amp;AU50,"#'1.1a Lead &amp; Parents'!"&amp;AU50),INDIRECT("'"&amp;CHOOSE('Bidder Instructions'!$H$27,"1.1b Lead &amp; Parents NFP","1.1a Lead &amp; Parents")&amp;"'!"&amp;AU50)),"")</f>
        <v>0</v>
      </c>
      <c r="V50" s="430">
        <f ca="1">_xlfn.IFNA(HYPERLINK(CHOOSE('Bidder Instructions'!$H$27,"#'1.1b Lead &amp; Parents NFP'!"&amp;AV50,"#'1.1a Lead &amp; Parents'!"&amp;AV50),INDIRECT("'"&amp;CHOOSE('Bidder Instructions'!$H$27,"1.1b Lead &amp; Parents NFP","1.1a Lead &amp; Parents")&amp;"'!"&amp;AV50)),"")</f>
        <v>0</v>
      </c>
      <c r="W50" s="213"/>
      <c r="X50" s="214"/>
      <c r="Y50" s="214"/>
      <c r="AA50" s="543" t="str">
        <f t="shared" si="0"/>
        <v>CF2</v>
      </c>
      <c r="AB50" s="543" t="str">
        <f t="shared" si="1"/>
        <v>CF2</v>
      </c>
      <c r="AC50" s="547"/>
      <c r="AD50" s="563" t="s">
        <v>147</v>
      </c>
      <c r="AE50" s="569" t="s">
        <v>266</v>
      </c>
      <c r="AF50" s="458" t="str">
        <f ca="1">CHOOSE('Bidder Instructions'!$H$27,ADDRESS(MATCH($AB50,'1.1b Lead &amp; Parents NFP'!$C:$C,0)+$AF$15,MATCH(AF$17,'1.1b Lead &amp; Parents NFP'!$9:$9,0)+$AF$14,1,1),ADDRESS(MATCH($AA50,'1.1a Lead &amp; Parents'!$C:$C,0)+$AF$13,MATCH(AF$17,'1.1a Lead &amp; Parents'!$9:$9,0)+$AF$12,1,1))</f>
        <v>$F$142</v>
      </c>
      <c r="AG50" s="458" t="str">
        <f ca="1">CHOOSE('Bidder Instructions'!$H$27,ADDRESS(MATCH($AB50,'1.1b Lead &amp; Parents NFP'!$C:$C,0)+$AF$15,MATCH(AG$17,'1.1b Lead &amp; Parents NFP'!$9:$9,0)+$AF$14,1,1),ADDRESS(MATCH($AA50,'1.1a Lead &amp; Parents'!$C:$C,0)+$AF$13,MATCH(AG$17,'1.1a Lead &amp; Parents'!$9:$9,0)+$AF$12,1,1))</f>
        <v>$G$142</v>
      </c>
      <c r="AH50" s="458" t="str">
        <f ca="1">CHOOSE('Bidder Instructions'!$H$27,ADDRESS(MATCH($AB50,'1.1b Lead &amp; Parents NFP'!$C:$C,0)+$AF$15,MATCH(AH$17,'1.1b Lead &amp; Parents NFP'!$9:$9,0)+$AF$14,1,1),ADDRESS(MATCH($AA50,'1.1a Lead &amp; Parents'!$C:$C,0)+$AF$13,MATCH(AH$17,'1.1a Lead &amp; Parents'!$9:$9,0)+$AF$12,1,1))</f>
        <v>$H$142</v>
      </c>
      <c r="AI50" s="460"/>
      <c r="AJ50" s="460"/>
      <c r="AK50" s="460"/>
      <c r="AL50" s="460"/>
      <c r="AM50" s="458" t="str">
        <f ca="1">CHOOSE('Bidder Instructions'!$H$27,ADDRESS(MATCH($AB50,'1.1b Lead &amp; Parents NFP'!$C:$C,0)+$AF$15,MATCH(AM$17,'1.1b Lead &amp; Parents NFP'!$9:$9,0)+$AF$14,1,1),ADDRESS(MATCH($AA50,'1.1a Lead &amp; Parents'!$C:$C,0)+$AF$13,MATCH(AM$17,'1.1a Lead &amp; Parents'!$9:$9,0)+$AF$12,1,1))</f>
        <v>$N$142</v>
      </c>
      <c r="AN50" s="458" t="str">
        <f ca="1">CHOOSE('Bidder Instructions'!$H$27,ADDRESS(MATCH($AB50,'1.1b Lead &amp; Parents NFP'!$C:$C,0)+$AF$15,MATCH(AN$17,'1.1b Lead &amp; Parents NFP'!$9:$9,0)+$AF$14,1,1),ADDRESS(MATCH($AA50,'1.1a Lead &amp; Parents'!$C:$C,0)+$AF$13,MATCH(AN$17,'1.1a Lead &amp; Parents'!$9:$9,0)+$AF$12,1,1))</f>
        <v>$O$142</v>
      </c>
      <c r="AO50" s="458" t="str">
        <f ca="1">CHOOSE('Bidder Instructions'!$H$27,ADDRESS(MATCH($AB50,'1.1b Lead &amp; Parents NFP'!$C:$C,0)+$AF$15,MATCH(AO$17,'1.1b Lead &amp; Parents NFP'!$9:$9,0)+$AF$14,1,1),ADDRESS(MATCH($AA50,'1.1a Lead &amp; Parents'!$C:$C,0)+$AF$13,MATCH(AO$17,'1.1a Lead &amp; Parents'!$9:$9,0)+$AF$12,1,1))</f>
        <v>$P$142</v>
      </c>
      <c r="AP50" s="460"/>
      <c r="AQ50" s="460"/>
      <c r="AR50" s="460"/>
      <c r="AS50" s="460"/>
      <c r="AT50" s="458" t="str">
        <f ca="1">CHOOSE('Bidder Instructions'!$H$27,ADDRESS(MATCH($AB50,'1.1b Lead &amp; Parents NFP'!$C:$C,0)+$AF$15,MATCH(AT$17,'1.1b Lead &amp; Parents NFP'!$9:$9,0)+$AF$14,1,1),ADDRESS(MATCH($AA50,'1.1a Lead &amp; Parents'!$C:$C,0)+$AF$13,MATCH(AT$17,'1.1a Lead &amp; Parents'!$9:$9,0)+$AF$12,1,1))</f>
        <v>$V$142</v>
      </c>
      <c r="AU50" s="458" t="str">
        <f ca="1">CHOOSE('Bidder Instructions'!$H$27,ADDRESS(MATCH($AB50,'1.1b Lead &amp; Parents NFP'!$C:$C,0)+$AF$15,MATCH(AU$17,'1.1b Lead &amp; Parents NFP'!$9:$9,0)+$AF$14,1,1),ADDRESS(MATCH($AA50,'1.1a Lead &amp; Parents'!$C:$C,0)+$AF$13,MATCH(AU$17,'1.1a Lead &amp; Parents'!$9:$9,0)+$AF$12,1,1))</f>
        <v>$W$142</v>
      </c>
      <c r="AV50" s="458" t="str">
        <f ca="1">CHOOSE('Bidder Instructions'!$H$27,ADDRESS(MATCH($AB50,'1.1b Lead &amp; Parents NFP'!$C:$C,0)+$AF$15,MATCH(AV$17,'1.1b Lead &amp; Parents NFP'!$9:$9,0)+$AF$14,1,1),ADDRESS(MATCH($AA50,'1.1a Lead &amp; Parents'!$C:$C,0)+$AF$13,MATCH(AV$17,'1.1a Lead &amp; Parents'!$9:$9,0)+$AF$12,1,1))</f>
        <v>$X$142</v>
      </c>
      <c r="AW50" s="456"/>
      <c r="AX50" s="456"/>
      <c r="AY50" s="456"/>
    </row>
    <row r="51" spans="1:51" s="177" customFormat="1" ht="12" hidden="1" thickBot="1" x14ac:dyDescent="0.3">
      <c r="C51" s="346"/>
      <c r="D51" s="380" t="s">
        <v>194</v>
      </c>
      <c r="E51" s="381"/>
      <c r="F51" s="376">
        <f ca="1">SUM(F49:F50)</f>
        <v>0</v>
      </c>
      <c r="G51" s="376">
        <f ca="1">SUM(G49:G50)</f>
        <v>0</v>
      </c>
      <c r="H51" s="376">
        <f ca="1">SUM(H49:H50)</f>
        <v>0</v>
      </c>
      <c r="I51" s="213"/>
      <c r="J51" s="214"/>
      <c r="K51" s="214"/>
      <c r="M51" s="376">
        <f ca="1">SUM(M49:M50)</f>
        <v>0</v>
      </c>
      <c r="N51" s="376">
        <f ca="1">SUM(N49:N50)</f>
        <v>0</v>
      </c>
      <c r="O51" s="376">
        <f ca="1">SUM(O49:O50)</f>
        <v>0</v>
      </c>
      <c r="P51" s="213"/>
      <c r="Q51" s="214"/>
      <c r="R51" s="214"/>
      <c r="T51" s="376">
        <f ca="1">SUM(T49:T50)</f>
        <v>0</v>
      </c>
      <c r="U51" s="376">
        <f ca="1">SUM(U49:U50)</f>
        <v>0</v>
      </c>
      <c r="V51" s="376">
        <f ca="1">SUM(V49:V50)</f>
        <v>0</v>
      </c>
      <c r="W51" s="213"/>
      <c r="X51" s="214"/>
      <c r="Y51" s="214"/>
      <c r="AA51" s="543">
        <f t="shared" si="0"/>
        <v>0</v>
      </c>
      <c r="AB51" s="543">
        <f t="shared" si="1"/>
        <v>0</v>
      </c>
      <c r="AC51" s="547"/>
      <c r="AD51" s="570" t="s">
        <v>194</v>
      </c>
      <c r="AE51" s="571"/>
      <c r="AF51" s="458"/>
      <c r="AG51" s="458"/>
      <c r="AH51" s="459"/>
      <c r="AI51" s="460"/>
      <c r="AJ51" s="460"/>
      <c r="AK51" s="460"/>
      <c r="AL51" s="460"/>
      <c r="AM51" s="461"/>
      <c r="AN51" s="458"/>
      <c r="AO51" s="459"/>
      <c r="AP51" s="460"/>
      <c r="AQ51" s="460"/>
      <c r="AR51" s="460"/>
      <c r="AS51" s="460"/>
      <c r="AT51" s="461"/>
      <c r="AU51" s="458"/>
      <c r="AV51" s="459"/>
      <c r="AW51" s="456"/>
      <c r="AX51" s="456"/>
      <c r="AY51" s="456"/>
    </row>
    <row r="52" spans="1:51" ht="16" hidden="1" thickTop="1" x14ac:dyDescent="0.25">
      <c r="A52" s="94"/>
      <c r="B52" s="94"/>
      <c r="C52" s="206"/>
      <c r="E52" s="80"/>
      <c r="F52" s="207"/>
      <c r="G52" s="207"/>
      <c r="H52" s="207"/>
      <c r="I52" s="208"/>
      <c r="J52" s="208"/>
      <c r="K52" s="208"/>
      <c r="M52" s="207"/>
      <c r="N52" s="207"/>
      <c r="O52" s="207"/>
      <c r="P52" s="208"/>
      <c r="Q52" s="208"/>
      <c r="R52" s="208"/>
      <c r="T52" s="207"/>
      <c r="U52" s="207"/>
      <c r="V52" s="207"/>
      <c r="W52" s="208"/>
      <c r="X52" s="208"/>
      <c r="Y52" s="208"/>
      <c r="AA52" s="543">
        <f t="shared" si="0"/>
        <v>0</v>
      </c>
      <c r="AB52" s="543">
        <f t="shared" si="1"/>
        <v>0</v>
      </c>
      <c r="AC52" s="553"/>
      <c r="AD52" s="572"/>
      <c r="AE52" s="572"/>
      <c r="AF52" s="458"/>
      <c r="AG52" s="458"/>
      <c r="AH52" s="459"/>
      <c r="AI52" s="460"/>
      <c r="AJ52" s="460"/>
      <c r="AK52" s="460"/>
      <c r="AL52" s="460"/>
      <c r="AM52" s="461"/>
      <c r="AN52" s="458"/>
      <c r="AO52" s="459"/>
      <c r="AP52" s="460"/>
      <c r="AQ52" s="460"/>
      <c r="AR52" s="460"/>
      <c r="AS52" s="460"/>
      <c r="AT52" s="461"/>
      <c r="AU52" s="458"/>
      <c r="AV52" s="459"/>
      <c r="AW52" s="456"/>
      <c r="AX52" s="456"/>
      <c r="AY52" s="456"/>
    </row>
    <row r="53" spans="1:51" s="655" customFormat="1" ht="117" x14ac:dyDescent="0.25">
      <c r="A53" s="647"/>
      <c r="B53" s="648"/>
      <c r="C53" s="649" t="s">
        <v>57</v>
      </c>
      <c r="D53" s="672" t="s">
        <v>485</v>
      </c>
      <c r="E53" s="673"/>
      <c r="F53" s="674" t="str">
        <f ca="1">IF(OR(F54=0,F58=0),"N/A",IF(F54/F58&lt;0,0,F54/F58))</f>
        <v>N/A</v>
      </c>
      <c r="G53" s="674" t="str">
        <f ca="1">IF(OR(G54=0,G58=0),"N/A",IF(G54/G58&lt;0,0,G54/G58))</f>
        <v>N/A</v>
      </c>
      <c r="H53" s="674" t="str">
        <f ca="1">IF(OR(H54=0,H58=0),"N/A",IF(H54/H58&lt;0,0,H54/H58))</f>
        <v>N/A</v>
      </c>
      <c r="I53" s="675" t="str">
        <f ca="1">IF(AND(F54=0,F58=0),"N/A",IF(F54&lt;=0,"G",IF(F58&lt;=0,"R",IF(F53&lt;'Authority Input'!$I$26,"G",IF(F53&gt;'Authority Input'!$G$26,"R","A")))))</f>
        <v>N/A</v>
      </c>
      <c r="J53" s="675" t="str">
        <f ca="1">IF(AND(G54=0,G58=0),"N/A",IF(G54&lt;=0,"G",IF(G58&lt;=0,"R",IF(G53&lt;'Authority Input'!$I$26,"G",IF(G53&gt;'Authority Input'!$G$26,"R","A")))))</f>
        <v>N/A</v>
      </c>
      <c r="K53" s="675" t="str">
        <f ca="1">IF(AND(H54=0,H58=0),"N/A",IF(H54&lt;=0,"G",IF(H58&lt;=0,"R",IF(H53&lt;'Authority Input'!$I$26,"G",IF(H53&gt;'Authority Input'!$G$26,"R","A")))))</f>
        <v>N/A</v>
      </c>
      <c r="M53" s="674" t="str">
        <f ca="1">IF(OR(M54=0,M58=0),"N/A",IF(M54/M58&lt;0,0,M54/M58))</f>
        <v>N/A</v>
      </c>
      <c r="N53" s="674" t="str">
        <f ca="1">IF(OR(N54=0,N58=0),"N/A",IF(N54/N58&lt;0,0,N54/N58))</f>
        <v>N/A</v>
      </c>
      <c r="O53" s="674" t="str">
        <f ca="1">IF(OR(O54=0,O58=0),"N/A",IF(O54/O58&lt;0,0,O54/O58))</f>
        <v>N/A</v>
      </c>
      <c r="P53" s="675" t="str">
        <f ca="1">IF(AND(M54=0,M58=0),"N/A",IF(M54&lt;=0,"G",IF(M58&lt;=0,"R",IF(M53&lt;'Authority Input'!$I$26,"G",IF(M53&gt;'Authority Input'!$G$26,"R","A")))))</f>
        <v>N/A</v>
      </c>
      <c r="Q53" s="675" t="str">
        <f ca="1">IF(AND(N54=0,N58=0),"N/A",IF(N54&lt;=0,"G",IF(N58&lt;=0,"R",IF(N53&lt;'Authority Input'!$I$26,"G",IF(N53&gt;'Authority Input'!$G$26,"R","A")))))</f>
        <v>N/A</v>
      </c>
      <c r="R53" s="675" t="str">
        <f ca="1">IF(AND(O54=0,O58=0),"N/A",IF(O54&lt;=0,"G",IF(O58&lt;=0,"R",IF(O53&lt;'Authority Input'!$I$26,"G",IF(O53&gt;'Authority Input'!$G$26,"R","A")))))</f>
        <v>N/A</v>
      </c>
      <c r="T53" s="674" t="str">
        <f ca="1">IF(OR(T54=0,T58=0),"N/A",IF(T54/T58&lt;0,0,T54/T58))</f>
        <v>N/A</v>
      </c>
      <c r="U53" s="674" t="str">
        <f ca="1">IF(OR(U54=0,U58=0),"N/A",IF(U54/U58&lt;0,0,U54/U58))</f>
        <v>N/A</v>
      </c>
      <c r="V53" s="674" t="str">
        <f ca="1">IF(OR(V54=0,V58=0),"N/A",IF(V54/V58&lt;0,0,V54/V58))</f>
        <v>N/A</v>
      </c>
      <c r="W53" s="675" t="str">
        <f ca="1">IF(AND(T54=0,T58=0),"N/A",IF(T54&lt;=0,"G",IF(T58&lt;=0,"R",IF(T53&lt;'Authority Input'!$I$26,"G",IF(T53&gt;'Authority Input'!$G$26,"R","A")))))</f>
        <v>N/A</v>
      </c>
      <c r="X53" s="675" t="str">
        <f ca="1">IF(AND(U54=0,U58=0),"N/A",IF(U54&lt;=0,"G",IF(U58&lt;=0,"R",IF(U53&lt;'Authority Input'!$I$26,"G",IF(U53&gt;'Authority Input'!$G$26,"R","A")))))</f>
        <v>N/A</v>
      </c>
      <c r="Y53" s="675" t="str">
        <f ca="1">IF(AND(V54=0,V58=0),"N/A",IF(V54&lt;=0,"G",IF(V58&lt;=0,"R",IF(V53&lt;'Authority Input'!$I$26,"G",IF(V53&gt;'Authority Input'!$G$26,"R","A")))))</f>
        <v>N/A</v>
      </c>
      <c r="AA53" s="656">
        <f t="shared" si="0"/>
        <v>0</v>
      </c>
      <c r="AB53" s="656">
        <f t="shared" si="1"/>
        <v>0</v>
      </c>
      <c r="AC53" s="657" t="s">
        <v>57</v>
      </c>
      <c r="AD53" s="659"/>
      <c r="AE53" s="676"/>
      <c r="AF53" s="660"/>
      <c r="AG53" s="660"/>
      <c r="AH53" s="661"/>
      <c r="AI53" s="662"/>
      <c r="AJ53" s="662"/>
      <c r="AK53" s="662"/>
      <c r="AL53" s="662"/>
      <c r="AM53" s="663"/>
      <c r="AN53" s="660"/>
      <c r="AO53" s="661"/>
      <c r="AP53" s="662"/>
      <c r="AQ53" s="662"/>
      <c r="AR53" s="662"/>
      <c r="AS53" s="662"/>
      <c r="AT53" s="663"/>
      <c r="AU53" s="660"/>
      <c r="AV53" s="661"/>
      <c r="AW53" s="664"/>
      <c r="AX53" s="664"/>
      <c r="AY53" s="664"/>
    </row>
    <row r="54" spans="1:51" s="185" customFormat="1" ht="12" thickBot="1" x14ac:dyDescent="0.3">
      <c r="B54" s="349"/>
      <c r="C54" s="350"/>
      <c r="D54" s="382" t="s">
        <v>143</v>
      </c>
      <c r="E54" s="383"/>
      <c r="F54" s="384">
        <f ca="1">F48</f>
        <v>0</v>
      </c>
      <c r="G54" s="385">
        <f ca="1">G48</f>
        <v>0</v>
      </c>
      <c r="H54" s="385">
        <f ca="1">H48</f>
        <v>0</v>
      </c>
      <c r="I54" s="386"/>
      <c r="J54" s="387"/>
      <c r="K54" s="387"/>
      <c r="M54" s="384">
        <f ca="1">M48</f>
        <v>0</v>
      </c>
      <c r="N54" s="385">
        <f ca="1">N48</f>
        <v>0</v>
      </c>
      <c r="O54" s="385">
        <f ca="1">O48</f>
        <v>0</v>
      </c>
      <c r="P54" s="386"/>
      <c r="Q54" s="387"/>
      <c r="R54" s="387"/>
      <c r="T54" s="384">
        <f ca="1">T48</f>
        <v>0</v>
      </c>
      <c r="U54" s="385">
        <f ca="1">U48</f>
        <v>0</v>
      </c>
      <c r="V54" s="385">
        <f ca="1">V48</f>
        <v>0</v>
      </c>
      <c r="W54" s="386"/>
      <c r="X54" s="387"/>
      <c r="Y54" s="387"/>
      <c r="AA54" s="463">
        <f t="shared" si="0"/>
        <v>0</v>
      </c>
      <c r="AB54" s="463">
        <f t="shared" si="1"/>
        <v>0</v>
      </c>
      <c r="AC54" s="464"/>
      <c r="AD54" s="475" t="s">
        <v>143</v>
      </c>
      <c r="AE54" s="476"/>
      <c r="AF54" s="588"/>
      <c r="AG54" s="588"/>
      <c r="AH54" s="591"/>
      <c r="AI54" s="589"/>
      <c r="AJ54" s="589"/>
      <c r="AK54" s="589"/>
      <c r="AL54" s="589"/>
      <c r="AM54" s="592"/>
      <c r="AN54" s="588"/>
      <c r="AO54" s="591"/>
      <c r="AP54" s="589"/>
      <c r="AQ54" s="589"/>
      <c r="AR54" s="589"/>
      <c r="AS54" s="589"/>
      <c r="AT54" s="592"/>
      <c r="AU54" s="588"/>
      <c r="AV54" s="591"/>
      <c r="AW54" s="590"/>
      <c r="AX54" s="590"/>
      <c r="AY54" s="590"/>
    </row>
    <row r="55" spans="1:51" s="185" customFormat="1" ht="23.5" thickTop="1" x14ac:dyDescent="0.25">
      <c r="A55" s="185" t="s">
        <v>536</v>
      </c>
      <c r="B55" s="185" t="s">
        <v>537</v>
      </c>
      <c r="C55" s="355"/>
      <c r="D55" s="351" t="s">
        <v>265</v>
      </c>
      <c r="E55" s="388" t="s">
        <v>268</v>
      </c>
      <c r="F55" s="587">
        <f ca="1">_xlfn.IFNA(HYPERLINK(CHOOSE('Bidder Instructions'!$H$27,"#'1.1b Lead &amp; Parents NFP'!"&amp;AF55,"#'1.1a Lead &amp; Parents'!"&amp;AF55),INDIRECT("'"&amp;CHOOSE('Bidder Instructions'!$H$27,"1.1b Lead &amp; Parents NFP","1.1a Lead &amp; Parents")&amp;"'!"&amp;AF55)),"")</f>
        <v>0</v>
      </c>
      <c r="G55" s="587">
        <f ca="1">_xlfn.IFNA(HYPERLINK(CHOOSE('Bidder Instructions'!$H$27,"#'1.1b Lead &amp; Parents NFP'!"&amp;AG55,"#'1.1a Lead &amp; Parents'!"&amp;AG55),INDIRECT("'"&amp;CHOOSE('Bidder Instructions'!$H$27,"1.1b Lead &amp; Parents NFP","1.1a Lead &amp; Parents")&amp;"'!"&amp;AG55)),"")</f>
        <v>0</v>
      </c>
      <c r="H55" s="587">
        <f ca="1">_xlfn.IFNA(HYPERLINK(CHOOSE('Bidder Instructions'!$H$27,"#'1.1b Lead &amp; Parents NFP'!"&amp;AH55,"#'1.1a Lead &amp; Parents'!"&amp;AH55),INDIRECT("'"&amp;CHOOSE('Bidder Instructions'!$H$27,"1.1b Lead &amp; Parents NFP","1.1a Lead &amp; Parents")&amp;"'!"&amp;AH55)),"")</f>
        <v>0</v>
      </c>
      <c r="I55" s="205"/>
      <c r="J55" s="354"/>
      <c r="K55" s="354"/>
      <c r="M55" s="587">
        <f ca="1">_xlfn.IFNA(HYPERLINK(CHOOSE('Bidder Instructions'!$H$27,"#'1.1b Lead &amp; Parents NFP'!"&amp;AM55,"#'1.1a Lead &amp; Parents'!"&amp;AM55),INDIRECT("'"&amp;CHOOSE('Bidder Instructions'!$H$27,"1.1b Lead &amp; Parents NFP","1.1a Lead &amp; Parents")&amp;"'!"&amp;AM55)),"")</f>
        <v>0</v>
      </c>
      <c r="N55" s="587">
        <f ca="1">_xlfn.IFNA(HYPERLINK(CHOOSE('Bidder Instructions'!$H$27,"#'1.1b Lead &amp; Parents NFP'!"&amp;AN55,"#'1.1a Lead &amp; Parents'!"&amp;AN55),INDIRECT("'"&amp;CHOOSE('Bidder Instructions'!$H$27,"1.1b Lead &amp; Parents NFP","1.1a Lead &amp; Parents")&amp;"'!"&amp;AN55)),"")</f>
        <v>0</v>
      </c>
      <c r="O55" s="587">
        <f ca="1">_xlfn.IFNA(HYPERLINK(CHOOSE('Bidder Instructions'!$H$27,"#'1.1b Lead &amp; Parents NFP'!"&amp;AO55,"#'1.1a Lead &amp; Parents'!"&amp;AO55),INDIRECT("'"&amp;CHOOSE('Bidder Instructions'!$H$27,"1.1b Lead &amp; Parents NFP","1.1a Lead &amp; Parents")&amp;"'!"&amp;AO55)),"")</f>
        <v>0</v>
      </c>
      <c r="P55" s="205"/>
      <c r="Q55" s="354"/>
      <c r="R55" s="354"/>
      <c r="T55" s="587">
        <f ca="1">_xlfn.IFNA(HYPERLINK(CHOOSE('Bidder Instructions'!$H$27,"#'1.1b Lead &amp; Parents NFP'!"&amp;AT55,"#'1.1a Lead &amp; Parents'!"&amp;AT55),INDIRECT("'"&amp;CHOOSE('Bidder Instructions'!$H$27,"1.1b Lead &amp; Parents NFP","1.1a Lead &amp; Parents")&amp;"'!"&amp;AT55)),"")</f>
        <v>0</v>
      </c>
      <c r="U55" s="587">
        <f ca="1">_xlfn.IFNA(HYPERLINK(CHOOSE('Bidder Instructions'!$H$27,"#'1.1b Lead &amp; Parents NFP'!"&amp;AU55,"#'1.1a Lead &amp; Parents'!"&amp;AU55),INDIRECT("'"&amp;CHOOSE('Bidder Instructions'!$H$27,"1.1b Lead &amp; Parents NFP","1.1a Lead &amp; Parents")&amp;"'!"&amp;AU55)),"")</f>
        <v>0</v>
      </c>
      <c r="V55" s="587">
        <f ca="1">_xlfn.IFNA(HYPERLINK(CHOOSE('Bidder Instructions'!$H$27,"#'1.1b Lead &amp; Parents NFP'!"&amp;AV55,"#'1.1a Lead &amp; Parents'!"&amp;AV55),INDIRECT("'"&amp;CHOOSE('Bidder Instructions'!$H$27,"1.1b Lead &amp; Parents NFP","1.1a Lead &amp; Parents")&amp;"'!"&amp;AV55)),"")</f>
        <v>0</v>
      </c>
      <c r="W55" s="205"/>
      <c r="X55" s="354"/>
      <c r="Y55" s="354"/>
      <c r="AA55" s="463" t="str">
        <f t="shared" si="0"/>
        <v>IS9</v>
      </c>
      <c r="AB55" s="463" t="str">
        <f t="shared" si="1"/>
        <v>IS10</v>
      </c>
      <c r="AC55" s="467"/>
      <c r="AD55" s="465" t="s">
        <v>265</v>
      </c>
      <c r="AE55" s="477" t="s">
        <v>268</v>
      </c>
      <c r="AF55" s="588" t="str">
        <f ca="1">CHOOSE('Bidder Instructions'!$H$27,ADDRESS(MATCH($AB55,'1.1b Lead &amp; Parents NFP'!$C:$C,0)+$AF$15,MATCH(AF$17,'1.1b Lead &amp; Parents NFP'!$9:$9,0)+$AF$14,1,1),ADDRESS(MATCH($AA55,'1.1a Lead &amp; Parents'!$C:$C,0)+$AF$13,MATCH(AF$17,'1.1a Lead &amp; Parents'!$9:$9,0)+$AF$12,1,1))</f>
        <v>$F$30</v>
      </c>
      <c r="AG55" s="588" t="str">
        <f ca="1">CHOOSE('Bidder Instructions'!$H$27,ADDRESS(MATCH($AB55,'1.1b Lead &amp; Parents NFP'!$C:$C,0)+$AF$15,MATCH(AG$17,'1.1b Lead &amp; Parents NFP'!$9:$9,0)+$AF$14,1,1),ADDRESS(MATCH($AA55,'1.1a Lead &amp; Parents'!$C:$C,0)+$AF$13,MATCH(AG$17,'1.1a Lead &amp; Parents'!$9:$9,0)+$AF$12,1,1))</f>
        <v>$G$30</v>
      </c>
      <c r="AH55" s="588" t="str">
        <f ca="1">CHOOSE('Bidder Instructions'!$H$27,ADDRESS(MATCH($AB55,'1.1b Lead &amp; Parents NFP'!$C:$C,0)+$AF$15,MATCH(AH$17,'1.1b Lead &amp; Parents NFP'!$9:$9,0)+$AF$14,1,1),ADDRESS(MATCH($AA55,'1.1a Lead &amp; Parents'!$C:$C,0)+$AF$13,MATCH(AH$17,'1.1a Lead &amp; Parents'!$9:$9,0)+$AF$12,1,1))</f>
        <v>$H$30</v>
      </c>
      <c r="AI55" s="589"/>
      <c r="AJ55" s="589"/>
      <c r="AK55" s="589"/>
      <c r="AL55" s="589"/>
      <c r="AM55" s="588" t="str">
        <f ca="1">CHOOSE('Bidder Instructions'!$H$27,ADDRESS(MATCH($AB55,'1.1b Lead &amp; Parents NFP'!$C:$C,0)+$AF$15,MATCH(AM$17,'1.1b Lead &amp; Parents NFP'!$9:$9,0)+$AF$14,1,1),ADDRESS(MATCH($AA55,'1.1a Lead &amp; Parents'!$C:$C,0)+$AF$13,MATCH(AM$17,'1.1a Lead &amp; Parents'!$9:$9,0)+$AF$12,1,1))</f>
        <v>$N$30</v>
      </c>
      <c r="AN55" s="588" t="str">
        <f ca="1">CHOOSE('Bidder Instructions'!$H$27,ADDRESS(MATCH($AB55,'1.1b Lead &amp; Parents NFP'!$C:$C,0)+$AF$15,MATCH(AN$17,'1.1b Lead &amp; Parents NFP'!$9:$9,0)+$AF$14,1,1),ADDRESS(MATCH($AA55,'1.1a Lead &amp; Parents'!$C:$C,0)+$AF$13,MATCH(AN$17,'1.1a Lead &amp; Parents'!$9:$9,0)+$AF$12,1,1))</f>
        <v>$O$30</v>
      </c>
      <c r="AO55" s="588" t="str">
        <f ca="1">CHOOSE('Bidder Instructions'!$H$27,ADDRESS(MATCH($AB55,'1.1b Lead &amp; Parents NFP'!$C:$C,0)+$AF$15,MATCH(AO$17,'1.1b Lead &amp; Parents NFP'!$9:$9,0)+$AF$14,1,1),ADDRESS(MATCH($AA55,'1.1a Lead &amp; Parents'!$C:$C,0)+$AF$13,MATCH(AO$17,'1.1a Lead &amp; Parents'!$9:$9,0)+$AF$12,1,1))</f>
        <v>$P$30</v>
      </c>
      <c r="AP55" s="589"/>
      <c r="AQ55" s="589"/>
      <c r="AR55" s="589"/>
      <c r="AS55" s="589"/>
      <c r="AT55" s="588" t="str">
        <f ca="1">CHOOSE('Bidder Instructions'!$H$27,ADDRESS(MATCH($AB55,'1.1b Lead &amp; Parents NFP'!$C:$C,0)+$AF$15,MATCH(AT$17,'1.1b Lead &amp; Parents NFP'!$9:$9,0)+$AF$14,1,1),ADDRESS(MATCH($AA55,'1.1a Lead &amp; Parents'!$C:$C,0)+$AF$13,MATCH(AT$17,'1.1a Lead &amp; Parents'!$9:$9,0)+$AF$12,1,1))</f>
        <v>$V$30</v>
      </c>
      <c r="AU55" s="588" t="str">
        <f ca="1">CHOOSE('Bidder Instructions'!$H$27,ADDRESS(MATCH($AB55,'1.1b Lead &amp; Parents NFP'!$C:$C,0)+$AF$15,MATCH(AU$17,'1.1b Lead &amp; Parents NFP'!$9:$9,0)+$AF$14,1,1),ADDRESS(MATCH($AA55,'1.1a Lead &amp; Parents'!$C:$C,0)+$AF$13,MATCH(AU$17,'1.1a Lead &amp; Parents'!$9:$9,0)+$AF$12,1,1))</f>
        <v>$W$30</v>
      </c>
      <c r="AV55" s="588" t="str">
        <f ca="1">CHOOSE('Bidder Instructions'!$H$27,ADDRESS(MATCH($AB55,'1.1b Lead &amp; Parents NFP'!$C:$C,0)+$AF$15,MATCH(AV$17,'1.1b Lead &amp; Parents NFP'!$9:$9,0)+$AF$14,1,1),ADDRESS(MATCH($AA55,'1.1a Lead &amp; Parents'!$C:$C,0)+$AF$13,MATCH(AV$17,'1.1a Lead &amp; Parents'!$9:$9,0)+$AF$12,1,1))</f>
        <v>$X$30</v>
      </c>
      <c r="AW55" s="590"/>
      <c r="AX55" s="590"/>
      <c r="AY55" s="590"/>
    </row>
    <row r="56" spans="1:51" s="185" customFormat="1" ht="11.5" x14ac:dyDescent="0.25">
      <c r="A56" s="185" t="s">
        <v>538</v>
      </c>
      <c r="B56" s="185" t="s">
        <v>45</v>
      </c>
      <c r="C56" s="355"/>
      <c r="D56" s="407" t="str">
        <f>IF('Bidder Instructions'!$H$27=1,"","Exceptional and non-underlying items")</f>
        <v>Exceptional and non-underlying items</v>
      </c>
      <c r="E56" s="389" t="str">
        <f>IF(D56="","","add")</f>
        <v>add</v>
      </c>
      <c r="F56" s="587">
        <f ca="1">_xlfn.IFNA(HYPERLINK(CHOOSE('Bidder Instructions'!$H$27,"#'1.1b Lead &amp; Parents NFP'!"&amp;AF56,"#'1.1a Lead &amp; Parents'!"&amp;AF56),INDIRECT("'"&amp;CHOOSE('Bidder Instructions'!$H$27,"1.1b Lead &amp; Parents NFP","1.1a Lead &amp; Parents")&amp;"'!"&amp;AF56)),"")</f>
        <v>0</v>
      </c>
      <c r="G56" s="587">
        <f ca="1">_xlfn.IFNA(HYPERLINK(CHOOSE('Bidder Instructions'!$H$27,"#'1.1b Lead &amp; Parents NFP'!"&amp;AG56,"#'1.1a Lead &amp; Parents'!"&amp;AG56),INDIRECT("'"&amp;CHOOSE('Bidder Instructions'!$H$27,"1.1b Lead &amp; Parents NFP","1.1a Lead &amp; Parents")&amp;"'!"&amp;AG56)),"")</f>
        <v>0</v>
      </c>
      <c r="H56" s="587">
        <f ca="1">_xlfn.IFNA(HYPERLINK(CHOOSE('Bidder Instructions'!$H$27,"#'1.1b Lead &amp; Parents NFP'!"&amp;AH56,"#'1.1a Lead &amp; Parents'!"&amp;AH56),INDIRECT("'"&amp;CHOOSE('Bidder Instructions'!$H$27,"1.1b Lead &amp; Parents NFP","1.1a Lead &amp; Parents")&amp;"'!"&amp;AH56)),"")</f>
        <v>0</v>
      </c>
      <c r="I56" s="205"/>
      <c r="J56" s="354"/>
      <c r="K56" s="354"/>
      <c r="M56" s="587">
        <f ca="1">_xlfn.IFNA(HYPERLINK(CHOOSE('Bidder Instructions'!$H$27,"#'1.1b Lead &amp; Parents NFP'!"&amp;AM56,"#'1.1a Lead &amp; Parents'!"&amp;AM56),INDIRECT("'"&amp;CHOOSE('Bidder Instructions'!$H$27,"1.1b Lead &amp; Parents NFP","1.1a Lead &amp; Parents")&amp;"'!"&amp;AM56)),"")</f>
        <v>0</v>
      </c>
      <c r="N56" s="587">
        <f ca="1">_xlfn.IFNA(HYPERLINK(CHOOSE('Bidder Instructions'!$H$27,"#'1.1b Lead &amp; Parents NFP'!"&amp;AN56,"#'1.1a Lead &amp; Parents'!"&amp;AN56),INDIRECT("'"&amp;CHOOSE('Bidder Instructions'!$H$27,"1.1b Lead &amp; Parents NFP","1.1a Lead &amp; Parents")&amp;"'!"&amp;AN56)),"")</f>
        <v>0</v>
      </c>
      <c r="O56" s="587">
        <f ca="1">_xlfn.IFNA(HYPERLINK(CHOOSE('Bidder Instructions'!$H$27,"#'1.1b Lead &amp; Parents NFP'!"&amp;AO56,"#'1.1a Lead &amp; Parents'!"&amp;AO56),INDIRECT("'"&amp;CHOOSE('Bidder Instructions'!$H$27,"1.1b Lead &amp; Parents NFP","1.1a Lead &amp; Parents")&amp;"'!"&amp;AO56)),"")</f>
        <v>0</v>
      </c>
      <c r="P56" s="205"/>
      <c r="Q56" s="354"/>
      <c r="R56" s="354"/>
      <c r="T56" s="587">
        <f ca="1">_xlfn.IFNA(HYPERLINK(CHOOSE('Bidder Instructions'!$H$27,"#'1.1b Lead &amp; Parents NFP'!"&amp;AT56,"#'1.1a Lead &amp; Parents'!"&amp;AT56),INDIRECT("'"&amp;CHOOSE('Bidder Instructions'!$H$27,"1.1b Lead &amp; Parents NFP","1.1a Lead &amp; Parents")&amp;"'!"&amp;AT56)),"")</f>
        <v>0</v>
      </c>
      <c r="U56" s="587">
        <f ca="1">_xlfn.IFNA(HYPERLINK(CHOOSE('Bidder Instructions'!$H$27,"#'1.1b Lead &amp; Parents NFP'!"&amp;AU56,"#'1.1a Lead &amp; Parents'!"&amp;AU56),INDIRECT("'"&amp;CHOOSE('Bidder Instructions'!$H$27,"1.1b Lead &amp; Parents NFP","1.1a Lead &amp; Parents")&amp;"'!"&amp;AU56)),"")</f>
        <v>0</v>
      </c>
      <c r="V56" s="587">
        <f ca="1">_xlfn.IFNA(HYPERLINK(CHOOSE('Bidder Instructions'!$H$27,"#'1.1b Lead &amp; Parents NFP'!"&amp;AV56,"#'1.1a Lead &amp; Parents'!"&amp;AV56),INDIRECT("'"&amp;CHOOSE('Bidder Instructions'!$H$27,"1.1b Lead &amp; Parents NFP","1.1a Lead &amp; Parents")&amp;"'!"&amp;AV56)),"")</f>
        <v>0</v>
      </c>
      <c r="W56" s="205"/>
      <c r="X56" s="354"/>
      <c r="Y56" s="354"/>
      <c r="AA56" s="463" t="str">
        <f t="shared" si="0"/>
        <v>IS11</v>
      </c>
      <c r="AB56" s="463" t="str">
        <f t="shared" si="1"/>
        <v>N/A</v>
      </c>
      <c r="AC56" s="467"/>
      <c r="AD56" s="478" t="str">
        <f>IF('Bidder Instructions'!$H$27=1,"","Exceptional and non-underlying items")</f>
        <v>Exceptional and non-underlying items</v>
      </c>
      <c r="AE56" s="479" t="str">
        <f>IF(AD56="","","add")</f>
        <v>add</v>
      </c>
      <c r="AF56" s="588" t="str">
        <f ca="1">CHOOSE('Bidder Instructions'!$H$27,ADDRESS(MATCH($AB56,'1.1b Lead &amp; Parents NFP'!$C:$C,0)+$AF$15,MATCH(AF$17,'1.1b Lead &amp; Parents NFP'!$9:$9,0)+$AF$14,1,1),ADDRESS(MATCH($AA56,'1.1a Lead &amp; Parents'!$C:$C,0)+$AF$13,MATCH(AF$17,'1.1a Lead &amp; Parents'!$9:$9,0)+$AF$12,1,1))</f>
        <v>$F$32</v>
      </c>
      <c r="AG56" s="588" t="str">
        <f ca="1">CHOOSE('Bidder Instructions'!$H$27,ADDRESS(MATCH($AB56,'1.1b Lead &amp; Parents NFP'!$C:$C,0)+$AF$15,MATCH(AG$17,'1.1b Lead &amp; Parents NFP'!$9:$9,0)+$AF$14,1,1),ADDRESS(MATCH($AA56,'1.1a Lead &amp; Parents'!$C:$C,0)+$AF$13,MATCH(AG$17,'1.1a Lead &amp; Parents'!$9:$9,0)+$AF$12,1,1))</f>
        <v>$G$32</v>
      </c>
      <c r="AH56" s="588" t="str">
        <f ca="1">CHOOSE('Bidder Instructions'!$H$27,ADDRESS(MATCH($AB56,'1.1b Lead &amp; Parents NFP'!$C:$C,0)+$AF$15,MATCH(AH$17,'1.1b Lead &amp; Parents NFP'!$9:$9,0)+$AF$14,1,1),ADDRESS(MATCH($AA56,'1.1a Lead &amp; Parents'!$C:$C,0)+$AF$13,MATCH(AH$17,'1.1a Lead &amp; Parents'!$9:$9,0)+$AF$12,1,1))</f>
        <v>$H$32</v>
      </c>
      <c r="AI56" s="589"/>
      <c r="AJ56" s="589"/>
      <c r="AK56" s="589"/>
      <c r="AL56" s="589"/>
      <c r="AM56" s="588" t="str">
        <f ca="1">CHOOSE('Bidder Instructions'!$H$27,ADDRESS(MATCH($AB56,'1.1b Lead &amp; Parents NFP'!$C:$C,0)+$AF$15,MATCH(AM$17,'1.1b Lead &amp; Parents NFP'!$9:$9,0)+$AF$14,1,1),ADDRESS(MATCH($AA56,'1.1a Lead &amp; Parents'!$C:$C,0)+$AF$13,MATCH(AM$17,'1.1a Lead &amp; Parents'!$9:$9,0)+$AF$12,1,1))</f>
        <v>$N$32</v>
      </c>
      <c r="AN56" s="588" t="str">
        <f ca="1">CHOOSE('Bidder Instructions'!$H$27,ADDRESS(MATCH($AB56,'1.1b Lead &amp; Parents NFP'!$C:$C,0)+$AF$15,MATCH(AN$17,'1.1b Lead &amp; Parents NFP'!$9:$9,0)+$AF$14,1,1),ADDRESS(MATCH($AA56,'1.1a Lead &amp; Parents'!$C:$C,0)+$AF$13,MATCH(AN$17,'1.1a Lead &amp; Parents'!$9:$9,0)+$AF$12,1,1))</f>
        <v>$O$32</v>
      </c>
      <c r="AO56" s="588" t="str">
        <f ca="1">CHOOSE('Bidder Instructions'!$H$27,ADDRESS(MATCH($AB56,'1.1b Lead &amp; Parents NFP'!$C:$C,0)+$AF$15,MATCH(AO$17,'1.1b Lead &amp; Parents NFP'!$9:$9,0)+$AF$14,1,1),ADDRESS(MATCH($AA56,'1.1a Lead &amp; Parents'!$C:$C,0)+$AF$13,MATCH(AO$17,'1.1a Lead &amp; Parents'!$9:$9,0)+$AF$12,1,1))</f>
        <v>$P$32</v>
      </c>
      <c r="AP56" s="589"/>
      <c r="AQ56" s="589"/>
      <c r="AR56" s="589"/>
      <c r="AS56" s="589"/>
      <c r="AT56" s="588" t="str">
        <f ca="1">CHOOSE('Bidder Instructions'!$H$27,ADDRESS(MATCH($AB56,'1.1b Lead &amp; Parents NFP'!$C:$C,0)+$AF$15,MATCH(AT$17,'1.1b Lead &amp; Parents NFP'!$9:$9,0)+$AF$14,1,1),ADDRESS(MATCH($AA56,'1.1a Lead &amp; Parents'!$C:$C,0)+$AF$13,MATCH(AT$17,'1.1a Lead &amp; Parents'!$9:$9,0)+$AF$12,1,1))</f>
        <v>$V$32</v>
      </c>
      <c r="AU56" s="588" t="str">
        <f ca="1">CHOOSE('Bidder Instructions'!$H$27,ADDRESS(MATCH($AB56,'1.1b Lead &amp; Parents NFP'!$C:$C,0)+$AF$15,MATCH(AU$17,'1.1b Lead &amp; Parents NFP'!$9:$9,0)+$AF$14,1,1),ADDRESS(MATCH($AA56,'1.1a Lead &amp; Parents'!$C:$C,0)+$AF$13,MATCH(AU$17,'1.1a Lead &amp; Parents'!$9:$9,0)+$AF$12,1,1))</f>
        <v>$W$32</v>
      </c>
      <c r="AV56" s="588" t="str">
        <f ca="1">CHOOSE('Bidder Instructions'!$H$27,ADDRESS(MATCH($AB56,'1.1b Lead &amp; Parents NFP'!$C:$C,0)+$AF$15,MATCH(AV$17,'1.1b Lead &amp; Parents NFP'!$9:$9,0)+$AF$14,1,1),ADDRESS(MATCH($AA56,'1.1a Lead &amp; Parents'!$C:$C,0)+$AF$13,MATCH(AV$17,'1.1a Lead &amp; Parents'!$9:$9,0)+$AF$12,1,1))</f>
        <v>$X$32</v>
      </c>
      <c r="AW56" s="590"/>
      <c r="AX56" s="590"/>
      <c r="AY56" s="590"/>
    </row>
    <row r="57" spans="1:51" s="185" customFormat="1" ht="11.5" x14ac:dyDescent="0.25">
      <c r="A57" s="185" t="s">
        <v>554</v>
      </c>
      <c r="B57" s="185" t="s">
        <v>553</v>
      </c>
      <c r="C57" s="355"/>
      <c r="D57" s="391" t="s">
        <v>269</v>
      </c>
      <c r="E57" s="392" t="s">
        <v>266</v>
      </c>
      <c r="F57" s="587">
        <f ca="1">_xlfn.IFNA(HYPERLINK(CHOOSE('Bidder Instructions'!$H$27,"#'1.1b Lead &amp; Parents NFP'!"&amp;AF57,"#'1.1a Lead &amp; Parents'!"&amp;AF57),INDIRECT("'"&amp;CHOOSE('Bidder Instructions'!$H$27,"1.1b Lead &amp; Parents NFP","1.1a Lead &amp; Parents")&amp;"'!"&amp;AF57)),"")</f>
        <v>0</v>
      </c>
      <c r="G57" s="587">
        <f ca="1">_xlfn.IFNA(HYPERLINK(CHOOSE('Bidder Instructions'!$H$27,"#'1.1b Lead &amp; Parents NFP'!"&amp;AG57,"#'1.1a Lead &amp; Parents'!"&amp;AG57),INDIRECT("'"&amp;CHOOSE('Bidder Instructions'!$H$27,"1.1b Lead &amp; Parents NFP","1.1a Lead &amp; Parents")&amp;"'!"&amp;AG57)),"")</f>
        <v>0</v>
      </c>
      <c r="H57" s="587">
        <f ca="1">_xlfn.IFNA(HYPERLINK(CHOOSE('Bidder Instructions'!$H$27,"#'1.1b Lead &amp; Parents NFP'!"&amp;AH57,"#'1.1a Lead &amp; Parents'!"&amp;AH57),INDIRECT("'"&amp;CHOOSE('Bidder Instructions'!$H$27,"1.1b Lead &amp; Parents NFP","1.1a Lead &amp; Parents")&amp;"'!"&amp;AH57)),"")</f>
        <v>0</v>
      </c>
      <c r="I57" s="205"/>
      <c r="J57" s="354"/>
      <c r="K57" s="354"/>
      <c r="M57" s="587">
        <f ca="1">_xlfn.IFNA(HYPERLINK(CHOOSE('Bidder Instructions'!$H$27,"#'1.1b Lead &amp; Parents NFP'!"&amp;AM57,"#'1.1a Lead &amp; Parents'!"&amp;AM57),INDIRECT("'"&amp;CHOOSE('Bidder Instructions'!$H$27,"1.1b Lead &amp; Parents NFP","1.1a Lead &amp; Parents")&amp;"'!"&amp;AM57)),"")</f>
        <v>0</v>
      </c>
      <c r="N57" s="587">
        <f ca="1">_xlfn.IFNA(HYPERLINK(CHOOSE('Bidder Instructions'!$H$27,"#'1.1b Lead &amp; Parents NFP'!"&amp;AN57,"#'1.1a Lead &amp; Parents'!"&amp;AN57),INDIRECT("'"&amp;CHOOSE('Bidder Instructions'!$H$27,"1.1b Lead &amp; Parents NFP","1.1a Lead &amp; Parents")&amp;"'!"&amp;AN57)),"")</f>
        <v>0</v>
      </c>
      <c r="O57" s="587">
        <f ca="1">_xlfn.IFNA(HYPERLINK(CHOOSE('Bidder Instructions'!$H$27,"#'1.1b Lead &amp; Parents NFP'!"&amp;AO57,"#'1.1a Lead &amp; Parents'!"&amp;AO57),INDIRECT("'"&amp;CHOOSE('Bidder Instructions'!$H$27,"1.1b Lead &amp; Parents NFP","1.1a Lead &amp; Parents")&amp;"'!"&amp;AO57)),"")</f>
        <v>0</v>
      </c>
      <c r="P57" s="205"/>
      <c r="Q57" s="354"/>
      <c r="R57" s="354"/>
      <c r="T57" s="587">
        <f ca="1">_xlfn.IFNA(HYPERLINK(CHOOSE('Bidder Instructions'!$H$27,"#'1.1b Lead &amp; Parents NFP'!"&amp;AT57,"#'1.1a Lead &amp; Parents'!"&amp;AT57),INDIRECT("'"&amp;CHOOSE('Bidder Instructions'!$H$27,"1.1b Lead &amp; Parents NFP","1.1a Lead &amp; Parents")&amp;"'!"&amp;AT57)),"")</f>
        <v>0</v>
      </c>
      <c r="U57" s="587">
        <f ca="1">_xlfn.IFNA(HYPERLINK(CHOOSE('Bidder Instructions'!$H$27,"#'1.1b Lead &amp; Parents NFP'!"&amp;AU57,"#'1.1a Lead &amp; Parents'!"&amp;AU57),INDIRECT("'"&amp;CHOOSE('Bidder Instructions'!$H$27,"1.1b Lead &amp; Parents NFP","1.1a Lead &amp; Parents")&amp;"'!"&amp;AU57)),"")</f>
        <v>0</v>
      </c>
      <c r="V57" s="587">
        <f ca="1">_xlfn.IFNA(HYPERLINK(CHOOSE('Bidder Instructions'!$H$27,"#'1.1b Lead &amp; Parents NFP'!"&amp;AV57,"#'1.1a Lead &amp; Parents'!"&amp;AV57),INDIRECT("'"&amp;CHOOSE('Bidder Instructions'!$H$27,"1.1b Lead &amp; Parents NFP","1.1a Lead &amp; Parents")&amp;"'!"&amp;AV57)),"")</f>
        <v>0</v>
      </c>
      <c r="W57" s="205"/>
      <c r="X57" s="354"/>
      <c r="Y57" s="354"/>
      <c r="AA57" s="463" t="str">
        <f t="shared" si="0"/>
        <v>IS27</v>
      </c>
      <c r="AB57" s="463" t="str">
        <f t="shared" si="1"/>
        <v>IS26</v>
      </c>
      <c r="AC57" s="467"/>
      <c r="AD57" s="480" t="s">
        <v>269</v>
      </c>
      <c r="AE57" s="481" t="s">
        <v>266</v>
      </c>
      <c r="AF57" s="588" t="str">
        <f ca="1">CHOOSE('Bidder Instructions'!$H$27,ADDRESS(MATCH($AB57,'1.1b Lead &amp; Parents NFP'!$C:$C,0)+$AF$15,MATCH(AF$17,'1.1b Lead &amp; Parents NFP'!$9:$9,0)+$AF$14,1,1),ADDRESS(MATCH($AA57,'1.1a Lead &amp; Parents'!$C:$C,0)+$AF$13,MATCH(AF$17,'1.1a Lead &amp; Parents'!$9:$9,0)+$AF$12,1,1))</f>
        <v>$F$48</v>
      </c>
      <c r="AG57" s="588" t="str">
        <f ca="1">CHOOSE('Bidder Instructions'!$H$27,ADDRESS(MATCH($AB57,'1.1b Lead &amp; Parents NFP'!$C:$C,0)+$AF$15,MATCH(AG$17,'1.1b Lead &amp; Parents NFP'!$9:$9,0)+$AF$14,1,1),ADDRESS(MATCH($AA57,'1.1a Lead &amp; Parents'!$C:$C,0)+$AF$13,MATCH(AG$17,'1.1a Lead &amp; Parents'!$9:$9,0)+$AF$12,1,1))</f>
        <v>$G$48</v>
      </c>
      <c r="AH57" s="588" t="str">
        <f ca="1">CHOOSE('Bidder Instructions'!$H$27,ADDRESS(MATCH($AB57,'1.1b Lead &amp; Parents NFP'!$C:$C,0)+$AF$15,MATCH(AH$17,'1.1b Lead &amp; Parents NFP'!$9:$9,0)+$AF$14,1,1),ADDRESS(MATCH($AA57,'1.1a Lead &amp; Parents'!$C:$C,0)+$AF$13,MATCH(AH$17,'1.1a Lead &amp; Parents'!$9:$9,0)+$AF$12,1,1))</f>
        <v>$H$48</v>
      </c>
      <c r="AI57" s="589"/>
      <c r="AJ57" s="589"/>
      <c r="AK57" s="589"/>
      <c r="AL57" s="589"/>
      <c r="AM57" s="588" t="str">
        <f ca="1">CHOOSE('Bidder Instructions'!$H$27,ADDRESS(MATCH($AB57,'1.1b Lead &amp; Parents NFP'!$C:$C,0)+$AF$15,MATCH(AM$17,'1.1b Lead &amp; Parents NFP'!$9:$9,0)+$AF$14,1,1),ADDRESS(MATCH($AA57,'1.1a Lead &amp; Parents'!$C:$C,0)+$AF$13,MATCH(AM$17,'1.1a Lead &amp; Parents'!$9:$9,0)+$AF$12,1,1))</f>
        <v>$N$48</v>
      </c>
      <c r="AN57" s="588" t="str">
        <f ca="1">CHOOSE('Bidder Instructions'!$H$27,ADDRESS(MATCH($AB57,'1.1b Lead &amp; Parents NFP'!$C:$C,0)+$AF$15,MATCH(AN$17,'1.1b Lead &amp; Parents NFP'!$9:$9,0)+$AF$14,1,1),ADDRESS(MATCH($AA57,'1.1a Lead &amp; Parents'!$C:$C,0)+$AF$13,MATCH(AN$17,'1.1a Lead &amp; Parents'!$9:$9,0)+$AF$12,1,1))</f>
        <v>$O$48</v>
      </c>
      <c r="AO57" s="588" t="str">
        <f ca="1">CHOOSE('Bidder Instructions'!$H$27,ADDRESS(MATCH($AB57,'1.1b Lead &amp; Parents NFP'!$C:$C,0)+$AF$15,MATCH(AO$17,'1.1b Lead &amp; Parents NFP'!$9:$9,0)+$AF$14,1,1),ADDRESS(MATCH($AA57,'1.1a Lead &amp; Parents'!$C:$C,0)+$AF$13,MATCH(AO$17,'1.1a Lead &amp; Parents'!$9:$9,0)+$AF$12,1,1))</f>
        <v>$P$48</v>
      </c>
      <c r="AP57" s="589"/>
      <c r="AQ57" s="589"/>
      <c r="AR57" s="589"/>
      <c r="AS57" s="589"/>
      <c r="AT57" s="588" t="str">
        <f ca="1">CHOOSE('Bidder Instructions'!$H$27,ADDRESS(MATCH($AB57,'1.1b Lead &amp; Parents NFP'!$C:$C,0)+$AF$15,MATCH(AT$17,'1.1b Lead &amp; Parents NFP'!$9:$9,0)+$AF$14,1,1),ADDRESS(MATCH($AA57,'1.1a Lead &amp; Parents'!$C:$C,0)+$AF$13,MATCH(AT$17,'1.1a Lead &amp; Parents'!$9:$9,0)+$AF$12,1,1))</f>
        <v>$V$48</v>
      </c>
      <c r="AU57" s="588" t="str">
        <f ca="1">CHOOSE('Bidder Instructions'!$H$27,ADDRESS(MATCH($AB57,'1.1b Lead &amp; Parents NFP'!$C:$C,0)+$AF$15,MATCH(AU$17,'1.1b Lead &amp; Parents NFP'!$9:$9,0)+$AF$14,1,1),ADDRESS(MATCH($AA57,'1.1a Lead &amp; Parents'!$C:$C,0)+$AF$13,MATCH(AU$17,'1.1a Lead &amp; Parents'!$9:$9,0)+$AF$12,1,1))</f>
        <v>$W$48</v>
      </c>
      <c r="AV57" s="588" t="str">
        <f ca="1">CHOOSE('Bidder Instructions'!$H$27,ADDRESS(MATCH($AB57,'1.1b Lead &amp; Parents NFP'!$C:$C,0)+$AF$15,MATCH(AV$17,'1.1b Lead &amp; Parents NFP'!$9:$9,0)+$AF$14,1,1),ADDRESS(MATCH($AA57,'1.1a Lead &amp; Parents'!$C:$C,0)+$AF$13,MATCH(AV$17,'1.1a Lead &amp; Parents'!$9:$9,0)+$AF$12,1,1))</f>
        <v>$X$48</v>
      </c>
      <c r="AW57" s="590"/>
      <c r="AX57" s="590"/>
      <c r="AY57" s="590"/>
    </row>
    <row r="58" spans="1:51" s="185" customFormat="1" ht="12" thickBot="1" x14ac:dyDescent="0.3">
      <c r="C58" s="355"/>
      <c r="D58" s="393" t="s">
        <v>277</v>
      </c>
      <c r="E58" s="394"/>
      <c r="F58" s="395">
        <f ca="1">CHOOSE('Bidder Instructions'!$H$27,F55-F57,IF(F56&lt;0,F55+F56-F57,F55-F57))</f>
        <v>0</v>
      </c>
      <c r="G58" s="395">
        <f ca="1">CHOOSE('Bidder Instructions'!$H$27,G55-G57,IF(G56&lt;0,G55+G56-G57,G55-G57))</f>
        <v>0</v>
      </c>
      <c r="H58" s="395">
        <f ca="1">CHOOSE('Bidder Instructions'!$H$27,H55-H57,IF(H56&lt;0,H55+H56-H57,H55-H57))</f>
        <v>0</v>
      </c>
      <c r="I58" s="205"/>
      <c r="J58" s="354"/>
      <c r="K58" s="354"/>
      <c r="M58" s="395">
        <f ca="1">CHOOSE('Bidder Instructions'!$H$27,M55-M57,IF(M56&lt;0,M55+M56-M57,M55-M57))</f>
        <v>0</v>
      </c>
      <c r="N58" s="395">
        <f ca="1">CHOOSE('Bidder Instructions'!$H$27,N55-N57,IF(N56&lt;0,N55+N56-N57,N55-N57))</f>
        <v>0</v>
      </c>
      <c r="O58" s="395">
        <f ca="1">CHOOSE('Bidder Instructions'!$H$27,O55-O57,IF(O56&lt;0,O55+O56-O57,O55-O57))</f>
        <v>0</v>
      </c>
      <c r="P58" s="205"/>
      <c r="Q58" s="354"/>
      <c r="R58" s="354"/>
      <c r="T58" s="395">
        <f ca="1">CHOOSE('Bidder Instructions'!$H$27,T55-T57,IF(T56&lt;0,T55+T56-T57,T55-T57))</f>
        <v>0</v>
      </c>
      <c r="U58" s="395">
        <f ca="1">CHOOSE('Bidder Instructions'!$H$27,U55-U57,IF(U56&lt;0,U55+U56-U57,U55-U57))</f>
        <v>0</v>
      </c>
      <c r="V58" s="395">
        <f ca="1">CHOOSE('Bidder Instructions'!$H$27,V55-V57,IF(V56&lt;0,V55+V56-V57,V55-V57))</f>
        <v>0</v>
      </c>
      <c r="W58" s="205"/>
      <c r="X58" s="354"/>
      <c r="Y58" s="354"/>
      <c r="AA58" s="463">
        <f t="shared" si="0"/>
        <v>0</v>
      </c>
      <c r="AB58" s="463">
        <f t="shared" si="1"/>
        <v>0</v>
      </c>
      <c r="AC58" s="467"/>
      <c r="AD58" s="482" t="s">
        <v>277</v>
      </c>
      <c r="AE58" s="483"/>
      <c r="AF58" s="588"/>
      <c r="AG58" s="588"/>
      <c r="AH58" s="591"/>
      <c r="AI58" s="589"/>
      <c r="AJ58" s="589"/>
      <c r="AK58" s="589"/>
      <c r="AL58" s="589"/>
      <c r="AM58" s="592"/>
      <c r="AN58" s="588"/>
      <c r="AO58" s="591"/>
      <c r="AP58" s="589"/>
      <c r="AQ58" s="589"/>
      <c r="AR58" s="589"/>
      <c r="AS58" s="589"/>
      <c r="AT58" s="592"/>
      <c r="AU58" s="588"/>
      <c r="AV58" s="591"/>
      <c r="AW58" s="590"/>
      <c r="AX58" s="590"/>
      <c r="AY58" s="590"/>
    </row>
    <row r="59" spans="1:51" s="183" customFormat="1" ht="16" thickTop="1" x14ac:dyDescent="0.25">
      <c r="A59" s="197"/>
      <c r="B59" s="196"/>
      <c r="C59" s="198"/>
      <c r="D59" s="188"/>
      <c r="E59" s="182"/>
      <c r="F59" s="200"/>
      <c r="G59" s="200"/>
      <c r="H59" s="200"/>
      <c r="I59" s="202"/>
      <c r="J59" s="202"/>
      <c r="K59" s="202"/>
      <c r="M59" s="200"/>
      <c r="N59" s="200"/>
      <c r="O59" s="200"/>
      <c r="P59" s="202"/>
      <c r="Q59" s="202"/>
      <c r="R59" s="202"/>
      <c r="T59" s="200"/>
      <c r="U59" s="200"/>
      <c r="V59" s="200"/>
      <c r="W59" s="202"/>
      <c r="X59" s="202"/>
      <c r="Y59" s="202"/>
      <c r="AA59" s="463">
        <f t="shared" si="0"/>
        <v>0</v>
      </c>
      <c r="AB59" s="463">
        <f t="shared" si="1"/>
        <v>0</v>
      </c>
      <c r="AC59" s="472"/>
      <c r="AD59" s="484"/>
      <c r="AE59" s="485"/>
      <c r="AF59" s="588"/>
      <c r="AG59" s="588"/>
      <c r="AH59" s="591"/>
      <c r="AI59" s="589"/>
      <c r="AJ59" s="589"/>
      <c r="AK59" s="589"/>
      <c r="AL59" s="589"/>
      <c r="AM59" s="592"/>
      <c r="AN59" s="588"/>
      <c r="AO59" s="591"/>
      <c r="AP59" s="589"/>
      <c r="AQ59" s="589"/>
      <c r="AR59" s="589"/>
      <c r="AS59" s="589"/>
      <c r="AT59" s="592"/>
      <c r="AU59" s="588"/>
      <c r="AV59" s="591"/>
      <c r="AW59" s="590"/>
      <c r="AX59" s="590"/>
      <c r="AY59" s="590"/>
    </row>
    <row r="60" spans="1:51" s="609" customFormat="1" ht="156" x14ac:dyDescent="0.25">
      <c r="A60" s="627"/>
      <c r="B60" s="628"/>
      <c r="C60" s="629">
        <v>4</v>
      </c>
      <c r="D60" s="631" t="s">
        <v>486</v>
      </c>
      <c r="E60" s="677"/>
      <c r="F60" s="678" t="str">
        <f ca="1">IF(OR((SUM(F61,F64)-F63)=0,F62=0),"N/A",IF((SUM(F61,F64)-F63)/F62&lt;0,0,(SUM(F61,F64)-F63)/F62))</f>
        <v>N/A</v>
      </c>
      <c r="G60" s="678" t="str">
        <f ca="1">IF(OR((SUM(G61,G64)-G63)=0,G62=0),"N/A",IF((SUM(G61,G64)-G63)/G62&lt;0,0,(SUM(G61,G64)-G63)/G62))</f>
        <v>N/A</v>
      </c>
      <c r="H60" s="678" t="str">
        <f ca="1">IF(OR((SUM(H61,H64)-H63)=0,H62=0),"N/A",IF((SUM(H61,H64)-H63)/H62&lt;0,0,(SUM(H61,H64)-H63)/H62))</f>
        <v>N/A</v>
      </c>
      <c r="I60" s="634" t="str">
        <f ca="1">IF(AND(SUM(F61,-F63,F64)=0,F62=0),"N/A",IF(SUM(F61,-F63,F64)&lt;=0,"G",IF(F62&lt;=0,"R",IF(F60&lt;'Authority Input'!$I$27,"G",IF(F60&gt;'Authority Input'!$G$27,"R","A")))))</f>
        <v>N/A</v>
      </c>
      <c r="J60" s="634" t="str">
        <f ca="1">IF(AND(SUM(G61,-G63,G64)=0,G62=0),"N/A",IF(SUM(G61,-G63,G64)&lt;=0,"G",IF(G62&lt;=0,"R",IF(G60&lt;'Authority Input'!$I$27,"G",IF(G60&gt;'Authority Input'!$G$27,"R","A")))))</f>
        <v>N/A</v>
      </c>
      <c r="K60" s="634" t="str">
        <f ca="1">IF(AND(SUM(H61,-H63,H64)=0,H62=0),"N/A",IF(SUM(H61,-H63,H64)&lt;=0,"G",IF(H62&lt;=0,"R",IF(H60&lt;'Authority Input'!$I$27,"G",IF(H60&gt;'Authority Input'!$G$27,"R","A")))))</f>
        <v>N/A</v>
      </c>
      <c r="M60" s="678" t="str">
        <f ca="1">IF(OR((SUM(M61,M64)-M63)=0,M62=0),"N/A",IF((SUM(M61,M64)-M63)/M62&lt;0,0,(SUM(M61,M64)-M63)/M62))</f>
        <v>N/A</v>
      </c>
      <c r="N60" s="678" t="str">
        <f ca="1">IF(OR((SUM(N61,N64)-N63)=0,N62=0),"N/A",IF((SUM(N61,N64)-N63)/N62&lt;0,0,(SUM(N61,N64)-N63)/N62))</f>
        <v>N/A</v>
      </c>
      <c r="O60" s="678" t="str">
        <f ca="1">IF(OR((SUM(O61,O64)-O63)=0,O62=0),"N/A",IF((SUM(O61,O64)-O63)/O62&lt;0,0,(SUM(O61,O64)-O63)/O62))</f>
        <v>N/A</v>
      </c>
      <c r="P60" s="634" t="str">
        <f ca="1">IF(AND(SUM(M61,-M63,M64)=0,M62=0),"N/A",IF(SUM(M61,-M63,M64)&lt;=0,"G",IF(M62&lt;=0,"R",IF(M60&lt;'Authority Input'!$I$27,"G",IF(M60&gt;'Authority Input'!$G$27,"R","A")))))</f>
        <v>N/A</v>
      </c>
      <c r="Q60" s="634" t="str">
        <f ca="1">IF(AND(SUM(N61,-N63,N64)=0,N62=0),"N/A",IF(SUM(N61,-N63,N64)&lt;=0,"G",IF(N62&lt;=0,"R",IF(N60&lt;'Authority Input'!$I$27,"G",IF(N60&gt;'Authority Input'!$G$27,"R","A")))))</f>
        <v>N/A</v>
      </c>
      <c r="R60" s="634" t="str">
        <f ca="1">IF(AND(SUM(O61,-O63,O64)=0,O62=0),"N/A",IF(SUM(O61,-O63,O64)&lt;=0,"G",IF(O62&lt;=0,"R",IF(O60&lt;'Authority Input'!$I$27,"G",IF(O60&gt;'Authority Input'!$G$27,"R","A")))))</f>
        <v>N/A</v>
      </c>
      <c r="T60" s="678" t="str">
        <f ca="1">IF(OR((SUM(T61,T64)-T63)=0,T62=0),"N/A",IF((SUM(T61,T64)-T63)/T62&lt;0,0,(SUM(T61,T64)-T63)/T62))</f>
        <v>N/A</v>
      </c>
      <c r="U60" s="678" t="str">
        <f ca="1">IF(OR((SUM(U61,U64)-U63)=0,U62=0),"N/A",IF((SUM(U61,U64)-U63)/U62&lt;0,0,(SUM(U61,U64)-U63)/U62))</f>
        <v>N/A</v>
      </c>
      <c r="V60" s="678" t="str">
        <f ca="1">IF(OR((SUM(V61,V64)-V63)=0,V62=0),"N/A",IF((SUM(V61,V64)-V63)/V62&lt;0,0,(SUM(V61,V64)-V63)/V62))</f>
        <v>N/A</v>
      </c>
      <c r="W60" s="634" t="str">
        <f ca="1">IF(AND(SUM(T61,-T63,T64)=0,T62=0),"N/A",IF(SUM(T61,-T63,T64)&lt;=0,"G",IF(T62&lt;=0,"R",IF(T60&lt;'Authority Input'!$I$27,"G",IF(T60&gt;'Authority Input'!$G$27,"R","A")))))</f>
        <v>N/A</v>
      </c>
      <c r="X60" s="634" t="str">
        <f ca="1">IF(AND(SUM(U61,-U63,U64)=0,U62=0),"N/A",IF(SUM(U61,-U63,U64)&lt;=0,"G",IF(U62&lt;=0,"R",IF(U60&lt;'Authority Input'!$I$27,"G",IF(U60&gt;'Authority Input'!$G$27,"R","A")))))</f>
        <v>N/A</v>
      </c>
      <c r="Y60" s="634" t="str">
        <f ca="1">IF(AND(SUM(V61,-V63,V64)=0,V62=0),"N/A",IF(SUM(V61,-V63,V64)&lt;=0,"G",IF(V62&lt;=0,"R",IF(V60&lt;'Authority Input'!$I$27,"G",IF(V60&gt;'Authority Input'!$G$27,"R","A")))))</f>
        <v>N/A</v>
      </c>
      <c r="AA60" s="610">
        <f t="shared" si="0"/>
        <v>0</v>
      </c>
      <c r="AB60" s="610">
        <f t="shared" si="1"/>
        <v>0</v>
      </c>
      <c r="AC60" s="637">
        <v>4</v>
      </c>
      <c r="AD60" s="639"/>
      <c r="AE60" s="679"/>
      <c r="AF60" s="667"/>
      <c r="AG60" s="667"/>
      <c r="AH60" s="668"/>
      <c r="AI60" s="669"/>
      <c r="AJ60" s="669"/>
      <c r="AK60" s="669"/>
      <c r="AL60" s="669"/>
      <c r="AM60" s="670"/>
      <c r="AN60" s="667"/>
      <c r="AO60" s="668"/>
      <c r="AP60" s="669"/>
      <c r="AQ60" s="669"/>
      <c r="AR60" s="669"/>
      <c r="AS60" s="669"/>
      <c r="AT60" s="670"/>
      <c r="AU60" s="667"/>
      <c r="AV60" s="668"/>
      <c r="AW60" s="671"/>
      <c r="AX60" s="671"/>
      <c r="AY60" s="671"/>
    </row>
    <row r="61" spans="1:51" s="177" customFormat="1" ht="12" thickBot="1" x14ac:dyDescent="0.3">
      <c r="C61" s="343"/>
      <c r="D61" s="374" t="s">
        <v>143</v>
      </c>
      <c r="E61" s="396"/>
      <c r="F61" s="397">
        <f ca="1">F48</f>
        <v>0</v>
      </c>
      <c r="G61" s="397">
        <f ca="1">G54</f>
        <v>0</v>
      </c>
      <c r="H61" s="397">
        <f ca="1">H54</f>
        <v>0</v>
      </c>
      <c r="I61" s="363"/>
      <c r="J61" s="215"/>
      <c r="K61" s="215"/>
      <c r="M61" s="397">
        <f ca="1">M48</f>
        <v>0</v>
      </c>
      <c r="N61" s="397">
        <f ca="1">N54</f>
        <v>0</v>
      </c>
      <c r="O61" s="397">
        <f ca="1">O54</f>
        <v>0</v>
      </c>
      <c r="P61" s="363"/>
      <c r="Q61" s="215"/>
      <c r="R61" s="215"/>
      <c r="T61" s="397">
        <f ca="1">T48</f>
        <v>0</v>
      </c>
      <c r="U61" s="397">
        <f ca="1">U54</f>
        <v>0</v>
      </c>
      <c r="V61" s="397">
        <f ca="1">V54</f>
        <v>0</v>
      </c>
      <c r="W61" s="363"/>
      <c r="X61" s="215"/>
      <c r="Y61" s="215"/>
      <c r="AA61" s="543">
        <f t="shared" si="0"/>
        <v>0</v>
      </c>
      <c r="AB61" s="543">
        <f t="shared" si="1"/>
        <v>0</v>
      </c>
      <c r="AC61" s="544"/>
      <c r="AD61" s="565" t="s">
        <v>143</v>
      </c>
      <c r="AE61" s="573"/>
      <c r="AF61" s="458"/>
      <c r="AG61" s="458"/>
      <c r="AH61" s="459"/>
      <c r="AI61" s="460"/>
      <c r="AJ61" s="460"/>
      <c r="AK61" s="460"/>
      <c r="AL61" s="460"/>
      <c r="AM61" s="461"/>
      <c r="AN61" s="458"/>
      <c r="AO61" s="459"/>
      <c r="AP61" s="460"/>
      <c r="AQ61" s="460"/>
      <c r="AR61" s="460"/>
      <c r="AS61" s="460"/>
      <c r="AT61" s="461"/>
      <c r="AU61" s="458"/>
      <c r="AV61" s="459"/>
      <c r="AW61" s="456"/>
      <c r="AX61" s="456"/>
      <c r="AY61" s="456"/>
    </row>
    <row r="62" spans="1:51" s="177" customFormat="1" ht="12.5" thickTop="1" thickBot="1" x14ac:dyDescent="0.3">
      <c r="C62" s="346"/>
      <c r="D62" s="374" t="s">
        <v>277</v>
      </c>
      <c r="E62" s="396"/>
      <c r="F62" s="397">
        <f ca="1">F58</f>
        <v>0</v>
      </c>
      <c r="G62" s="397">
        <f ca="1">G58</f>
        <v>0</v>
      </c>
      <c r="H62" s="397">
        <f ca="1">H58</f>
        <v>0</v>
      </c>
      <c r="I62" s="213"/>
      <c r="J62" s="214"/>
      <c r="K62" s="214"/>
      <c r="M62" s="397">
        <f ca="1">M58</f>
        <v>0</v>
      </c>
      <c r="N62" s="397">
        <f ca="1">N58</f>
        <v>0</v>
      </c>
      <c r="O62" s="397">
        <f ca="1">O58</f>
        <v>0</v>
      </c>
      <c r="P62" s="213"/>
      <c r="Q62" s="214"/>
      <c r="R62" s="214"/>
      <c r="T62" s="397">
        <f ca="1">T58</f>
        <v>0</v>
      </c>
      <c r="U62" s="397">
        <f ca="1">U58</f>
        <v>0</v>
      </c>
      <c r="V62" s="397">
        <f ca="1">V58</f>
        <v>0</v>
      </c>
      <c r="W62" s="213"/>
      <c r="X62" s="214"/>
      <c r="Y62" s="214"/>
      <c r="AA62" s="543">
        <f t="shared" si="0"/>
        <v>0</v>
      </c>
      <c r="AB62" s="543">
        <f t="shared" si="1"/>
        <v>0</v>
      </c>
      <c r="AC62" s="547"/>
      <c r="AD62" s="565" t="s">
        <v>277</v>
      </c>
      <c r="AE62" s="573"/>
      <c r="AF62" s="458"/>
      <c r="AG62" s="458"/>
      <c r="AH62" s="459"/>
      <c r="AI62" s="460"/>
      <c r="AJ62" s="460"/>
      <c r="AK62" s="460"/>
      <c r="AL62" s="460"/>
      <c r="AM62" s="461"/>
      <c r="AN62" s="458"/>
      <c r="AO62" s="459"/>
      <c r="AP62" s="460"/>
      <c r="AQ62" s="460"/>
      <c r="AR62" s="460"/>
      <c r="AS62" s="460"/>
      <c r="AT62" s="461"/>
      <c r="AU62" s="458"/>
      <c r="AV62" s="459"/>
      <c r="AW62" s="456"/>
      <c r="AX62" s="456"/>
      <c r="AY62" s="456"/>
    </row>
    <row r="63" spans="1:51" s="177" customFormat="1" ht="12" thickTop="1" x14ac:dyDescent="0.25">
      <c r="A63" s="177" t="s">
        <v>509</v>
      </c>
      <c r="B63" s="177" t="s">
        <v>498</v>
      </c>
      <c r="C63" s="346"/>
      <c r="D63" s="398" t="s">
        <v>137</v>
      </c>
      <c r="E63" s="399"/>
      <c r="F63" s="430">
        <f ca="1">_xlfn.IFNA(HYPERLINK(CHOOSE('Bidder Instructions'!$H$27,"#'1.1b Lead &amp; Parents NFP'!"&amp;AF63,"#'1.1a Lead &amp; Parents'!"&amp;AF63),INDIRECT("'"&amp;CHOOSE('Bidder Instructions'!$H$27,"1.1b Lead &amp; Parents NFP","1.1a Lead &amp; Parents")&amp;"'!"&amp;AF63)),"")</f>
        <v>0</v>
      </c>
      <c r="G63" s="430">
        <f ca="1">_xlfn.IFNA(HYPERLINK(CHOOSE('Bidder Instructions'!$H$27,"#'1.1b Lead &amp; Parents NFP'!"&amp;AG63,"#'1.1a Lead &amp; Parents'!"&amp;AG63),INDIRECT("'"&amp;CHOOSE('Bidder Instructions'!$H$27,"1.1b Lead &amp; Parents NFP","1.1a Lead &amp; Parents")&amp;"'!"&amp;AG63)),"")</f>
        <v>0</v>
      </c>
      <c r="H63" s="430">
        <f ca="1">_xlfn.IFNA(HYPERLINK(CHOOSE('Bidder Instructions'!$H$27,"#'1.1b Lead &amp; Parents NFP'!"&amp;AH63,"#'1.1a Lead &amp; Parents'!"&amp;AH63),INDIRECT("'"&amp;CHOOSE('Bidder Instructions'!$H$27,"1.1b Lead &amp; Parents NFP","1.1a Lead &amp; Parents")&amp;"'!"&amp;AH63)),"")</f>
        <v>0</v>
      </c>
      <c r="I63" s="213"/>
      <c r="J63" s="214"/>
      <c r="K63" s="214"/>
      <c r="M63" s="430">
        <f ca="1">_xlfn.IFNA(HYPERLINK(CHOOSE('Bidder Instructions'!$H$27,"#'1.1b Lead &amp; Parents NFP'!"&amp;AM63,"#'1.1a Lead &amp; Parents'!"&amp;AM63),INDIRECT("'"&amp;CHOOSE('Bidder Instructions'!$H$27,"1.1b Lead &amp; Parents NFP","1.1a Lead &amp; Parents")&amp;"'!"&amp;AM63)),"")</f>
        <v>0</v>
      </c>
      <c r="N63" s="430">
        <f ca="1">_xlfn.IFNA(HYPERLINK(CHOOSE('Bidder Instructions'!$H$27,"#'1.1b Lead &amp; Parents NFP'!"&amp;AN63,"#'1.1a Lead &amp; Parents'!"&amp;AN63),INDIRECT("'"&amp;CHOOSE('Bidder Instructions'!$H$27,"1.1b Lead &amp; Parents NFP","1.1a Lead &amp; Parents")&amp;"'!"&amp;AN63)),"")</f>
        <v>0</v>
      </c>
      <c r="O63" s="430">
        <f ca="1">_xlfn.IFNA(HYPERLINK(CHOOSE('Bidder Instructions'!$H$27,"#'1.1b Lead &amp; Parents NFP'!"&amp;AO63,"#'1.1a Lead &amp; Parents'!"&amp;AO63),INDIRECT("'"&amp;CHOOSE('Bidder Instructions'!$H$27,"1.1b Lead &amp; Parents NFP","1.1a Lead &amp; Parents")&amp;"'!"&amp;AO63)),"")</f>
        <v>0</v>
      </c>
      <c r="P63" s="213"/>
      <c r="Q63" s="214"/>
      <c r="R63" s="214"/>
      <c r="T63" s="430">
        <f ca="1">_xlfn.IFNA(HYPERLINK(CHOOSE('Bidder Instructions'!$H$27,"#'1.1b Lead &amp; Parents NFP'!"&amp;AT63,"#'1.1a Lead &amp; Parents'!"&amp;AT63),INDIRECT("'"&amp;CHOOSE('Bidder Instructions'!$H$27,"1.1b Lead &amp; Parents NFP","1.1a Lead &amp; Parents")&amp;"'!"&amp;AT63)),"")</f>
        <v>0</v>
      </c>
      <c r="U63" s="430">
        <f ca="1">_xlfn.IFNA(HYPERLINK(CHOOSE('Bidder Instructions'!$H$27,"#'1.1b Lead &amp; Parents NFP'!"&amp;AU63,"#'1.1a Lead &amp; Parents'!"&amp;AU63),INDIRECT("'"&amp;CHOOSE('Bidder Instructions'!$H$27,"1.1b Lead &amp; Parents NFP","1.1a Lead &amp; Parents")&amp;"'!"&amp;AU63)),"")</f>
        <v>0</v>
      </c>
      <c r="V63" s="430">
        <f ca="1">_xlfn.IFNA(HYPERLINK(CHOOSE('Bidder Instructions'!$H$27,"#'1.1b Lead &amp; Parents NFP'!"&amp;AV63,"#'1.1a Lead &amp; Parents'!"&amp;AV63),INDIRECT("'"&amp;CHOOSE('Bidder Instructions'!$H$27,"1.1b Lead &amp; Parents NFP","1.1a Lead &amp; Parents")&amp;"'!"&amp;AV63)),"")</f>
        <v>0</v>
      </c>
      <c r="W63" s="213"/>
      <c r="X63" s="214"/>
      <c r="Y63" s="214"/>
      <c r="AA63" s="543" t="str">
        <f t="shared" si="0"/>
        <v>BS15</v>
      </c>
      <c r="AB63" s="543" t="str">
        <f t="shared" si="1"/>
        <v>BS4</v>
      </c>
      <c r="AC63" s="547"/>
      <c r="AD63" s="575" t="s">
        <v>137</v>
      </c>
      <c r="AE63" s="576"/>
      <c r="AF63" s="458" t="str">
        <f ca="1">CHOOSE('Bidder Instructions'!$H$27,ADDRESS(MATCH($AB63,'1.1b Lead &amp; Parents NFP'!$C:$C,0)+$AF$15,MATCH(AF$17,'1.1b Lead &amp; Parents NFP'!$9:$9,0)+$AF$14,1,1),ADDRESS(MATCH($AA63,'1.1a Lead &amp; Parents'!$C:$C,0)+$AF$13,MATCH(AF$17,'1.1a Lead &amp; Parents'!$9:$9,0)+$AF$12,1,1))</f>
        <v>$F$66</v>
      </c>
      <c r="AG63" s="458" t="str">
        <f ca="1">CHOOSE('Bidder Instructions'!$H$27,ADDRESS(MATCH($AB63,'1.1b Lead &amp; Parents NFP'!$C:$C,0)+$AF$15,MATCH(AG$17,'1.1b Lead &amp; Parents NFP'!$9:$9,0)+$AF$14,1,1),ADDRESS(MATCH($AA63,'1.1a Lead &amp; Parents'!$C:$C,0)+$AF$13,MATCH(AG$17,'1.1a Lead &amp; Parents'!$9:$9,0)+$AF$12,1,1))</f>
        <v>$G$66</v>
      </c>
      <c r="AH63" s="458" t="str">
        <f ca="1">CHOOSE('Bidder Instructions'!$H$27,ADDRESS(MATCH($AB63,'1.1b Lead &amp; Parents NFP'!$C:$C,0)+$AF$15,MATCH(AH$17,'1.1b Lead &amp; Parents NFP'!$9:$9,0)+$AF$14,1,1),ADDRESS(MATCH($AA63,'1.1a Lead &amp; Parents'!$C:$C,0)+$AF$13,MATCH(AH$17,'1.1a Lead &amp; Parents'!$9:$9,0)+$AF$12,1,1))</f>
        <v>$H$66</v>
      </c>
      <c r="AI63" s="460"/>
      <c r="AJ63" s="460"/>
      <c r="AK63" s="460"/>
      <c r="AL63" s="460"/>
      <c r="AM63" s="458" t="str">
        <f ca="1">CHOOSE('Bidder Instructions'!$H$27,ADDRESS(MATCH($AB63,'1.1b Lead &amp; Parents NFP'!$C:$C,0)+$AF$15,MATCH(AM$17,'1.1b Lead &amp; Parents NFP'!$9:$9,0)+$AF$14,1,1),ADDRESS(MATCH($AA63,'1.1a Lead &amp; Parents'!$C:$C,0)+$AF$13,MATCH(AM$17,'1.1a Lead &amp; Parents'!$9:$9,0)+$AF$12,1,1))</f>
        <v>$N$66</v>
      </c>
      <c r="AN63" s="458" t="str">
        <f ca="1">CHOOSE('Bidder Instructions'!$H$27,ADDRESS(MATCH($AB63,'1.1b Lead &amp; Parents NFP'!$C:$C,0)+$AF$15,MATCH(AN$17,'1.1b Lead &amp; Parents NFP'!$9:$9,0)+$AF$14,1,1),ADDRESS(MATCH($AA63,'1.1a Lead &amp; Parents'!$C:$C,0)+$AF$13,MATCH(AN$17,'1.1a Lead &amp; Parents'!$9:$9,0)+$AF$12,1,1))</f>
        <v>$O$66</v>
      </c>
      <c r="AO63" s="458" t="str">
        <f ca="1">CHOOSE('Bidder Instructions'!$H$27,ADDRESS(MATCH($AB63,'1.1b Lead &amp; Parents NFP'!$C:$C,0)+$AF$15,MATCH(AO$17,'1.1b Lead &amp; Parents NFP'!$9:$9,0)+$AF$14,1,1),ADDRESS(MATCH($AA63,'1.1a Lead &amp; Parents'!$C:$C,0)+$AF$13,MATCH(AO$17,'1.1a Lead &amp; Parents'!$9:$9,0)+$AF$12,1,1))</f>
        <v>$P$66</v>
      </c>
      <c r="AP63" s="460"/>
      <c r="AQ63" s="460"/>
      <c r="AR63" s="460"/>
      <c r="AS63" s="460"/>
      <c r="AT63" s="458" t="str">
        <f ca="1">CHOOSE('Bidder Instructions'!$H$27,ADDRESS(MATCH($AB63,'1.1b Lead &amp; Parents NFP'!$C:$C,0)+$AF$15,MATCH(AT$17,'1.1b Lead &amp; Parents NFP'!$9:$9,0)+$AF$14,1,1),ADDRESS(MATCH($AA63,'1.1a Lead &amp; Parents'!$C:$C,0)+$AF$13,MATCH(AT$17,'1.1a Lead &amp; Parents'!$9:$9,0)+$AF$12,1,1))</f>
        <v>$V$66</v>
      </c>
      <c r="AU63" s="458" t="str">
        <f ca="1">CHOOSE('Bidder Instructions'!$H$27,ADDRESS(MATCH($AB63,'1.1b Lead &amp; Parents NFP'!$C:$C,0)+$AF$15,MATCH(AU$17,'1.1b Lead &amp; Parents NFP'!$9:$9,0)+$AF$14,1,1),ADDRESS(MATCH($AA63,'1.1a Lead &amp; Parents'!$C:$C,0)+$AF$13,MATCH(AU$17,'1.1a Lead &amp; Parents'!$9:$9,0)+$AF$12,1,1))</f>
        <v>$W$66</v>
      </c>
      <c r="AV63" s="458" t="str">
        <f ca="1">CHOOSE('Bidder Instructions'!$H$27,ADDRESS(MATCH($AB63,'1.1b Lead &amp; Parents NFP'!$C:$C,0)+$AF$15,MATCH(AV$17,'1.1b Lead &amp; Parents NFP'!$9:$9,0)+$AF$14,1,1),ADDRESS(MATCH($AA63,'1.1a Lead &amp; Parents'!$C:$C,0)+$AF$13,MATCH(AV$17,'1.1a Lead &amp; Parents'!$9:$9,0)+$AF$12,1,1))</f>
        <v>$X$66</v>
      </c>
      <c r="AW63" s="456"/>
      <c r="AX63" s="456"/>
      <c r="AY63" s="456"/>
    </row>
    <row r="64" spans="1:51" s="177" customFormat="1" ht="11.5" x14ac:dyDescent="0.25">
      <c r="A64" s="177" t="s">
        <v>586</v>
      </c>
      <c r="B64" s="177" t="s">
        <v>561</v>
      </c>
      <c r="C64" s="346"/>
      <c r="D64" s="400" t="s">
        <v>35</v>
      </c>
      <c r="E64" s="400"/>
      <c r="F64" s="430">
        <f ca="1">_xlfn.IFNA(HYPERLINK(CHOOSE('Bidder Instructions'!$H$27,"#'1.1b Lead &amp; Parents NFP'!"&amp;AF64,"#'1.1a Lead &amp; Parents'!"&amp;AF64),INDIRECT("'"&amp;CHOOSE('Bidder Instructions'!$H$27,"1.1b Lead &amp; Parents NFP","1.1a Lead &amp; Parents")&amp;"'!"&amp;AF64)),"")</f>
        <v>0</v>
      </c>
      <c r="G64" s="430">
        <f ca="1">_xlfn.IFNA(HYPERLINK(CHOOSE('Bidder Instructions'!$H$27,"#'1.1b Lead &amp; Parents NFP'!"&amp;AG64,"#'1.1a Lead &amp; Parents'!"&amp;AG64),INDIRECT("'"&amp;CHOOSE('Bidder Instructions'!$H$27,"1.1b Lead &amp; Parents NFP","1.1a Lead &amp; Parents")&amp;"'!"&amp;AG64)),"")</f>
        <v>0</v>
      </c>
      <c r="H64" s="430">
        <f ca="1">_xlfn.IFNA(HYPERLINK(CHOOSE('Bidder Instructions'!$H$27,"#'1.1b Lead &amp; Parents NFP'!"&amp;AH64,"#'1.1a Lead &amp; Parents'!"&amp;AH64),INDIRECT("'"&amp;CHOOSE('Bidder Instructions'!$H$27,"1.1b Lead &amp; Parents NFP","1.1a Lead &amp; Parents")&amp;"'!"&amp;AH64)),"")</f>
        <v>0</v>
      </c>
      <c r="I64" s="213"/>
      <c r="J64" s="214"/>
      <c r="K64" s="214"/>
      <c r="M64" s="430">
        <f ca="1">_xlfn.IFNA(HYPERLINK(CHOOSE('Bidder Instructions'!$H$27,"#'1.1b Lead &amp; Parents NFP'!"&amp;AM64,"#'1.1a Lead &amp; Parents'!"&amp;AM64),INDIRECT("'"&amp;CHOOSE('Bidder Instructions'!$H$27,"1.1b Lead &amp; Parents NFP","1.1a Lead &amp; Parents")&amp;"'!"&amp;AM64)),"")</f>
        <v>0</v>
      </c>
      <c r="N64" s="430">
        <f ca="1">_xlfn.IFNA(HYPERLINK(CHOOSE('Bidder Instructions'!$H$27,"#'1.1b Lead &amp; Parents NFP'!"&amp;AN64,"#'1.1a Lead &amp; Parents'!"&amp;AN64),INDIRECT("'"&amp;CHOOSE('Bidder Instructions'!$H$27,"1.1b Lead &amp; Parents NFP","1.1a Lead &amp; Parents")&amp;"'!"&amp;AN64)),"")</f>
        <v>0</v>
      </c>
      <c r="O64" s="430">
        <f ca="1">_xlfn.IFNA(HYPERLINK(CHOOSE('Bidder Instructions'!$H$27,"#'1.1b Lead &amp; Parents NFP'!"&amp;AO64,"#'1.1a Lead &amp; Parents'!"&amp;AO64),INDIRECT("'"&amp;CHOOSE('Bidder Instructions'!$H$27,"1.1b Lead &amp; Parents NFP","1.1a Lead &amp; Parents")&amp;"'!"&amp;AO64)),"")</f>
        <v>0</v>
      </c>
      <c r="P64" s="213"/>
      <c r="Q64" s="214"/>
      <c r="R64" s="214"/>
      <c r="T64" s="430">
        <f ca="1">_xlfn.IFNA(HYPERLINK(CHOOSE('Bidder Instructions'!$H$27,"#'1.1b Lead &amp; Parents NFP'!"&amp;AT64,"#'1.1a Lead &amp; Parents'!"&amp;AT64),INDIRECT("'"&amp;CHOOSE('Bidder Instructions'!$H$27,"1.1b Lead &amp; Parents NFP","1.1a Lead &amp; Parents")&amp;"'!"&amp;AT64)),"")</f>
        <v>0</v>
      </c>
      <c r="U64" s="430">
        <f ca="1">_xlfn.IFNA(HYPERLINK(CHOOSE('Bidder Instructions'!$H$27,"#'1.1b Lead &amp; Parents NFP'!"&amp;AU64,"#'1.1a Lead &amp; Parents'!"&amp;AU64),INDIRECT("'"&amp;CHOOSE('Bidder Instructions'!$H$27,"1.1b Lead &amp; Parents NFP","1.1a Lead &amp; Parents")&amp;"'!"&amp;AU64)),"")</f>
        <v>0</v>
      </c>
      <c r="V64" s="430">
        <f ca="1">_xlfn.IFNA(HYPERLINK(CHOOSE('Bidder Instructions'!$H$27,"#'1.1b Lead &amp; Parents NFP'!"&amp;AV64,"#'1.1a Lead &amp; Parents'!"&amp;AV64),INDIRECT("'"&amp;CHOOSE('Bidder Instructions'!$H$27,"1.1b Lead &amp; Parents NFP","1.1a Lead &amp; Parents")&amp;"'!"&amp;AV64)),"")</f>
        <v>0</v>
      </c>
      <c r="W64" s="213"/>
      <c r="X64" s="214"/>
      <c r="Y64" s="214"/>
      <c r="AA64" s="543" t="str">
        <f t="shared" si="0"/>
        <v>BS64</v>
      </c>
      <c r="AB64" s="543" t="str">
        <f t="shared" si="1"/>
        <v>BS39</v>
      </c>
      <c r="AC64" s="547"/>
      <c r="AD64" s="577" t="s">
        <v>35</v>
      </c>
      <c r="AE64" s="577"/>
      <c r="AF64" s="458" t="str">
        <f ca="1">CHOOSE('Bidder Instructions'!$H$27,ADDRESS(MATCH($AB64,'1.1b Lead &amp; Parents NFP'!$C:$C,0)+$AF$15,MATCH(AF$17,'1.1b Lead &amp; Parents NFP'!$9:$9,0)+$AF$14,1,1),ADDRESS(MATCH($AA64,'1.1a Lead &amp; Parents'!$C:$C,0)+$AF$13,MATCH(AF$17,'1.1a Lead &amp; Parents'!$9:$9,0)+$AF$12,1,1))</f>
        <v>$F$115</v>
      </c>
      <c r="AG64" s="458" t="str">
        <f ca="1">CHOOSE('Bidder Instructions'!$H$27,ADDRESS(MATCH($AB64,'1.1b Lead &amp; Parents NFP'!$C:$C,0)+$AF$15,MATCH(AG$17,'1.1b Lead &amp; Parents NFP'!$9:$9,0)+$AF$14,1,1),ADDRESS(MATCH($AA64,'1.1a Lead &amp; Parents'!$C:$C,0)+$AF$13,MATCH(AG$17,'1.1a Lead &amp; Parents'!$9:$9,0)+$AF$12,1,1))</f>
        <v>$G$115</v>
      </c>
      <c r="AH64" s="458" t="str">
        <f ca="1">CHOOSE('Bidder Instructions'!$H$27,ADDRESS(MATCH($AB64,'1.1b Lead &amp; Parents NFP'!$C:$C,0)+$AF$15,MATCH(AH$17,'1.1b Lead &amp; Parents NFP'!$9:$9,0)+$AF$14,1,1),ADDRESS(MATCH($AA64,'1.1a Lead &amp; Parents'!$C:$C,0)+$AF$13,MATCH(AH$17,'1.1a Lead &amp; Parents'!$9:$9,0)+$AF$12,1,1))</f>
        <v>$H$115</v>
      </c>
      <c r="AI64" s="460"/>
      <c r="AJ64" s="460"/>
      <c r="AK64" s="460"/>
      <c r="AL64" s="460"/>
      <c r="AM64" s="458" t="str">
        <f ca="1">CHOOSE('Bidder Instructions'!$H$27,ADDRESS(MATCH($AB64,'1.1b Lead &amp; Parents NFP'!$C:$C,0)+$AF$15,MATCH(AM$17,'1.1b Lead &amp; Parents NFP'!$9:$9,0)+$AF$14,1,1),ADDRESS(MATCH($AA64,'1.1a Lead &amp; Parents'!$C:$C,0)+$AF$13,MATCH(AM$17,'1.1a Lead &amp; Parents'!$9:$9,0)+$AF$12,1,1))</f>
        <v>$N$115</v>
      </c>
      <c r="AN64" s="458" t="str">
        <f ca="1">CHOOSE('Bidder Instructions'!$H$27,ADDRESS(MATCH($AB64,'1.1b Lead &amp; Parents NFP'!$C:$C,0)+$AF$15,MATCH(AN$17,'1.1b Lead &amp; Parents NFP'!$9:$9,0)+$AF$14,1,1),ADDRESS(MATCH($AA64,'1.1a Lead &amp; Parents'!$C:$C,0)+$AF$13,MATCH(AN$17,'1.1a Lead &amp; Parents'!$9:$9,0)+$AF$12,1,1))</f>
        <v>$O$115</v>
      </c>
      <c r="AO64" s="458" t="str">
        <f ca="1">CHOOSE('Bidder Instructions'!$H$27,ADDRESS(MATCH($AB64,'1.1b Lead &amp; Parents NFP'!$C:$C,0)+$AF$15,MATCH(AO$17,'1.1b Lead &amp; Parents NFP'!$9:$9,0)+$AF$14,1,1),ADDRESS(MATCH($AA64,'1.1a Lead &amp; Parents'!$C:$C,0)+$AF$13,MATCH(AO$17,'1.1a Lead &amp; Parents'!$9:$9,0)+$AF$12,1,1))</f>
        <v>$P$115</v>
      </c>
      <c r="AP64" s="460"/>
      <c r="AQ64" s="460"/>
      <c r="AR64" s="460"/>
      <c r="AS64" s="460"/>
      <c r="AT64" s="458" t="str">
        <f ca="1">CHOOSE('Bidder Instructions'!$H$27,ADDRESS(MATCH($AB64,'1.1b Lead &amp; Parents NFP'!$C:$C,0)+$AF$15,MATCH(AT$17,'1.1b Lead &amp; Parents NFP'!$9:$9,0)+$AF$14,1,1),ADDRESS(MATCH($AA64,'1.1a Lead &amp; Parents'!$C:$C,0)+$AF$13,MATCH(AT$17,'1.1a Lead &amp; Parents'!$9:$9,0)+$AF$12,1,1))</f>
        <v>$V$115</v>
      </c>
      <c r="AU64" s="458" t="str">
        <f ca="1">CHOOSE('Bidder Instructions'!$H$27,ADDRESS(MATCH($AB64,'1.1b Lead &amp; Parents NFP'!$C:$C,0)+$AF$15,MATCH(AU$17,'1.1b Lead &amp; Parents NFP'!$9:$9,0)+$AF$14,1,1),ADDRESS(MATCH($AA64,'1.1a Lead &amp; Parents'!$C:$C,0)+$AF$13,MATCH(AU$17,'1.1a Lead &amp; Parents'!$9:$9,0)+$AF$12,1,1))</f>
        <v>$W$115</v>
      </c>
      <c r="AV64" s="458" t="str">
        <f ca="1">CHOOSE('Bidder Instructions'!$H$27,ADDRESS(MATCH($AB64,'1.1b Lead &amp; Parents NFP'!$C:$C,0)+$AF$15,MATCH(AV$17,'1.1b Lead &amp; Parents NFP'!$9:$9,0)+$AF$14,1,1),ADDRESS(MATCH($AA64,'1.1a Lead &amp; Parents'!$C:$C,0)+$AF$13,MATCH(AV$17,'1.1a Lead &amp; Parents'!$9:$9,0)+$AF$12,1,1))</f>
        <v>$X$115</v>
      </c>
      <c r="AW64" s="456"/>
      <c r="AX64" s="456"/>
      <c r="AY64" s="456"/>
    </row>
    <row r="65" spans="1:51" x14ac:dyDescent="0.25">
      <c r="A65" s="94"/>
      <c r="B65" s="94"/>
      <c r="C65" s="206"/>
      <c r="D65" s="189"/>
      <c r="E65" s="189"/>
      <c r="F65" s="193"/>
      <c r="G65" s="193"/>
      <c r="H65" s="193"/>
      <c r="I65" s="195"/>
      <c r="J65" s="195"/>
      <c r="K65" s="195"/>
      <c r="M65" s="193"/>
      <c r="N65" s="193"/>
      <c r="O65" s="193"/>
      <c r="P65" s="195"/>
      <c r="Q65" s="195"/>
      <c r="R65" s="195"/>
      <c r="T65" s="193"/>
      <c r="U65" s="193"/>
      <c r="V65" s="193"/>
      <c r="W65" s="195"/>
      <c r="X65" s="195"/>
      <c r="Y65" s="195"/>
      <c r="AA65" s="543">
        <f t="shared" si="0"/>
        <v>0</v>
      </c>
      <c r="AB65" s="543">
        <f t="shared" si="1"/>
        <v>0</v>
      </c>
      <c r="AC65" s="553"/>
      <c r="AD65" s="551"/>
      <c r="AE65" s="551"/>
      <c r="AF65" s="458"/>
      <c r="AG65" s="458"/>
      <c r="AH65" s="459"/>
      <c r="AI65" s="460"/>
      <c r="AJ65" s="460"/>
      <c r="AK65" s="460"/>
      <c r="AL65" s="460"/>
      <c r="AM65" s="461"/>
      <c r="AN65" s="458"/>
      <c r="AO65" s="459"/>
      <c r="AP65" s="460"/>
      <c r="AQ65" s="460"/>
      <c r="AR65" s="460"/>
      <c r="AS65" s="460"/>
      <c r="AT65" s="461"/>
      <c r="AU65" s="458"/>
      <c r="AV65" s="459"/>
      <c r="AW65" s="456"/>
      <c r="AX65" s="456"/>
      <c r="AY65" s="456"/>
    </row>
    <row r="66" spans="1:51" s="655" customFormat="1" ht="117" x14ac:dyDescent="0.25">
      <c r="A66" s="647"/>
      <c r="B66" s="648"/>
      <c r="C66" s="649">
        <v>5</v>
      </c>
      <c r="D66" s="672" t="s">
        <v>487</v>
      </c>
      <c r="E66" s="673"/>
      <c r="F66" s="680" t="str">
        <f ca="1">IFERROR(CHOOSE('Bidder Instructions'!$H$27,F67/-SUM(F71:F74),IF(F68&lt;0,SUM(F67,F68,F69)/-SUM(F71:F74),SUM(F67,F69)/-SUM(F71:F74))),"N/A")</f>
        <v>N/A</v>
      </c>
      <c r="G66" s="681" t="str">
        <f ca="1">IFERROR(CHOOSE('Bidder Instructions'!$H$27,G67/-SUM(G71:G74),IF(G68&lt;0,SUM(G67,G68,G69)/-SUM(G71:G74),SUM(G67,G69)/-SUM(G71:G74))),"N/A")</f>
        <v>N/A</v>
      </c>
      <c r="H66" s="680" t="str">
        <f ca="1">IFERROR(CHOOSE('Bidder Instructions'!$H$27,H67/-SUM(H71:H74),IF(H68&lt;0,SUM(H67,H68,H69)/-SUM(H71:H74),SUM(H67,H69)/-SUM(H71:H74))),"N/A")</f>
        <v>N/A</v>
      </c>
      <c r="I66" s="675" t="str">
        <f ca="1">IF(AND(-SUM(F71:F74)=0,SUM(F67,IF(F68&lt;0,F68,0),F69)=0,),"N/A",IF(-SUM(F71:F74)&lt;=0,"G",IF(SUM(F67,IF(F68&lt;0,F68,0),F69)&lt;=0,"R",IF(F66&gt;'Authority Input'!$I$28,"G",IF(F66&lt;'Authority Input'!$G$28,"R","A")))))</f>
        <v>G</v>
      </c>
      <c r="J66" s="675" t="str">
        <f ca="1">IF(AND(-SUM(G71:G74)=0,SUM(G67,IF(G68&lt;0,G68,0),G69)=0,),"N/A",IF(-SUM(G71:G74)&lt;=0,"G",IF(SUM(G67,IF(G68&lt;0,G68,0),G69)&lt;=0,"R",IF(G66&gt;'Authority Input'!$I$28,"G",IF(G66&lt;'Authority Input'!$G$28,"R","A")))))</f>
        <v>G</v>
      </c>
      <c r="K66" s="675" t="str">
        <f ca="1">IF(AND(-SUM(H71:H74)=0,SUM(H67,IF(H68&lt;0,H68,0),H69)=0,),"N/A",IF(-SUM(H71:H74)&lt;=0,"G",IF(SUM(H67,IF(H68&lt;0,H68,0),H69)&lt;=0,"R",IF(H66&gt;'Authority Input'!$I$28,"G",IF(H66&lt;'Authority Input'!$G$28,"R","A")))))</f>
        <v>G</v>
      </c>
      <c r="M66" s="680" t="str">
        <f ca="1">IFERROR(CHOOSE('Bidder Instructions'!$H$27,M67/-SUM(M71:M74),IF(M68&lt;0,SUM(M67,M68,M69)/-SUM(M71:M74),SUM(M67,M69)/-SUM(M71:M74))),"N/A")</f>
        <v>N/A</v>
      </c>
      <c r="N66" s="681" t="str">
        <f ca="1">IFERROR(CHOOSE('Bidder Instructions'!$H$27,N67/-SUM(N71:N74),IF(N68&lt;0,SUM(N67,N68,N69)/-SUM(N71:N74),SUM(N67,N69)/-SUM(N71:N74))),"N/A")</f>
        <v>N/A</v>
      </c>
      <c r="O66" s="680" t="str">
        <f ca="1">IFERROR(CHOOSE('Bidder Instructions'!$H$27,O67/-SUM(O71:O74),IF(O68&lt;0,SUM(O67,O68,O69)/-SUM(O71:O74),SUM(O67,O69)/-SUM(O71:O74))),"N/A")</f>
        <v>N/A</v>
      </c>
      <c r="P66" s="675" t="str">
        <f ca="1">IF(AND(-SUM(M71:M74)=0,SUM(M67,IF(M68&lt;0,M68,0),M69)=0,),"N/A",IF(-SUM(M71:M74)&lt;=0,"G",IF(SUM(M67,IF(M68&lt;0,M68,0),M69)&lt;=0,"R",IF(M66&gt;'Authority Input'!$I$28,"G",IF(M66&lt;'Authority Input'!$G$28,"R","A")))))</f>
        <v>G</v>
      </c>
      <c r="Q66" s="675" t="str">
        <f ca="1">IF(AND(-SUM(N71:N74)=0,SUM(N67,IF(N68&lt;0,N68,0),N69)=0,),"N/A",IF(-SUM(N71:N74)&lt;=0,"G",IF(SUM(N67,IF(N68&lt;0,N68,0),N69)&lt;=0,"R",IF(N66&gt;'Authority Input'!$I$28,"G",IF(N66&lt;'Authority Input'!$G$28,"R","A")))))</f>
        <v>G</v>
      </c>
      <c r="R66" s="675" t="str">
        <f ca="1">IF(AND(-SUM(O71:O74)=0,SUM(O67,IF(O68&lt;0,O68,0),O69)=0,),"N/A",IF(-SUM(O71:O74)&lt;=0,"G",IF(SUM(O67,IF(O68&lt;0,O68,0),O69)&lt;=0,"R",IF(O66&gt;'Authority Input'!$I$28,"G",IF(O66&lt;'Authority Input'!$G$28,"R","A")))))</f>
        <v>G</v>
      </c>
      <c r="T66" s="680" t="str">
        <f ca="1">IFERROR(CHOOSE('Bidder Instructions'!$H$27,T67/-SUM(T71:T74),IF(T68&lt;0,SUM(T67,T68,T69)/-SUM(T71:T74),SUM(T67,T69)/-SUM(T71:T74))),"N/A")</f>
        <v>N/A</v>
      </c>
      <c r="U66" s="681" t="str">
        <f ca="1">IFERROR(CHOOSE('Bidder Instructions'!$H$27,U67/-SUM(U71:U74),IF(U68&lt;0,SUM(U67,U68,U69)/-SUM(U71:U74),SUM(U67,U69)/-SUM(U71:U74))),"N/A")</f>
        <v>N/A</v>
      </c>
      <c r="V66" s="680" t="str">
        <f ca="1">IFERROR(CHOOSE('Bidder Instructions'!$H$27,V67/-SUM(V71:V74),IF(V68&lt;0,SUM(V67,V68,V69)/-SUM(V71:V74),SUM(V67,V69)/-SUM(V71:V74))),"N/A")</f>
        <v>N/A</v>
      </c>
      <c r="W66" s="675" t="str">
        <f ca="1">IF(AND(-SUM(T71:T74)=0,SUM(T67,IF(T68&lt;0,T68,0),T69)=0,),"N/A",IF(-SUM(T71:T74)&lt;=0,"G",IF(SUM(T67,IF(T68&lt;0,T68,0),T69)&lt;=0,"R",IF(T66&gt;'Authority Input'!$I$28,"G",IF(T66&lt;'Authority Input'!$G$28,"R","A")))))</f>
        <v>G</v>
      </c>
      <c r="X66" s="675" t="str">
        <f ca="1">IF(AND(-SUM(U71:U74)=0,SUM(U67,IF(U68&lt;0,U68,0),U69)=0,),"N/A",IF(-SUM(U71:U74)&lt;=0,"G",IF(SUM(U67,IF(U68&lt;0,U68,0),U69)&lt;=0,"R",IF(U66&gt;'Authority Input'!$I$28,"G",IF(U66&lt;'Authority Input'!$G$28,"R","A")))))</f>
        <v>G</v>
      </c>
      <c r="Y66" s="675" t="str">
        <f ca="1">IF(AND(-SUM(V71:V74)=0,SUM(V67,IF(V68&lt;0,V68,0),V69)=0,),"N/A",IF(-SUM(V71:V74)&lt;=0,"G",IF(SUM(V67,IF(V68&lt;0,V68,0),V69)&lt;=0,"R",IF(V66&gt;'Authority Input'!$I$28,"G",IF(V66&lt;'Authority Input'!$G$28,"R","A")))))</f>
        <v>G</v>
      </c>
      <c r="AA66" s="656">
        <f t="shared" si="0"/>
        <v>0</v>
      </c>
      <c r="AB66" s="656">
        <f t="shared" si="1"/>
        <v>0</v>
      </c>
      <c r="AC66" s="657">
        <v>5</v>
      </c>
      <c r="AD66" s="659"/>
      <c r="AE66" s="676"/>
      <c r="AF66" s="660"/>
      <c r="AG66" s="660"/>
      <c r="AH66" s="661"/>
      <c r="AI66" s="662"/>
      <c r="AJ66" s="662"/>
      <c r="AK66" s="662"/>
      <c r="AL66" s="662"/>
      <c r="AM66" s="663"/>
      <c r="AN66" s="660"/>
      <c r="AO66" s="661"/>
      <c r="AP66" s="662"/>
      <c r="AQ66" s="662"/>
      <c r="AR66" s="662"/>
      <c r="AS66" s="662"/>
      <c r="AT66" s="663"/>
      <c r="AU66" s="660"/>
      <c r="AV66" s="661"/>
      <c r="AW66" s="664"/>
      <c r="AX66" s="664"/>
      <c r="AY66" s="664"/>
    </row>
    <row r="67" spans="1:51" s="185" customFormat="1" ht="23" x14ac:dyDescent="0.25">
      <c r="A67" s="185" t="s">
        <v>536</v>
      </c>
      <c r="B67" s="185" t="s">
        <v>537</v>
      </c>
      <c r="C67" s="350"/>
      <c r="D67" s="401" t="s">
        <v>265</v>
      </c>
      <c r="E67" s="402" t="s">
        <v>267</v>
      </c>
      <c r="F67" s="403">
        <f t="shared" ref="F67:H68" ca="1" si="2">F25</f>
        <v>0</v>
      </c>
      <c r="G67" s="403">
        <f t="shared" ca="1" si="2"/>
        <v>0</v>
      </c>
      <c r="H67" s="403">
        <f t="shared" ca="1" si="2"/>
        <v>0</v>
      </c>
      <c r="I67" s="386"/>
      <c r="J67" s="387"/>
      <c r="K67" s="387"/>
      <c r="M67" s="353">
        <f t="shared" ref="M67:O68" ca="1" si="3">M25</f>
        <v>0</v>
      </c>
      <c r="N67" s="353">
        <f t="shared" ca="1" si="3"/>
        <v>0</v>
      </c>
      <c r="O67" s="353">
        <f t="shared" ca="1" si="3"/>
        <v>0</v>
      </c>
      <c r="P67" s="386"/>
      <c r="Q67" s="387"/>
      <c r="R67" s="387"/>
      <c r="T67" s="353">
        <f t="shared" ref="T67:V68" ca="1" si="4">T25</f>
        <v>0</v>
      </c>
      <c r="U67" s="353">
        <f t="shared" ca="1" si="4"/>
        <v>0</v>
      </c>
      <c r="V67" s="353">
        <f t="shared" ca="1" si="4"/>
        <v>0</v>
      </c>
      <c r="W67" s="386"/>
      <c r="X67" s="387"/>
      <c r="Y67" s="387"/>
      <c r="AA67" s="463" t="str">
        <f t="shared" si="0"/>
        <v>IS9</v>
      </c>
      <c r="AB67" s="463" t="str">
        <f t="shared" si="1"/>
        <v>IS10</v>
      </c>
      <c r="AC67" s="464"/>
      <c r="AD67" s="486" t="s">
        <v>265</v>
      </c>
      <c r="AE67" s="487" t="s">
        <v>267</v>
      </c>
      <c r="AF67" s="588" t="str">
        <f ca="1">CHOOSE('Bidder Instructions'!$H$27,ADDRESS(MATCH($AB67,'1.1b Lead &amp; Parents NFP'!$C:$C,0)+$AF$15,MATCH(AF$17,'1.1b Lead &amp; Parents NFP'!$9:$9,0)+$AF$14,1,1),ADDRESS(MATCH($AA67,'1.1a Lead &amp; Parents'!$C:$C,0)+$AF$13,MATCH(AF$17,'1.1a Lead &amp; Parents'!$9:$9,0)+$AF$12,1,1))</f>
        <v>$F$30</v>
      </c>
      <c r="AG67" s="588" t="str">
        <f ca="1">CHOOSE('Bidder Instructions'!$H$27,ADDRESS(MATCH($AB67,'1.1b Lead &amp; Parents NFP'!$C:$C,0)+$AF$15,MATCH(AG$17,'1.1b Lead &amp; Parents NFP'!$9:$9,0)+$AF$14,1,1),ADDRESS(MATCH($AA67,'1.1a Lead &amp; Parents'!$C:$C,0)+$AF$13,MATCH(AG$17,'1.1a Lead &amp; Parents'!$9:$9,0)+$AF$12,1,1))</f>
        <v>$G$30</v>
      </c>
      <c r="AH67" s="588" t="str">
        <f ca="1">CHOOSE('Bidder Instructions'!$H$27,ADDRESS(MATCH($AB67,'1.1b Lead &amp; Parents NFP'!$C:$C,0)+$AF$15,MATCH(AH$17,'1.1b Lead &amp; Parents NFP'!$9:$9,0)+$AF$14,1,1),ADDRESS(MATCH($AA67,'1.1a Lead &amp; Parents'!$C:$C,0)+$AF$13,MATCH(AH$17,'1.1a Lead &amp; Parents'!$9:$9,0)+$AF$12,1,1))</f>
        <v>$H$30</v>
      </c>
      <c r="AI67" s="589"/>
      <c r="AJ67" s="589"/>
      <c r="AK67" s="589"/>
      <c r="AL67" s="589"/>
      <c r="AM67" s="588" t="str">
        <f ca="1">CHOOSE('Bidder Instructions'!$H$27,ADDRESS(MATCH($AB67,'1.1b Lead &amp; Parents NFP'!$C:$C,0)+$AF$15,MATCH(AM$17,'1.1b Lead &amp; Parents NFP'!$9:$9,0)+$AF$14,1,1),ADDRESS(MATCH($AA67,'1.1a Lead &amp; Parents'!$C:$C,0)+$AF$13,MATCH(AM$17,'1.1a Lead &amp; Parents'!$9:$9,0)+$AF$12,1,1))</f>
        <v>$N$30</v>
      </c>
      <c r="AN67" s="588" t="str">
        <f ca="1">CHOOSE('Bidder Instructions'!$H$27,ADDRESS(MATCH($AB67,'1.1b Lead &amp; Parents NFP'!$C:$C,0)+$AF$15,MATCH(AN$17,'1.1b Lead &amp; Parents NFP'!$9:$9,0)+$AF$14,1,1),ADDRESS(MATCH($AA67,'1.1a Lead &amp; Parents'!$C:$C,0)+$AF$13,MATCH(AN$17,'1.1a Lead &amp; Parents'!$9:$9,0)+$AF$12,1,1))</f>
        <v>$O$30</v>
      </c>
      <c r="AO67" s="588" t="str">
        <f ca="1">CHOOSE('Bidder Instructions'!$H$27,ADDRESS(MATCH($AB67,'1.1b Lead &amp; Parents NFP'!$C:$C,0)+$AF$15,MATCH(AO$17,'1.1b Lead &amp; Parents NFP'!$9:$9,0)+$AF$14,1,1),ADDRESS(MATCH($AA67,'1.1a Lead &amp; Parents'!$C:$C,0)+$AF$13,MATCH(AO$17,'1.1a Lead &amp; Parents'!$9:$9,0)+$AF$12,1,1))</f>
        <v>$P$30</v>
      </c>
      <c r="AP67" s="589"/>
      <c r="AQ67" s="589"/>
      <c r="AR67" s="589"/>
      <c r="AS67" s="589"/>
      <c r="AT67" s="588" t="str">
        <f ca="1">CHOOSE('Bidder Instructions'!$H$27,ADDRESS(MATCH($AB67,'1.1b Lead &amp; Parents NFP'!$C:$C,0)+$AF$15,MATCH(AT$17,'1.1b Lead &amp; Parents NFP'!$9:$9,0)+$AF$14,1,1),ADDRESS(MATCH($AA67,'1.1a Lead &amp; Parents'!$C:$C,0)+$AF$13,MATCH(AT$17,'1.1a Lead &amp; Parents'!$9:$9,0)+$AF$12,1,1))</f>
        <v>$V$30</v>
      </c>
      <c r="AU67" s="588" t="str">
        <f ca="1">CHOOSE('Bidder Instructions'!$H$27,ADDRESS(MATCH($AB67,'1.1b Lead &amp; Parents NFP'!$C:$C,0)+$AF$15,MATCH(AU$17,'1.1b Lead &amp; Parents NFP'!$9:$9,0)+$AF$14,1,1),ADDRESS(MATCH($AA67,'1.1a Lead &amp; Parents'!$C:$C,0)+$AF$13,MATCH(AU$17,'1.1a Lead &amp; Parents'!$9:$9,0)+$AF$12,1,1))</f>
        <v>$W$30</v>
      </c>
      <c r="AV67" s="588" t="str">
        <f ca="1">CHOOSE('Bidder Instructions'!$H$27,ADDRESS(MATCH($AB67,'1.1b Lead &amp; Parents NFP'!$C:$C,0)+$AF$15,MATCH(AV$17,'1.1b Lead &amp; Parents NFP'!$9:$9,0)+$AF$14,1,1),ADDRESS(MATCH($AA67,'1.1a Lead &amp; Parents'!$C:$C,0)+$AF$13,MATCH(AV$17,'1.1a Lead &amp; Parents'!$9:$9,0)+$AF$12,1,1))</f>
        <v>$X$30</v>
      </c>
      <c r="AW67" s="590"/>
      <c r="AX67" s="590"/>
      <c r="AY67" s="590"/>
    </row>
    <row r="68" spans="1:51" s="185" customFormat="1" ht="11.5" x14ac:dyDescent="0.25">
      <c r="A68" s="185" t="s">
        <v>538</v>
      </c>
      <c r="B68" s="185" t="s">
        <v>45</v>
      </c>
      <c r="C68" s="355"/>
      <c r="D68" s="404" t="str">
        <f>IF('Bidder Instructions'!$H$27=1,"","Exceptional and non-underlying items")</f>
        <v>Exceptional and non-underlying items</v>
      </c>
      <c r="E68" s="405" t="str">
        <f>IF(D68="","","add")</f>
        <v>add</v>
      </c>
      <c r="F68" s="406">
        <f t="shared" ca="1" si="2"/>
        <v>0</v>
      </c>
      <c r="G68" s="406">
        <f t="shared" ca="1" si="2"/>
        <v>0</v>
      </c>
      <c r="H68" s="406">
        <f t="shared" ca="1" si="2"/>
        <v>0</v>
      </c>
      <c r="I68" s="205"/>
      <c r="J68" s="354"/>
      <c r="K68" s="354"/>
      <c r="M68" s="390">
        <f t="shared" ca="1" si="3"/>
        <v>0</v>
      </c>
      <c r="N68" s="390">
        <f t="shared" ca="1" si="3"/>
        <v>0</v>
      </c>
      <c r="O68" s="390">
        <f t="shared" ca="1" si="3"/>
        <v>0</v>
      </c>
      <c r="P68" s="205"/>
      <c r="Q68" s="354"/>
      <c r="R68" s="354"/>
      <c r="T68" s="390">
        <f t="shared" ca="1" si="4"/>
        <v>0</v>
      </c>
      <c r="U68" s="390">
        <f t="shared" ca="1" si="4"/>
        <v>0</v>
      </c>
      <c r="V68" s="390">
        <f t="shared" ca="1" si="4"/>
        <v>0</v>
      </c>
      <c r="W68" s="205"/>
      <c r="X68" s="354"/>
      <c r="Y68" s="354"/>
      <c r="AA68" s="463" t="str">
        <f t="shared" si="0"/>
        <v>IS11</v>
      </c>
      <c r="AB68" s="463" t="str">
        <f t="shared" si="1"/>
        <v>N/A</v>
      </c>
      <c r="AC68" s="467"/>
      <c r="AD68" s="488" t="str">
        <f>IF('Bidder Instructions'!$H$27=1,"","Exceptional and non-underlying items")</f>
        <v>Exceptional and non-underlying items</v>
      </c>
      <c r="AE68" s="489" t="str">
        <f>IF(AD68="","","add")</f>
        <v>add</v>
      </c>
      <c r="AF68" s="588" t="str">
        <f ca="1">CHOOSE('Bidder Instructions'!$H$27,ADDRESS(MATCH($AB68,'1.1b Lead &amp; Parents NFP'!$C:$C,0)+$AF$15,MATCH(AF$17,'1.1b Lead &amp; Parents NFP'!$9:$9,0)+$AF$14,1,1),ADDRESS(MATCH($AA68,'1.1a Lead &amp; Parents'!$C:$C,0)+$AF$13,MATCH(AF$17,'1.1a Lead &amp; Parents'!$9:$9,0)+$AF$12,1,1))</f>
        <v>$F$32</v>
      </c>
      <c r="AG68" s="588" t="str">
        <f ca="1">CHOOSE('Bidder Instructions'!$H$27,ADDRESS(MATCH($AB68,'1.1b Lead &amp; Parents NFP'!$C:$C,0)+$AF$15,MATCH(AG$17,'1.1b Lead &amp; Parents NFP'!$9:$9,0)+$AF$14,1,1),ADDRESS(MATCH($AA68,'1.1a Lead &amp; Parents'!$C:$C,0)+$AF$13,MATCH(AG$17,'1.1a Lead &amp; Parents'!$9:$9,0)+$AF$12,1,1))</f>
        <v>$G$32</v>
      </c>
      <c r="AH68" s="588" t="str">
        <f ca="1">CHOOSE('Bidder Instructions'!$H$27,ADDRESS(MATCH($AB68,'1.1b Lead &amp; Parents NFP'!$C:$C,0)+$AF$15,MATCH(AH$17,'1.1b Lead &amp; Parents NFP'!$9:$9,0)+$AF$14,1,1),ADDRESS(MATCH($AA68,'1.1a Lead &amp; Parents'!$C:$C,0)+$AF$13,MATCH(AH$17,'1.1a Lead &amp; Parents'!$9:$9,0)+$AF$12,1,1))</f>
        <v>$H$32</v>
      </c>
      <c r="AI68" s="589"/>
      <c r="AJ68" s="589"/>
      <c r="AK68" s="589"/>
      <c r="AL68" s="589"/>
      <c r="AM68" s="588" t="str">
        <f ca="1">CHOOSE('Bidder Instructions'!$H$27,ADDRESS(MATCH($AB68,'1.1b Lead &amp; Parents NFP'!$C:$C,0)+$AF$15,MATCH(AM$17,'1.1b Lead &amp; Parents NFP'!$9:$9,0)+$AF$14,1,1),ADDRESS(MATCH($AA68,'1.1a Lead &amp; Parents'!$C:$C,0)+$AF$13,MATCH(AM$17,'1.1a Lead &amp; Parents'!$9:$9,0)+$AF$12,1,1))</f>
        <v>$N$32</v>
      </c>
      <c r="AN68" s="588" t="str">
        <f ca="1">CHOOSE('Bidder Instructions'!$H$27,ADDRESS(MATCH($AB68,'1.1b Lead &amp; Parents NFP'!$C:$C,0)+$AF$15,MATCH(AN$17,'1.1b Lead &amp; Parents NFP'!$9:$9,0)+$AF$14,1,1),ADDRESS(MATCH($AA68,'1.1a Lead &amp; Parents'!$C:$C,0)+$AF$13,MATCH(AN$17,'1.1a Lead &amp; Parents'!$9:$9,0)+$AF$12,1,1))</f>
        <v>$O$32</v>
      </c>
      <c r="AO68" s="588" t="str">
        <f ca="1">CHOOSE('Bidder Instructions'!$H$27,ADDRESS(MATCH($AB68,'1.1b Lead &amp; Parents NFP'!$C:$C,0)+$AF$15,MATCH(AO$17,'1.1b Lead &amp; Parents NFP'!$9:$9,0)+$AF$14,1,1),ADDRESS(MATCH($AA68,'1.1a Lead &amp; Parents'!$C:$C,0)+$AF$13,MATCH(AO$17,'1.1a Lead &amp; Parents'!$9:$9,0)+$AF$12,1,1))</f>
        <v>$P$32</v>
      </c>
      <c r="AP68" s="589"/>
      <c r="AQ68" s="589"/>
      <c r="AR68" s="589"/>
      <c r="AS68" s="589"/>
      <c r="AT68" s="588" t="str">
        <f ca="1">CHOOSE('Bidder Instructions'!$H$27,ADDRESS(MATCH($AB68,'1.1b Lead &amp; Parents NFP'!$C:$C,0)+$AF$15,MATCH(AT$17,'1.1b Lead &amp; Parents NFP'!$9:$9,0)+$AF$14,1,1),ADDRESS(MATCH($AA68,'1.1a Lead &amp; Parents'!$C:$C,0)+$AF$13,MATCH(AT$17,'1.1a Lead &amp; Parents'!$9:$9,0)+$AF$12,1,1))</f>
        <v>$V$32</v>
      </c>
      <c r="AU68" s="588" t="str">
        <f ca="1">CHOOSE('Bidder Instructions'!$H$27,ADDRESS(MATCH($AB68,'1.1b Lead &amp; Parents NFP'!$C:$C,0)+$AF$15,MATCH(AU$17,'1.1b Lead &amp; Parents NFP'!$9:$9,0)+$AF$14,1,1),ADDRESS(MATCH($AA68,'1.1a Lead &amp; Parents'!$C:$C,0)+$AF$13,MATCH(AU$17,'1.1a Lead &amp; Parents'!$9:$9,0)+$AF$12,1,1))</f>
        <v>$W$32</v>
      </c>
      <c r="AV68" s="588" t="str">
        <f ca="1">CHOOSE('Bidder Instructions'!$H$27,ADDRESS(MATCH($AB68,'1.1b Lead &amp; Parents NFP'!$C:$C,0)+$AF$15,MATCH(AV$17,'1.1b Lead &amp; Parents NFP'!$9:$9,0)+$AF$14,1,1),ADDRESS(MATCH($AA68,'1.1a Lead &amp; Parents'!$C:$C,0)+$AF$13,MATCH(AV$17,'1.1a Lead &amp; Parents'!$9:$9,0)+$AF$12,1,1))</f>
        <v>$X$32</v>
      </c>
      <c r="AW68" s="590"/>
      <c r="AX68" s="590"/>
      <c r="AY68" s="590"/>
    </row>
    <row r="69" spans="1:51" s="185" customFormat="1" ht="11.5" x14ac:dyDescent="0.25">
      <c r="A69" s="185" t="s">
        <v>542</v>
      </c>
      <c r="B69" s="185" t="s">
        <v>45</v>
      </c>
      <c r="C69" s="355"/>
      <c r="D69" s="407" t="str">
        <f>IF('Bidder Instructions'!$H$27=1,"","Share of results of associates and joint ventures")</f>
        <v>Share of results of associates and joint ventures</v>
      </c>
      <c r="E69" s="405" t="str">
        <f>IF(D69="","","add")</f>
        <v>add</v>
      </c>
      <c r="F69" s="587">
        <f ca="1">_xlfn.IFNA(HYPERLINK(CHOOSE('Bidder Instructions'!$H$27,"#'1.1b Lead &amp; Parents NFP'!"&amp;AF69,"#'1.1a Lead &amp; Parents'!"&amp;AF69),INDIRECT("'"&amp;CHOOSE('Bidder Instructions'!$H$27,"1.1b Lead &amp; Parents NFP","1.1a Lead &amp; Parents")&amp;"'!"&amp;AF69)),"")</f>
        <v>0</v>
      </c>
      <c r="G69" s="587">
        <f ca="1">_xlfn.IFNA(HYPERLINK(CHOOSE('Bidder Instructions'!$H$27,"#'1.1b Lead &amp; Parents NFP'!"&amp;AG69,"#'1.1a Lead &amp; Parents'!"&amp;AG69),INDIRECT("'"&amp;CHOOSE('Bidder Instructions'!$H$27,"1.1b Lead &amp; Parents NFP","1.1a Lead &amp; Parents")&amp;"'!"&amp;AG69)),"")</f>
        <v>0</v>
      </c>
      <c r="H69" s="587">
        <f ca="1">_xlfn.IFNA(HYPERLINK(CHOOSE('Bidder Instructions'!$H$27,"#'1.1b Lead &amp; Parents NFP'!"&amp;AH69,"#'1.1a Lead &amp; Parents'!"&amp;AH69),INDIRECT("'"&amp;CHOOSE('Bidder Instructions'!$H$27,"1.1b Lead &amp; Parents NFP","1.1a Lead &amp; Parents")&amp;"'!"&amp;AH69)),"")</f>
        <v>0</v>
      </c>
      <c r="I69" s="205"/>
      <c r="J69" s="354"/>
      <c r="K69" s="354"/>
      <c r="M69" s="587">
        <f ca="1">_xlfn.IFNA(HYPERLINK(CHOOSE('Bidder Instructions'!$H$27,"#'1.1b Lead &amp; Parents NFP'!"&amp;AM69,"#'1.1a Lead &amp; Parents'!"&amp;AM69),INDIRECT("'"&amp;CHOOSE('Bidder Instructions'!$H$27,"1.1b Lead &amp; Parents NFP","1.1a Lead &amp; Parents")&amp;"'!"&amp;AM69)),"")</f>
        <v>0</v>
      </c>
      <c r="N69" s="587">
        <f ca="1">_xlfn.IFNA(HYPERLINK(CHOOSE('Bidder Instructions'!$H$27,"#'1.1b Lead &amp; Parents NFP'!"&amp;AN69,"#'1.1a Lead &amp; Parents'!"&amp;AN69),INDIRECT("'"&amp;CHOOSE('Bidder Instructions'!$H$27,"1.1b Lead &amp; Parents NFP","1.1a Lead &amp; Parents")&amp;"'!"&amp;AN69)),"")</f>
        <v>0</v>
      </c>
      <c r="O69" s="587">
        <f ca="1">_xlfn.IFNA(HYPERLINK(CHOOSE('Bidder Instructions'!$H$27,"#'1.1b Lead &amp; Parents NFP'!"&amp;AO69,"#'1.1a Lead &amp; Parents'!"&amp;AO69),INDIRECT("'"&amp;CHOOSE('Bidder Instructions'!$H$27,"1.1b Lead &amp; Parents NFP","1.1a Lead &amp; Parents")&amp;"'!"&amp;AO69)),"")</f>
        <v>0</v>
      </c>
      <c r="P69" s="205"/>
      <c r="Q69" s="354"/>
      <c r="R69" s="354"/>
      <c r="T69" s="587">
        <f ca="1">_xlfn.IFNA(HYPERLINK(CHOOSE('Bidder Instructions'!$H$27,"#'1.1b Lead &amp; Parents NFP'!"&amp;AT69,"#'1.1a Lead &amp; Parents'!"&amp;AT69),INDIRECT("'"&amp;CHOOSE('Bidder Instructions'!$H$27,"1.1b Lead &amp; Parents NFP","1.1a Lead &amp; Parents")&amp;"'!"&amp;AT69)),"")</f>
        <v>0</v>
      </c>
      <c r="U69" s="587">
        <f ca="1">_xlfn.IFNA(HYPERLINK(CHOOSE('Bidder Instructions'!$H$27,"#'1.1b Lead &amp; Parents NFP'!"&amp;AU69,"#'1.1a Lead &amp; Parents'!"&amp;AU69),INDIRECT("'"&amp;CHOOSE('Bidder Instructions'!$H$27,"1.1b Lead &amp; Parents NFP","1.1a Lead &amp; Parents")&amp;"'!"&amp;AU69)),"")</f>
        <v>0</v>
      </c>
      <c r="V69" s="587">
        <f ca="1">_xlfn.IFNA(HYPERLINK(CHOOSE('Bidder Instructions'!$H$27,"#'1.1b Lead &amp; Parents NFP'!"&amp;AV69,"#'1.1a Lead &amp; Parents'!"&amp;AV69),INDIRECT("'"&amp;CHOOSE('Bidder Instructions'!$H$27,"1.1b Lead &amp; Parents NFP","1.1a Lead &amp; Parents")&amp;"'!"&amp;AV69)),"")</f>
        <v>0</v>
      </c>
      <c r="W69" s="205"/>
      <c r="X69" s="354"/>
      <c r="Y69" s="354"/>
      <c r="AA69" s="463" t="str">
        <f t="shared" si="0"/>
        <v>IS15</v>
      </c>
      <c r="AB69" s="463" t="str">
        <f t="shared" si="1"/>
        <v>N/A</v>
      </c>
      <c r="AC69" s="467"/>
      <c r="AD69" s="478" t="str">
        <f>IF('Bidder Instructions'!$H$27=1,"","Share of results of associates and joint ventures")</f>
        <v>Share of results of associates and joint ventures</v>
      </c>
      <c r="AE69" s="489" t="str">
        <f>IF(AD69="","","add")</f>
        <v>add</v>
      </c>
      <c r="AF69" s="588" t="str">
        <f ca="1">CHOOSE('Bidder Instructions'!$H$27,ADDRESS(MATCH($AB69,'1.1b Lead &amp; Parents NFP'!$C:$C,0)+$AF$15,MATCH(AF$17,'1.1b Lead &amp; Parents NFP'!$9:$9,0)+$AF$14,1,1),ADDRESS(MATCH($AA69,'1.1a Lead &amp; Parents'!$C:$C,0)+$AF$13,MATCH(AF$17,'1.1a Lead &amp; Parents'!$9:$9,0)+$AF$12,1,1))</f>
        <v>$F$36</v>
      </c>
      <c r="AG69" s="588" t="str">
        <f ca="1">CHOOSE('Bidder Instructions'!$H$27,ADDRESS(MATCH($AB69,'1.1b Lead &amp; Parents NFP'!$C:$C,0)+$AF$15,MATCH(AG$17,'1.1b Lead &amp; Parents NFP'!$9:$9,0)+$AF$14,1,1),ADDRESS(MATCH($AA69,'1.1a Lead &amp; Parents'!$C:$C,0)+$AF$13,MATCH(AG$17,'1.1a Lead &amp; Parents'!$9:$9,0)+$AF$12,1,1))</f>
        <v>$G$36</v>
      </c>
      <c r="AH69" s="588" t="str">
        <f ca="1">CHOOSE('Bidder Instructions'!$H$27,ADDRESS(MATCH($AB69,'1.1b Lead &amp; Parents NFP'!$C:$C,0)+$AF$15,MATCH(AH$17,'1.1b Lead &amp; Parents NFP'!$9:$9,0)+$AF$14,1,1),ADDRESS(MATCH($AA69,'1.1a Lead &amp; Parents'!$C:$C,0)+$AF$13,MATCH(AH$17,'1.1a Lead &amp; Parents'!$9:$9,0)+$AF$12,1,1))</f>
        <v>$H$36</v>
      </c>
      <c r="AI69" s="589"/>
      <c r="AJ69" s="589"/>
      <c r="AK69" s="589"/>
      <c r="AL69" s="589"/>
      <c r="AM69" s="588" t="str">
        <f ca="1">CHOOSE('Bidder Instructions'!$H$27,ADDRESS(MATCH($AB69,'1.1b Lead &amp; Parents NFP'!$C:$C,0)+$AF$15,MATCH(AM$17,'1.1b Lead &amp; Parents NFP'!$9:$9,0)+$AF$14,1,1),ADDRESS(MATCH($AA69,'1.1a Lead &amp; Parents'!$C:$C,0)+$AF$13,MATCH(AM$17,'1.1a Lead &amp; Parents'!$9:$9,0)+$AF$12,1,1))</f>
        <v>$N$36</v>
      </c>
      <c r="AN69" s="588" t="str">
        <f ca="1">CHOOSE('Bidder Instructions'!$H$27,ADDRESS(MATCH($AB69,'1.1b Lead &amp; Parents NFP'!$C:$C,0)+$AF$15,MATCH(AN$17,'1.1b Lead &amp; Parents NFP'!$9:$9,0)+$AF$14,1,1),ADDRESS(MATCH($AA69,'1.1a Lead &amp; Parents'!$C:$C,0)+$AF$13,MATCH(AN$17,'1.1a Lead &amp; Parents'!$9:$9,0)+$AF$12,1,1))</f>
        <v>$O$36</v>
      </c>
      <c r="AO69" s="588" t="str">
        <f ca="1">CHOOSE('Bidder Instructions'!$H$27,ADDRESS(MATCH($AB69,'1.1b Lead &amp; Parents NFP'!$C:$C,0)+$AF$15,MATCH(AO$17,'1.1b Lead &amp; Parents NFP'!$9:$9,0)+$AF$14,1,1),ADDRESS(MATCH($AA69,'1.1a Lead &amp; Parents'!$C:$C,0)+$AF$13,MATCH(AO$17,'1.1a Lead &amp; Parents'!$9:$9,0)+$AF$12,1,1))</f>
        <v>$P$36</v>
      </c>
      <c r="AP69" s="589"/>
      <c r="AQ69" s="589"/>
      <c r="AR69" s="589"/>
      <c r="AS69" s="589"/>
      <c r="AT69" s="588" t="str">
        <f ca="1">CHOOSE('Bidder Instructions'!$H$27,ADDRESS(MATCH($AB69,'1.1b Lead &amp; Parents NFP'!$C:$C,0)+$AF$15,MATCH(AT$17,'1.1b Lead &amp; Parents NFP'!$9:$9,0)+$AF$14,1,1),ADDRESS(MATCH($AA69,'1.1a Lead &amp; Parents'!$C:$C,0)+$AF$13,MATCH(AT$17,'1.1a Lead &amp; Parents'!$9:$9,0)+$AF$12,1,1))</f>
        <v>$V$36</v>
      </c>
      <c r="AU69" s="588" t="str">
        <f ca="1">CHOOSE('Bidder Instructions'!$H$27,ADDRESS(MATCH($AB69,'1.1b Lead &amp; Parents NFP'!$C:$C,0)+$AF$15,MATCH(AU$17,'1.1b Lead &amp; Parents NFP'!$9:$9,0)+$AF$14,1,1),ADDRESS(MATCH($AA69,'1.1a Lead &amp; Parents'!$C:$C,0)+$AF$13,MATCH(AU$17,'1.1a Lead &amp; Parents'!$9:$9,0)+$AF$12,1,1))</f>
        <v>$W$36</v>
      </c>
      <c r="AV69" s="588" t="str">
        <f ca="1">CHOOSE('Bidder Instructions'!$H$27,ADDRESS(MATCH($AB69,'1.1b Lead &amp; Parents NFP'!$C:$C,0)+$AF$15,MATCH(AV$17,'1.1b Lead &amp; Parents NFP'!$9:$9,0)+$AF$14,1,1),ADDRESS(MATCH($AA69,'1.1a Lead &amp; Parents'!$C:$C,0)+$AF$13,MATCH(AV$17,'1.1a Lead &amp; Parents'!$9:$9,0)+$AF$12,1,1))</f>
        <v>$X$36</v>
      </c>
      <c r="AW69" s="590"/>
      <c r="AX69" s="590"/>
      <c r="AY69" s="590"/>
    </row>
    <row r="70" spans="1:51" s="185" customFormat="1" ht="12" x14ac:dyDescent="0.25">
      <c r="C70" s="355"/>
      <c r="D70" s="408" t="s">
        <v>282</v>
      </c>
      <c r="E70" s="409"/>
      <c r="F70" s="587"/>
      <c r="G70" s="587"/>
      <c r="H70" s="587"/>
      <c r="I70" s="205"/>
      <c r="J70" s="354"/>
      <c r="K70" s="354"/>
      <c r="M70" s="587"/>
      <c r="N70" s="587"/>
      <c r="O70" s="587"/>
      <c r="P70" s="205"/>
      <c r="Q70" s="354"/>
      <c r="R70" s="354"/>
      <c r="T70" s="587"/>
      <c r="U70" s="587"/>
      <c r="V70" s="587"/>
      <c r="W70" s="205"/>
      <c r="X70" s="354"/>
      <c r="Y70" s="354"/>
      <c r="AA70" s="463">
        <f t="shared" si="0"/>
        <v>0</v>
      </c>
      <c r="AB70" s="463">
        <f t="shared" si="1"/>
        <v>0</v>
      </c>
      <c r="AC70" s="467"/>
      <c r="AD70" s="490" t="s">
        <v>282</v>
      </c>
      <c r="AE70" s="491"/>
      <c r="AF70" s="588"/>
      <c r="AG70" s="588"/>
      <c r="AH70" s="591"/>
      <c r="AI70" s="589"/>
      <c r="AJ70" s="589"/>
      <c r="AK70" s="589"/>
      <c r="AL70" s="589"/>
      <c r="AM70" s="592"/>
      <c r="AN70" s="588"/>
      <c r="AO70" s="591"/>
      <c r="AP70" s="589"/>
      <c r="AQ70" s="589"/>
      <c r="AR70" s="589"/>
      <c r="AS70" s="589"/>
      <c r="AT70" s="592"/>
      <c r="AU70" s="588"/>
      <c r="AV70" s="591"/>
      <c r="AW70" s="590"/>
      <c r="AX70" s="590"/>
      <c r="AY70" s="590"/>
    </row>
    <row r="71" spans="1:51" s="185" customFormat="1" ht="11.5" x14ac:dyDescent="0.25">
      <c r="A71" s="185" t="s">
        <v>539</v>
      </c>
      <c r="B71" s="185" t="s">
        <v>45</v>
      </c>
      <c r="C71" s="355"/>
      <c r="D71" s="407" t="str">
        <f>IF('Bidder Instructions'!$H$27=1,"","Interest received")</f>
        <v>Interest received</v>
      </c>
      <c r="E71" s="405" t="str">
        <f>IF(D71="","","add")</f>
        <v>add</v>
      </c>
      <c r="F71" s="587">
        <f ca="1">_xlfn.IFNA(HYPERLINK(CHOOSE('Bidder Instructions'!$H$27,"#'1.1b Lead &amp; Parents NFP'!"&amp;AF71,"#'1.1a Lead &amp; Parents'!"&amp;AF71),INDIRECT("'"&amp;CHOOSE('Bidder Instructions'!$H$27,"1.1b Lead &amp; Parents NFP","1.1a Lead &amp; Parents")&amp;"'!"&amp;AF71)),"")</f>
        <v>0</v>
      </c>
      <c r="G71" s="587">
        <f ca="1">_xlfn.IFNA(HYPERLINK(CHOOSE('Bidder Instructions'!$H$27,"#'1.1b Lead &amp; Parents NFP'!"&amp;AG71,"#'1.1a Lead &amp; Parents'!"&amp;AG71),INDIRECT("'"&amp;CHOOSE('Bidder Instructions'!$H$27,"1.1b Lead &amp; Parents NFP","1.1a Lead &amp; Parents")&amp;"'!"&amp;AG71)),"")</f>
        <v>0</v>
      </c>
      <c r="H71" s="587">
        <f ca="1">_xlfn.IFNA(HYPERLINK(CHOOSE('Bidder Instructions'!$H$27,"#'1.1b Lead &amp; Parents NFP'!"&amp;AH71,"#'1.1a Lead &amp; Parents'!"&amp;AH71),INDIRECT("'"&amp;CHOOSE('Bidder Instructions'!$H$27,"1.1b Lead &amp; Parents NFP","1.1a Lead &amp; Parents")&amp;"'!"&amp;AH71)),"")</f>
        <v>0</v>
      </c>
      <c r="I71" s="205"/>
      <c r="J71" s="354"/>
      <c r="K71" s="354"/>
      <c r="M71" s="587">
        <f ca="1">_xlfn.IFNA(HYPERLINK(CHOOSE('Bidder Instructions'!$H$27,"#'1.1b Lead &amp; Parents NFP'!"&amp;AM71,"#'1.1a Lead &amp; Parents'!"&amp;AM71),INDIRECT("'"&amp;CHOOSE('Bidder Instructions'!$H$27,"1.1b Lead &amp; Parents NFP","1.1a Lead &amp; Parents")&amp;"'!"&amp;AM71)),"")</f>
        <v>0</v>
      </c>
      <c r="N71" s="587">
        <f ca="1">_xlfn.IFNA(HYPERLINK(CHOOSE('Bidder Instructions'!$H$27,"#'1.1b Lead &amp; Parents NFP'!"&amp;AN71,"#'1.1a Lead &amp; Parents'!"&amp;AN71),INDIRECT("'"&amp;CHOOSE('Bidder Instructions'!$H$27,"1.1b Lead &amp; Parents NFP","1.1a Lead &amp; Parents")&amp;"'!"&amp;AN71)),"")</f>
        <v>0</v>
      </c>
      <c r="O71" s="587">
        <f ca="1">_xlfn.IFNA(HYPERLINK(CHOOSE('Bidder Instructions'!$H$27,"#'1.1b Lead &amp; Parents NFP'!"&amp;AO71,"#'1.1a Lead &amp; Parents'!"&amp;AO71),INDIRECT("'"&amp;CHOOSE('Bidder Instructions'!$H$27,"1.1b Lead &amp; Parents NFP","1.1a Lead &amp; Parents")&amp;"'!"&amp;AO71)),"")</f>
        <v>0</v>
      </c>
      <c r="P71" s="205"/>
      <c r="Q71" s="354"/>
      <c r="R71" s="354"/>
      <c r="T71" s="587">
        <f ca="1">_xlfn.IFNA(HYPERLINK(CHOOSE('Bidder Instructions'!$H$27,"#'1.1b Lead &amp; Parents NFP'!"&amp;AT71,"#'1.1a Lead &amp; Parents'!"&amp;AT71),INDIRECT("'"&amp;CHOOSE('Bidder Instructions'!$H$27,"1.1b Lead &amp; Parents NFP","1.1a Lead &amp; Parents")&amp;"'!"&amp;AT71)),"")</f>
        <v>0</v>
      </c>
      <c r="U71" s="587">
        <f ca="1">_xlfn.IFNA(HYPERLINK(CHOOSE('Bidder Instructions'!$H$27,"#'1.1b Lead &amp; Parents NFP'!"&amp;AU71,"#'1.1a Lead &amp; Parents'!"&amp;AU71),INDIRECT("'"&amp;CHOOSE('Bidder Instructions'!$H$27,"1.1b Lead &amp; Parents NFP","1.1a Lead &amp; Parents")&amp;"'!"&amp;AU71)),"")</f>
        <v>0</v>
      </c>
      <c r="V71" s="587">
        <f ca="1">_xlfn.IFNA(HYPERLINK(CHOOSE('Bidder Instructions'!$H$27,"#'1.1b Lead &amp; Parents NFP'!"&amp;AV71,"#'1.1a Lead &amp; Parents'!"&amp;AV71),INDIRECT("'"&amp;CHOOSE('Bidder Instructions'!$H$27,"1.1b Lead &amp; Parents NFP","1.1a Lead &amp; Parents")&amp;"'!"&amp;AV71)),"")</f>
        <v>0</v>
      </c>
      <c r="W71" s="205"/>
      <c r="X71" s="354"/>
      <c r="Y71" s="354"/>
      <c r="AA71" s="463" t="str">
        <f t="shared" si="0"/>
        <v>IS12</v>
      </c>
      <c r="AB71" s="463" t="str">
        <f t="shared" si="1"/>
        <v>N/A</v>
      </c>
      <c r="AC71" s="467"/>
      <c r="AD71" s="478" t="str">
        <f>IF('Bidder Instructions'!$H$27=1,"","Interest received")</f>
        <v>Interest received</v>
      </c>
      <c r="AE71" s="489" t="str">
        <f>IF(AD71="","","add")</f>
        <v>add</v>
      </c>
      <c r="AF71" s="588" t="str">
        <f ca="1">CHOOSE('Bidder Instructions'!$H$27,ADDRESS(MATCH($AB71,'1.1b Lead &amp; Parents NFP'!$C:$C,0)+$AF$15,MATCH(AF$17,'1.1b Lead &amp; Parents NFP'!$9:$9,0)+$AF$14,1,1),ADDRESS(MATCH($AA71,'1.1a Lead &amp; Parents'!$C:$C,0)+$AF$13,MATCH(AF$17,'1.1a Lead &amp; Parents'!$9:$9,0)+$AF$12,1,1))</f>
        <v>$F$33</v>
      </c>
      <c r="AG71" s="588" t="str">
        <f ca="1">CHOOSE('Bidder Instructions'!$H$27,ADDRESS(MATCH($AB71,'1.1b Lead &amp; Parents NFP'!$C:$C,0)+$AF$15,MATCH(AG$17,'1.1b Lead &amp; Parents NFP'!$9:$9,0)+$AF$14,1,1),ADDRESS(MATCH($AA71,'1.1a Lead &amp; Parents'!$C:$C,0)+$AF$13,MATCH(AG$17,'1.1a Lead &amp; Parents'!$9:$9,0)+$AF$12,1,1))</f>
        <v>$G$33</v>
      </c>
      <c r="AH71" s="588" t="str">
        <f ca="1">CHOOSE('Bidder Instructions'!$H$27,ADDRESS(MATCH($AB71,'1.1b Lead &amp; Parents NFP'!$C:$C,0)+$AF$15,MATCH(AH$17,'1.1b Lead &amp; Parents NFP'!$9:$9,0)+$AF$14,1,1),ADDRESS(MATCH($AA71,'1.1a Lead &amp; Parents'!$C:$C,0)+$AF$13,MATCH(AH$17,'1.1a Lead &amp; Parents'!$9:$9,0)+$AF$12,1,1))</f>
        <v>$H$33</v>
      </c>
      <c r="AI71" s="589"/>
      <c r="AJ71" s="589"/>
      <c r="AK71" s="589"/>
      <c r="AL71" s="589"/>
      <c r="AM71" s="588" t="str">
        <f ca="1">CHOOSE('Bidder Instructions'!$H$27,ADDRESS(MATCH($AB71,'1.1b Lead &amp; Parents NFP'!$C:$C,0)+$AF$15,MATCH(AM$17,'1.1b Lead &amp; Parents NFP'!$9:$9,0)+$AF$14,1,1),ADDRESS(MATCH($AA71,'1.1a Lead &amp; Parents'!$C:$C,0)+$AF$13,MATCH(AM$17,'1.1a Lead &amp; Parents'!$9:$9,0)+$AF$12,1,1))</f>
        <v>$N$33</v>
      </c>
      <c r="AN71" s="588" t="str">
        <f ca="1">CHOOSE('Bidder Instructions'!$H$27,ADDRESS(MATCH($AB71,'1.1b Lead &amp; Parents NFP'!$C:$C,0)+$AF$15,MATCH(AN$17,'1.1b Lead &amp; Parents NFP'!$9:$9,0)+$AF$14,1,1),ADDRESS(MATCH($AA71,'1.1a Lead &amp; Parents'!$C:$C,0)+$AF$13,MATCH(AN$17,'1.1a Lead &amp; Parents'!$9:$9,0)+$AF$12,1,1))</f>
        <v>$O$33</v>
      </c>
      <c r="AO71" s="588" t="str">
        <f ca="1">CHOOSE('Bidder Instructions'!$H$27,ADDRESS(MATCH($AB71,'1.1b Lead &amp; Parents NFP'!$C:$C,0)+$AF$15,MATCH(AO$17,'1.1b Lead &amp; Parents NFP'!$9:$9,0)+$AF$14,1,1),ADDRESS(MATCH($AA71,'1.1a Lead &amp; Parents'!$C:$C,0)+$AF$13,MATCH(AO$17,'1.1a Lead &amp; Parents'!$9:$9,0)+$AF$12,1,1))</f>
        <v>$P$33</v>
      </c>
      <c r="AP71" s="589"/>
      <c r="AQ71" s="589"/>
      <c r="AR71" s="589"/>
      <c r="AS71" s="589"/>
      <c r="AT71" s="588" t="str">
        <f ca="1">CHOOSE('Bidder Instructions'!$H$27,ADDRESS(MATCH($AB71,'1.1b Lead &amp; Parents NFP'!$C:$C,0)+$AF$15,MATCH(AT$17,'1.1b Lead &amp; Parents NFP'!$9:$9,0)+$AF$14,1,1),ADDRESS(MATCH($AA71,'1.1a Lead &amp; Parents'!$C:$C,0)+$AF$13,MATCH(AT$17,'1.1a Lead &amp; Parents'!$9:$9,0)+$AF$12,1,1))</f>
        <v>$V$33</v>
      </c>
      <c r="AU71" s="588" t="str">
        <f ca="1">CHOOSE('Bidder Instructions'!$H$27,ADDRESS(MATCH($AB71,'1.1b Lead &amp; Parents NFP'!$C:$C,0)+$AF$15,MATCH(AU$17,'1.1b Lead &amp; Parents NFP'!$9:$9,0)+$AF$14,1,1),ADDRESS(MATCH($AA71,'1.1a Lead &amp; Parents'!$C:$C,0)+$AF$13,MATCH(AU$17,'1.1a Lead &amp; Parents'!$9:$9,0)+$AF$12,1,1))</f>
        <v>$W$33</v>
      </c>
      <c r="AV71" s="588" t="str">
        <f ca="1">CHOOSE('Bidder Instructions'!$H$27,ADDRESS(MATCH($AB71,'1.1b Lead &amp; Parents NFP'!$C:$C,0)+$AF$15,MATCH(AV$17,'1.1b Lead &amp; Parents NFP'!$9:$9,0)+$AF$14,1,1),ADDRESS(MATCH($AA71,'1.1a Lead &amp; Parents'!$C:$C,0)+$AF$13,MATCH(AV$17,'1.1a Lead &amp; Parents'!$9:$9,0)+$AF$12,1,1))</f>
        <v>$X$33</v>
      </c>
      <c r="AW71" s="590"/>
      <c r="AX71" s="590"/>
      <c r="AY71" s="590"/>
    </row>
    <row r="72" spans="1:51" s="185" customFormat="1" ht="11.5" x14ac:dyDescent="0.25">
      <c r="A72" s="185" t="s">
        <v>540</v>
      </c>
      <c r="B72" s="185" t="s">
        <v>45</v>
      </c>
      <c r="C72" s="355"/>
      <c r="D72" s="407" t="str">
        <f>IF('Bidder Instructions'!$H$27=1,"","Interest paid")</f>
        <v>Interest paid</v>
      </c>
      <c r="E72" s="405" t="str">
        <f>IF(D72="","","add")</f>
        <v>add</v>
      </c>
      <c r="F72" s="587">
        <f ca="1">_xlfn.IFNA(HYPERLINK(CHOOSE('Bidder Instructions'!$H$27,"#'1.1b Lead &amp; Parents NFP'!"&amp;AF72,"#'1.1a Lead &amp; Parents'!"&amp;AF72),INDIRECT("'"&amp;CHOOSE('Bidder Instructions'!$H$27,"1.1b Lead &amp; Parents NFP","1.1a Lead &amp; Parents")&amp;"'!"&amp;AF72)),"")</f>
        <v>0</v>
      </c>
      <c r="G72" s="587">
        <f ca="1">_xlfn.IFNA(HYPERLINK(CHOOSE('Bidder Instructions'!$H$27,"#'1.1b Lead &amp; Parents NFP'!"&amp;AG72,"#'1.1a Lead &amp; Parents'!"&amp;AG72),INDIRECT("'"&amp;CHOOSE('Bidder Instructions'!$H$27,"1.1b Lead &amp; Parents NFP","1.1a Lead &amp; Parents")&amp;"'!"&amp;AG72)),"")</f>
        <v>0</v>
      </c>
      <c r="H72" s="587">
        <f ca="1">_xlfn.IFNA(HYPERLINK(CHOOSE('Bidder Instructions'!$H$27,"#'1.1b Lead &amp; Parents NFP'!"&amp;AH72,"#'1.1a Lead &amp; Parents'!"&amp;AH72),INDIRECT("'"&amp;CHOOSE('Bidder Instructions'!$H$27,"1.1b Lead &amp; Parents NFP","1.1a Lead &amp; Parents")&amp;"'!"&amp;AH72)),"")</f>
        <v>0</v>
      </c>
      <c r="I72" s="205"/>
      <c r="J72" s="354"/>
      <c r="K72" s="354"/>
      <c r="M72" s="587">
        <f ca="1">_xlfn.IFNA(HYPERLINK(CHOOSE('Bidder Instructions'!$H$27,"#'1.1b Lead &amp; Parents NFP'!"&amp;AM72,"#'1.1a Lead &amp; Parents'!"&amp;AM72),INDIRECT("'"&amp;CHOOSE('Bidder Instructions'!$H$27,"1.1b Lead &amp; Parents NFP","1.1a Lead &amp; Parents")&amp;"'!"&amp;AM72)),"")</f>
        <v>0</v>
      </c>
      <c r="N72" s="587">
        <f ca="1">_xlfn.IFNA(HYPERLINK(CHOOSE('Bidder Instructions'!$H$27,"#'1.1b Lead &amp; Parents NFP'!"&amp;AN72,"#'1.1a Lead &amp; Parents'!"&amp;AN72),INDIRECT("'"&amp;CHOOSE('Bidder Instructions'!$H$27,"1.1b Lead &amp; Parents NFP","1.1a Lead &amp; Parents")&amp;"'!"&amp;AN72)),"")</f>
        <v>0</v>
      </c>
      <c r="O72" s="587">
        <f ca="1">_xlfn.IFNA(HYPERLINK(CHOOSE('Bidder Instructions'!$H$27,"#'1.1b Lead &amp; Parents NFP'!"&amp;AO72,"#'1.1a Lead &amp; Parents'!"&amp;AO72),INDIRECT("'"&amp;CHOOSE('Bidder Instructions'!$H$27,"1.1b Lead &amp; Parents NFP","1.1a Lead &amp; Parents")&amp;"'!"&amp;AO72)),"")</f>
        <v>0</v>
      </c>
      <c r="P72" s="205"/>
      <c r="Q72" s="354"/>
      <c r="R72" s="354"/>
      <c r="T72" s="587">
        <f ca="1">_xlfn.IFNA(HYPERLINK(CHOOSE('Bidder Instructions'!$H$27,"#'1.1b Lead &amp; Parents NFP'!"&amp;AT72,"#'1.1a Lead &amp; Parents'!"&amp;AT72),INDIRECT("'"&amp;CHOOSE('Bidder Instructions'!$H$27,"1.1b Lead &amp; Parents NFP","1.1a Lead &amp; Parents")&amp;"'!"&amp;AT72)),"")</f>
        <v>0</v>
      </c>
      <c r="U72" s="587">
        <f ca="1">_xlfn.IFNA(HYPERLINK(CHOOSE('Bidder Instructions'!$H$27,"#'1.1b Lead &amp; Parents NFP'!"&amp;AU72,"#'1.1a Lead &amp; Parents'!"&amp;AU72),INDIRECT("'"&amp;CHOOSE('Bidder Instructions'!$H$27,"1.1b Lead &amp; Parents NFP","1.1a Lead &amp; Parents")&amp;"'!"&amp;AU72)),"")</f>
        <v>0</v>
      </c>
      <c r="V72" s="587">
        <f ca="1">_xlfn.IFNA(HYPERLINK(CHOOSE('Bidder Instructions'!$H$27,"#'1.1b Lead &amp; Parents NFP'!"&amp;AV72,"#'1.1a Lead &amp; Parents'!"&amp;AV72),INDIRECT("'"&amp;CHOOSE('Bidder Instructions'!$H$27,"1.1b Lead &amp; Parents NFP","1.1a Lead &amp; Parents")&amp;"'!"&amp;AV72)),"")</f>
        <v>0</v>
      </c>
      <c r="W72" s="205"/>
      <c r="X72" s="354"/>
      <c r="Y72" s="354"/>
      <c r="AA72" s="463" t="str">
        <f t="shared" si="0"/>
        <v>IS13</v>
      </c>
      <c r="AB72" s="463" t="str">
        <f t="shared" si="1"/>
        <v>N/A</v>
      </c>
      <c r="AC72" s="467"/>
      <c r="AD72" s="478" t="str">
        <f>IF('Bidder Instructions'!$H$27=1,"","Interest paid")</f>
        <v>Interest paid</v>
      </c>
      <c r="AE72" s="489" t="str">
        <f>IF(AD72="","","add")</f>
        <v>add</v>
      </c>
      <c r="AF72" s="588" t="str">
        <f ca="1">CHOOSE('Bidder Instructions'!$H$27,ADDRESS(MATCH($AB72,'1.1b Lead &amp; Parents NFP'!$C:$C,0)+$AF$15,MATCH(AF$17,'1.1b Lead &amp; Parents NFP'!$9:$9,0)+$AF$14,1,1),ADDRESS(MATCH($AA72,'1.1a Lead &amp; Parents'!$C:$C,0)+$AF$13,MATCH(AF$17,'1.1a Lead &amp; Parents'!$9:$9,0)+$AF$12,1,1))</f>
        <v>$F$34</v>
      </c>
      <c r="AG72" s="588" t="str">
        <f ca="1">CHOOSE('Bidder Instructions'!$H$27,ADDRESS(MATCH($AB72,'1.1b Lead &amp; Parents NFP'!$C:$C,0)+$AF$15,MATCH(AG$17,'1.1b Lead &amp; Parents NFP'!$9:$9,0)+$AF$14,1,1),ADDRESS(MATCH($AA72,'1.1a Lead &amp; Parents'!$C:$C,0)+$AF$13,MATCH(AG$17,'1.1a Lead &amp; Parents'!$9:$9,0)+$AF$12,1,1))</f>
        <v>$G$34</v>
      </c>
      <c r="AH72" s="588" t="str">
        <f ca="1">CHOOSE('Bidder Instructions'!$H$27,ADDRESS(MATCH($AB72,'1.1b Lead &amp; Parents NFP'!$C:$C,0)+$AF$15,MATCH(AH$17,'1.1b Lead &amp; Parents NFP'!$9:$9,0)+$AF$14,1,1),ADDRESS(MATCH($AA72,'1.1a Lead &amp; Parents'!$C:$C,0)+$AF$13,MATCH(AH$17,'1.1a Lead &amp; Parents'!$9:$9,0)+$AF$12,1,1))</f>
        <v>$H$34</v>
      </c>
      <c r="AI72" s="589"/>
      <c r="AJ72" s="589"/>
      <c r="AK72" s="589"/>
      <c r="AL72" s="589"/>
      <c r="AM72" s="588" t="str">
        <f ca="1">CHOOSE('Bidder Instructions'!$H$27,ADDRESS(MATCH($AB72,'1.1b Lead &amp; Parents NFP'!$C:$C,0)+$AF$15,MATCH(AM$17,'1.1b Lead &amp; Parents NFP'!$9:$9,0)+$AF$14,1,1),ADDRESS(MATCH($AA72,'1.1a Lead &amp; Parents'!$C:$C,0)+$AF$13,MATCH(AM$17,'1.1a Lead &amp; Parents'!$9:$9,0)+$AF$12,1,1))</f>
        <v>$N$34</v>
      </c>
      <c r="AN72" s="588" t="str">
        <f ca="1">CHOOSE('Bidder Instructions'!$H$27,ADDRESS(MATCH($AB72,'1.1b Lead &amp; Parents NFP'!$C:$C,0)+$AF$15,MATCH(AN$17,'1.1b Lead &amp; Parents NFP'!$9:$9,0)+$AF$14,1,1),ADDRESS(MATCH($AA72,'1.1a Lead &amp; Parents'!$C:$C,0)+$AF$13,MATCH(AN$17,'1.1a Lead &amp; Parents'!$9:$9,0)+$AF$12,1,1))</f>
        <v>$O$34</v>
      </c>
      <c r="AO72" s="588" t="str">
        <f ca="1">CHOOSE('Bidder Instructions'!$H$27,ADDRESS(MATCH($AB72,'1.1b Lead &amp; Parents NFP'!$C:$C,0)+$AF$15,MATCH(AO$17,'1.1b Lead &amp; Parents NFP'!$9:$9,0)+$AF$14,1,1),ADDRESS(MATCH($AA72,'1.1a Lead &amp; Parents'!$C:$C,0)+$AF$13,MATCH(AO$17,'1.1a Lead &amp; Parents'!$9:$9,0)+$AF$12,1,1))</f>
        <v>$P$34</v>
      </c>
      <c r="AP72" s="589"/>
      <c r="AQ72" s="589"/>
      <c r="AR72" s="589"/>
      <c r="AS72" s="589"/>
      <c r="AT72" s="588" t="str">
        <f ca="1">CHOOSE('Bidder Instructions'!$H$27,ADDRESS(MATCH($AB72,'1.1b Lead &amp; Parents NFP'!$C:$C,0)+$AF$15,MATCH(AT$17,'1.1b Lead &amp; Parents NFP'!$9:$9,0)+$AF$14,1,1),ADDRESS(MATCH($AA72,'1.1a Lead &amp; Parents'!$C:$C,0)+$AF$13,MATCH(AT$17,'1.1a Lead &amp; Parents'!$9:$9,0)+$AF$12,1,1))</f>
        <v>$V$34</v>
      </c>
      <c r="AU72" s="588" t="str">
        <f ca="1">CHOOSE('Bidder Instructions'!$H$27,ADDRESS(MATCH($AB72,'1.1b Lead &amp; Parents NFP'!$C:$C,0)+$AF$15,MATCH(AU$17,'1.1b Lead &amp; Parents NFP'!$9:$9,0)+$AF$14,1,1),ADDRESS(MATCH($AA72,'1.1a Lead &amp; Parents'!$C:$C,0)+$AF$13,MATCH(AU$17,'1.1a Lead &amp; Parents'!$9:$9,0)+$AF$12,1,1))</f>
        <v>$W$34</v>
      </c>
      <c r="AV72" s="588" t="str">
        <f ca="1">CHOOSE('Bidder Instructions'!$H$27,ADDRESS(MATCH($AB72,'1.1b Lead &amp; Parents NFP'!$C:$C,0)+$AF$15,MATCH(AV$17,'1.1b Lead &amp; Parents NFP'!$9:$9,0)+$AF$14,1,1),ADDRESS(MATCH($AA72,'1.1a Lead &amp; Parents'!$C:$C,0)+$AF$13,MATCH(AV$17,'1.1a Lead &amp; Parents'!$9:$9,0)+$AF$12,1,1))</f>
        <v>$X$34</v>
      </c>
      <c r="AW72" s="590"/>
      <c r="AX72" s="590"/>
      <c r="AY72" s="590"/>
    </row>
    <row r="73" spans="1:51" s="185" customFormat="1" ht="11.5" x14ac:dyDescent="0.25">
      <c r="A73" s="185" t="s">
        <v>45</v>
      </c>
      <c r="B73" s="185" t="s">
        <v>492</v>
      </c>
      <c r="C73" s="355"/>
      <c r="D73" s="410" t="str">
        <f>IF('Bidder Instructions'!$H$27=2,"","Investment income")</f>
        <v/>
      </c>
      <c r="E73" s="405" t="str">
        <f>IF(D73="","","add")</f>
        <v/>
      </c>
      <c r="F73" s="587" t="str">
        <f ca="1">_xlfn.IFNA(HYPERLINK(CHOOSE('Bidder Instructions'!$H$27,"#'1.1b Lead &amp; Parents NFP'!"&amp;AF73,"#'1.1a Lead &amp; Parents'!"&amp;AF73),INDIRECT("'"&amp;CHOOSE('Bidder Instructions'!$H$27,"1.1b Lead &amp; Parents NFP","1.1a Lead &amp; Parents")&amp;"'!"&amp;AF73)),"")</f>
        <v/>
      </c>
      <c r="G73" s="587" t="str">
        <f ca="1">_xlfn.IFNA(HYPERLINK(CHOOSE('Bidder Instructions'!$H$27,"#'1.1b Lead &amp; Parents NFP'!"&amp;AG73,"#'1.1a Lead &amp; Parents'!"&amp;AG73),INDIRECT("'"&amp;CHOOSE('Bidder Instructions'!$H$27,"1.1b Lead &amp; Parents NFP","1.1a Lead &amp; Parents")&amp;"'!"&amp;AG73)),"")</f>
        <v/>
      </c>
      <c r="H73" s="587" t="str">
        <f ca="1">_xlfn.IFNA(HYPERLINK(CHOOSE('Bidder Instructions'!$H$27,"#'1.1b Lead &amp; Parents NFP'!"&amp;AH73,"#'1.1a Lead &amp; Parents'!"&amp;AH73),INDIRECT("'"&amp;CHOOSE('Bidder Instructions'!$H$27,"1.1b Lead &amp; Parents NFP","1.1a Lead &amp; Parents")&amp;"'!"&amp;AH73)),"")</f>
        <v/>
      </c>
      <c r="I73" s="205"/>
      <c r="J73" s="354"/>
      <c r="K73" s="354"/>
      <c r="M73" s="587" t="str">
        <f ca="1">_xlfn.IFNA(HYPERLINK(CHOOSE('Bidder Instructions'!$H$27,"#'1.1b Lead &amp; Parents NFP'!"&amp;AM73,"#'1.1a Lead &amp; Parents'!"&amp;AM73),INDIRECT("'"&amp;CHOOSE('Bidder Instructions'!$H$27,"1.1b Lead &amp; Parents NFP","1.1a Lead &amp; Parents")&amp;"'!"&amp;AM73)),"")</f>
        <v/>
      </c>
      <c r="N73" s="587" t="str">
        <f ca="1">_xlfn.IFNA(HYPERLINK(CHOOSE('Bidder Instructions'!$H$27,"#'1.1b Lead &amp; Parents NFP'!"&amp;AN73,"#'1.1a Lead &amp; Parents'!"&amp;AN73),INDIRECT("'"&amp;CHOOSE('Bidder Instructions'!$H$27,"1.1b Lead &amp; Parents NFP","1.1a Lead &amp; Parents")&amp;"'!"&amp;AN73)),"")</f>
        <v/>
      </c>
      <c r="O73" s="587" t="str">
        <f ca="1">_xlfn.IFNA(HYPERLINK(CHOOSE('Bidder Instructions'!$H$27,"#'1.1b Lead &amp; Parents NFP'!"&amp;AO73,"#'1.1a Lead &amp; Parents'!"&amp;AO73),INDIRECT("'"&amp;CHOOSE('Bidder Instructions'!$H$27,"1.1b Lead &amp; Parents NFP","1.1a Lead &amp; Parents")&amp;"'!"&amp;AO73)),"")</f>
        <v/>
      </c>
      <c r="P73" s="205"/>
      <c r="Q73" s="354"/>
      <c r="R73" s="354"/>
      <c r="T73" s="587" t="str">
        <f ca="1">_xlfn.IFNA(HYPERLINK(CHOOSE('Bidder Instructions'!$H$27,"#'1.1b Lead &amp; Parents NFP'!"&amp;AT73,"#'1.1a Lead &amp; Parents'!"&amp;AT73),INDIRECT("'"&amp;CHOOSE('Bidder Instructions'!$H$27,"1.1b Lead &amp; Parents NFP","1.1a Lead &amp; Parents")&amp;"'!"&amp;AT73)),"")</f>
        <v/>
      </c>
      <c r="U73" s="587" t="str">
        <f ca="1">_xlfn.IFNA(HYPERLINK(CHOOSE('Bidder Instructions'!$H$27,"#'1.1b Lead &amp; Parents NFP'!"&amp;AU73,"#'1.1a Lead &amp; Parents'!"&amp;AU73),INDIRECT("'"&amp;CHOOSE('Bidder Instructions'!$H$27,"1.1b Lead &amp; Parents NFP","1.1a Lead &amp; Parents")&amp;"'!"&amp;AU73)),"")</f>
        <v/>
      </c>
      <c r="V73" s="587" t="str">
        <f ca="1">_xlfn.IFNA(HYPERLINK(CHOOSE('Bidder Instructions'!$H$27,"#'1.1b Lead &amp; Parents NFP'!"&amp;AV73,"#'1.1a Lead &amp; Parents'!"&amp;AV73),INDIRECT("'"&amp;CHOOSE('Bidder Instructions'!$H$27,"1.1b Lead &amp; Parents NFP","1.1a Lead &amp; Parents")&amp;"'!"&amp;AV73)),"")</f>
        <v/>
      </c>
      <c r="W73" s="205"/>
      <c r="X73" s="354"/>
      <c r="Y73" s="354"/>
      <c r="AA73" s="463" t="str">
        <f t="shared" si="0"/>
        <v>N/A</v>
      </c>
      <c r="AB73" s="463" t="str">
        <f t="shared" si="1"/>
        <v>IS1</v>
      </c>
      <c r="AC73" s="467"/>
      <c r="AD73" s="492" t="str">
        <f>IF('Bidder Instructions'!$H$27=2,"","Investment income")</f>
        <v/>
      </c>
      <c r="AE73" s="489" t="str">
        <f>IF(AD73="","","add")</f>
        <v/>
      </c>
      <c r="AF73" s="588" t="e">
        <f ca="1">CHOOSE('Bidder Instructions'!$H$27,ADDRESS(MATCH($AB73,'1.1b Lead &amp; Parents NFP'!$C:$C,0)+$AF$15,MATCH(AF$17,'1.1b Lead &amp; Parents NFP'!$9:$9,0)+$AF$14,1,1),ADDRESS(MATCH($AA73,'1.1a Lead &amp; Parents'!$C:$C,0)+$AF$13,MATCH(AF$17,'1.1a Lead &amp; Parents'!$9:$9,0)+$AF$12,1,1))</f>
        <v>#N/A</v>
      </c>
      <c r="AG73" s="588" t="e">
        <f ca="1">CHOOSE('Bidder Instructions'!$H$27,ADDRESS(MATCH($AB73,'1.1b Lead &amp; Parents NFP'!$C:$C,0)+$AF$15,MATCH(AG$17,'1.1b Lead &amp; Parents NFP'!$9:$9,0)+$AF$14,1,1),ADDRESS(MATCH($AA73,'1.1a Lead &amp; Parents'!$C:$C,0)+$AF$13,MATCH(AG$17,'1.1a Lead &amp; Parents'!$9:$9,0)+$AF$12,1,1))</f>
        <v>#N/A</v>
      </c>
      <c r="AH73" s="588" t="e">
        <f ca="1">CHOOSE('Bidder Instructions'!$H$27,ADDRESS(MATCH($AB73,'1.1b Lead &amp; Parents NFP'!$C:$C,0)+$AF$15,MATCH(AH$17,'1.1b Lead &amp; Parents NFP'!$9:$9,0)+$AF$14,1,1),ADDRESS(MATCH($AA73,'1.1a Lead &amp; Parents'!$C:$C,0)+$AF$13,MATCH(AH$17,'1.1a Lead &amp; Parents'!$9:$9,0)+$AF$12,1,1))</f>
        <v>#N/A</v>
      </c>
      <c r="AI73" s="589"/>
      <c r="AJ73" s="589"/>
      <c r="AK73" s="589"/>
      <c r="AL73" s="589"/>
      <c r="AM73" s="588" t="e">
        <f ca="1">CHOOSE('Bidder Instructions'!$H$27,ADDRESS(MATCH($AB73,'1.1b Lead &amp; Parents NFP'!$C:$C,0)+$AF$15,MATCH(AM$17,'1.1b Lead &amp; Parents NFP'!$9:$9,0)+$AF$14,1,1),ADDRESS(MATCH($AA73,'1.1a Lead &amp; Parents'!$C:$C,0)+$AF$13,MATCH(AM$17,'1.1a Lead &amp; Parents'!$9:$9,0)+$AF$12,1,1))</f>
        <v>#N/A</v>
      </c>
      <c r="AN73" s="588" t="e">
        <f ca="1">CHOOSE('Bidder Instructions'!$H$27,ADDRESS(MATCH($AB73,'1.1b Lead &amp; Parents NFP'!$C:$C,0)+$AF$15,MATCH(AN$17,'1.1b Lead &amp; Parents NFP'!$9:$9,0)+$AF$14,1,1),ADDRESS(MATCH($AA73,'1.1a Lead &amp; Parents'!$C:$C,0)+$AF$13,MATCH(AN$17,'1.1a Lead &amp; Parents'!$9:$9,0)+$AF$12,1,1))</f>
        <v>#N/A</v>
      </c>
      <c r="AO73" s="588" t="e">
        <f ca="1">CHOOSE('Bidder Instructions'!$H$27,ADDRESS(MATCH($AB73,'1.1b Lead &amp; Parents NFP'!$C:$C,0)+$AF$15,MATCH(AO$17,'1.1b Lead &amp; Parents NFP'!$9:$9,0)+$AF$14,1,1),ADDRESS(MATCH($AA73,'1.1a Lead &amp; Parents'!$C:$C,0)+$AF$13,MATCH(AO$17,'1.1a Lead &amp; Parents'!$9:$9,0)+$AF$12,1,1))</f>
        <v>#N/A</v>
      </c>
      <c r="AP73" s="589"/>
      <c r="AQ73" s="589"/>
      <c r="AR73" s="589"/>
      <c r="AS73" s="589"/>
      <c r="AT73" s="588" t="e">
        <f ca="1">CHOOSE('Bidder Instructions'!$H$27,ADDRESS(MATCH($AB73,'1.1b Lead &amp; Parents NFP'!$C:$C,0)+$AF$15,MATCH(AT$17,'1.1b Lead &amp; Parents NFP'!$9:$9,0)+$AF$14,1,1),ADDRESS(MATCH($AA73,'1.1a Lead &amp; Parents'!$C:$C,0)+$AF$13,MATCH(AT$17,'1.1a Lead &amp; Parents'!$9:$9,0)+$AF$12,1,1))</f>
        <v>#N/A</v>
      </c>
      <c r="AU73" s="588" t="e">
        <f ca="1">CHOOSE('Bidder Instructions'!$H$27,ADDRESS(MATCH($AB73,'1.1b Lead &amp; Parents NFP'!$C:$C,0)+$AF$15,MATCH(AU$17,'1.1b Lead &amp; Parents NFP'!$9:$9,0)+$AF$14,1,1),ADDRESS(MATCH($AA73,'1.1a Lead &amp; Parents'!$C:$C,0)+$AF$13,MATCH(AU$17,'1.1a Lead &amp; Parents'!$9:$9,0)+$AF$12,1,1))</f>
        <v>#N/A</v>
      </c>
      <c r="AV73" s="588" t="e">
        <f ca="1">CHOOSE('Bidder Instructions'!$H$27,ADDRESS(MATCH($AB73,'1.1b Lead &amp; Parents NFP'!$C:$C,0)+$AF$15,MATCH(AV$17,'1.1b Lead &amp; Parents NFP'!$9:$9,0)+$AF$14,1,1),ADDRESS(MATCH($AA73,'1.1a Lead &amp; Parents'!$C:$C,0)+$AF$13,MATCH(AV$17,'1.1a Lead &amp; Parents'!$9:$9,0)+$AF$12,1,1))</f>
        <v>#N/A</v>
      </c>
      <c r="AW73" s="590"/>
      <c r="AX73" s="590"/>
      <c r="AY73" s="590"/>
    </row>
    <row r="74" spans="1:51" s="185" customFormat="1" ht="11.5" x14ac:dyDescent="0.25">
      <c r="A74" s="185" t="s">
        <v>45</v>
      </c>
      <c r="B74" s="185" t="s">
        <v>543</v>
      </c>
      <c r="C74" s="355"/>
      <c r="D74" s="410" t="str">
        <f>IF('Bidder Instructions'!$H$27=2,"","Net Finance income/(costs) (Bank Loan Interest etc.)")</f>
        <v/>
      </c>
      <c r="E74" s="405" t="str">
        <f>IF(D74="","","add")</f>
        <v/>
      </c>
      <c r="F74" s="587" t="str">
        <f ca="1">_xlfn.IFNA(HYPERLINK(CHOOSE('Bidder Instructions'!$H$27,"#'1.1b Lead &amp; Parents NFP'!"&amp;AF74,"#'1.1a Lead &amp; Parents'!"&amp;AF74),INDIRECT("'"&amp;CHOOSE('Bidder Instructions'!$H$27,"1.1b Lead &amp; Parents NFP","1.1a Lead &amp; Parents")&amp;"'!"&amp;AF74)),"")</f>
        <v/>
      </c>
      <c r="G74" s="587" t="str">
        <f ca="1">_xlfn.IFNA(HYPERLINK(CHOOSE('Bidder Instructions'!$H$27,"#'1.1b Lead &amp; Parents NFP'!"&amp;AG74,"#'1.1a Lead &amp; Parents'!"&amp;AG74),INDIRECT("'"&amp;CHOOSE('Bidder Instructions'!$H$27,"1.1b Lead &amp; Parents NFP","1.1a Lead &amp; Parents")&amp;"'!"&amp;AG74)),"")</f>
        <v/>
      </c>
      <c r="H74" s="587" t="str">
        <f ca="1">_xlfn.IFNA(HYPERLINK(CHOOSE('Bidder Instructions'!$H$27,"#'1.1b Lead &amp; Parents NFP'!"&amp;AH74,"#'1.1a Lead &amp; Parents'!"&amp;AH74),INDIRECT("'"&amp;CHOOSE('Bidder Instructions'!$H$27,"1.1b Lead &amp; Parents NFP","1.1a Lead &amp; Parents")&amp;"'!"&amp;AH74)),"")</f>
        <v/>
      </c>
      <c r="I74" s="205"/>
      <c r="J74" s="354"/>
      <c r="K74" s="354"/>
      <c r="M74" s="587" t="str">
        <f ca="1">_xlfn.IFNA(HYPERLINK(CHOOSE('Bidder Instructions'!$H$27,"#'1.1b Lead &amp; Parents NFP'!"&amp;AM74,"#'1.1a Lead &amp; Parents'!"&amp;AM74),INDIRECT("'"&amp;CHOOSE('Bidder Instructions'!$H$27,"1.1b Lead &amp; Parents NFP","1.1a Lead &amp; Parents")&amp;"'!"&amp;AM74)),"")</f>
        <v/>
      </c>
      <c r="N74" s="587" t="str">
        <f ca="1">_xlfn.IFNA(HYPERLINK(CHOOSE('Bidder Instructions'!$H$27,"#'1.1b Lead &amp; Parents NFP'!"&amp;AN74,"#'1.1a Lead &amp; Parents'!"&amp;AN74),INDIRECT("'"&amp;CHOOSE('Bidder Instructions'!$H$27,"1.1b Lead &amp; Parents NFP","1.1a Lead &amp; Parents")&amp;"'!"&amp;AN74)),"")</f>
        <v/>
      </c>
      <c r="O74" s="587" t="str">
        <f ca="1">_xlfn.IFNA(HYPERLINK(CHOOSE('Bidder Instructions'!$H$27,"#'1.1b Lead &amp; Parents NFP'!"&amp;AO74,"#'1.1a Lead &amp; Parents'!"&amp;AO74),INDIRECT("'"&amp;CHOOSE('Bidder Instructions'!$H$27,"1.1b Lead &amp; Parents NFP","1.1a Lead &amp; Parents")&amp;"'!"&amp;AO74)),"")</f>
        <v/>
      </c>
      <c r="P74" s="205"/>
      <c r="Q74" s="354"/>
      <c r="R74" s="354"/>
      <c r="T74" s="587" t="str">
        <f ca="1">_xlfn.IFNA(HYPERLINK(CHOOSE('Bidder Instructions'!$H$27,"#'1.1b Lead &amp; Parents NFP'!"&amp;AT74,"#'1.1a Lead &amp; Parents'!"&amp;AT74),INDIRECT("'"&amp;CHOOSE('Bidder Instructions'!$H$27,"1.1b Lead &amp; Parents NFP","1.1a Lead &amp; Parents")&amp;"'!"&amp;AT74)),"")</f>
        <v/>
      </c>
      <c r="U74" s="587" t="str">
        <f ca="1">_xlfn.IFNA(HYPERLINK(CHOOSE('Bidder Instructions'!$H$27,"#'1.1b Lead &amp; Parents NFP'!"&amp;AU74,"#'1.1a Lead &amp; Parents'!"&amp;AU74),INDIRECT("'"&amp;CHOOSE('Bidder Instructions'!$H$27,"1.1b Lead &amp; Parents NFP","1.1a Lead &amp; Parents")&amp;"'!"&amp;AU74)),"")</f>
        <v/>
      </c>
      <c r="V74" s="587" t="str">
        <f ca="1">_xlfn.IFNA(HYPERLINK(CHOOSE('Bidder Instructions'!$H$27,"#'1.1b Lead &amp; Parents NFP'!"&amp;AV74,"#'1.1a Lead &amp; Parents'!"&amp;AV74),INDIRECT("'"&amp;CHOOSE('Bidder Instructions'!$H$27,"1.1b Lead &amp; Parents NFP","1.1a Lead &amp; Parents")&amp;"'!"&amp;AV74)),"")</f>
        <v/>
      </c>
      <c r="W74" s="205"/>
      <c r="X74" s="354"/>
      <c r="Y74" s="354"/>
      <c r="AA74" s="463" t="str">
        <f t="shared" si="0"/>
        <v>N/A</v>
      </c>
      <c r="AB74" s="463" t="str">
        <f t="shared" si="1"/>
        <v>IS16</v>
      </c>
      <c r="AC74" s="467"/>
      <c r="AD74" s="492" t="str">
        <f>IF('Bidder Instructions'!$H$27=2,"","Net Finance income/(costs) (Bank Loan Interest etc.)")</f>
        <v/>
      </c>
      <c r="AE74" s="489" t="str">
        <f>IF(AD74="","","add")</f>
        <v/>
      </c>
      <c r="AF74" s="588" t="e">
        <f ca="1">CHOOSE('Bidder Instructions'!$H$27,ADDRESS(MATCH($AB74,'1.1b Lead &amp; Parents NFP'!$C:$C,0)+$AF$15,MATCH(AF$17,'1.1b Lead &amp; Parents NFP'!$9:$9,0)+$AF$14,1,1),ADDRESS(MATCH($AA74,'1.1a Lead &amp; Parents'!$C:$C,0)+$AF$13,MATCH(AF$17,'1.1a Lead &amp; Parents'!$9:$9,0)+$AF$12,1,1))</f>
        <v>#N/A</v>
      </c>
      <c r="AG74" s="588" t="e">
        <f ca="1">CHOOSE('Bidder Instructions'!$H$27,ADDRESS(MATCH($AB74,'1.1b Lead &amp; Parents NFP'!$C:$C,0)+$AF$15,MATCH(AG$17,'1.1b Lead &amp; Parents NFP'!$9:$9,0)+$AF$14,1,1),ADDRESS(MATCH($AA74,'1.1a Lead &amp; Parents'!$C:$C,0)+$AF$13,MATCH(AG$17,'1.1a Lead &amp; Parents'!$9:$9,0)+$AF$12,1,1))</f>
        <v>#N/A</v>
      </c>
      <c r="AH74" s="588" t="e">
        <f ca="1">CHOOSE('Bidder Instructions'!$H$27,ADDRESS(MATCH($AB74,'1.1b Lead &amp; Parents NFP'!$C:$C,0)+$AF$15,MATCH(AH$17,'1.1b Lead &amp; Parents NFP'!$9:$9,0)+$AF$14,1,1),ADDRESS(MATCH($AA74,'1.1a Lead &amp; Parents'!$C:$C,0)+$AF$13,MATCH(AH$17,'1.1a Lead &amp; Parents'!$9:$9,0)+$AF$12,1,1))</f>
        <v>#N/A</v>
      </c>
      <c r="AI74" s="589"/>
      <c r="AJ74" s="589"/>
      <c r="AK74" s="589"/>
      <c r="AL74" s="589"/>
      <c r="AM74" s="588" t="e">
        <f ca="1">CHOOSE('Bidder Instructions'!$H$27,ADDRESS(MATCH($AB74,'1.1b Lead &amp; Parents NFP'!$C:$C,0)+$AF$15,MATCH(AM$17,'1.1b Lead &amp; Parents NFP'!$9:$9,0)+$AF$14,1,1),ADDRESS(MATCH($AA74,'1.1a Lead &amp; Parents'!$C:$C,0)+$AF$13,MATCH(AM$17,'1.1a Lead &amp; Parents'!$9:$9,0)+$AF$12,1,1))</f>
        <v>#N/A</v>
      </c>
      <c r="AN74" s="588" t="e">
        <f ca="1">CHOOSE('Bidder Instructions'!$H$27,ADDRESS(MATCH($AB74,'1.1b Lead &amp; Parents NFP'!$C:$C,0)+$AF$15,MATCH(AN$17,'1.1b Lead &amp; Parents NFP'!$9:$9,0)+$AF$14,1,1),ADDRESS(MATCH($AA74,'1.1a Lead &amp; Parents'!$C:$C,0)+$AF$13,MATCH(AN$17,'1.1a Lead &amp; Parents'!$9:$9,0)+$AF$12,1,1))</f>
        <v>#N/A</v>
      </c>
      <c r="AO74" s="588" t="e">
        <f ca="1">CHOOSE('Bidder Instructions'!$H$27,ADDRESS(MATCH($AB74,'1.1b Lead &amp; Parents NFP'!$C:$C,0)+$AF$15,MATCH(AO$17,'1.1b Lead &amp; Parents NFP'!$9:$9,0)+$AF$14,1,1),ADDRESS(MATCH($AA74,'1.1a Lead &amp; Parents'!$C:$C,0)+$AF$13,MATCH(AO$17,'1.1a Lead &amp; Parents'!$9:$9,0)+$AF$12,1,1))</f>
        <v>#N/A</v>
      </c>
      <c r="AP74" s="589"/>
      <c r="AQ74" s="589"/>
      <c r="AR74" s="589"/>
      <c r="AS74" s="589"/>
      <c r="AT74" s="588" t="e">
        <f ca="1">CHOOSE('Bidder Instructions'!$H$27,ADDRESS(MATCH($AB74,'1.1b Lead &amp; Parents NFP'!$C:$C,0)+$AF$15,MATCH(AT$17,'1.1b Lead &amp; Parents NFP'!$9:$9,0)+$AF$14,1,1),ADDRESS(MATCH($AA74,'1.1a Lead &amp; Parents'!$C:$C,0)+$AF$13,MATCH(AT$17,'1.1a Lead &amp; Parents'!$9:$9,0)+$AF$12,1,1))</f>
        <v>#N/A</v>
      </c>
      <c r="AU74" s="588" t="e">
        <f ca="1">CHOOSE('Bidder Instructions'!$H$27,ADDRESS(MATCH($AB74,'1.1b Lead &amp; Parents NFP'!$C:$C,0)+$AF$15,MATCH(AU$17,'1.1b Lead &amp; Parents NFP'!$9:$9,0)+$AF$14,1,1),ADDRESS(MATCH($AA74,'1.1a Lead &amp; Parents'!$C:$C,0)+$AF$13,MATCH(AU$17,'1.1a Lead &amp; Parents'!$9:$9,0)+$AF$12,1,1))</f>
        <v>#N/A</v>
      </c>
      <c r="AV74" s="588" t="e">
        <f ca="1">CHOOSE('Bidder Instructions'!$H$27,ADDRESS(MATCH($AB74,'1.1b Lead &amp; Parents NFP'!$C:$C,0)+$AF$15,MATCH(AV$17,'1.1b Lead &amp; Parents NFP'!$9:$9,0)+$AF$14,1,1),ADDRESS(MATCH($AA74,'1.1a Lead &amp; Parents'!$C:$C,0)+$AF$13,MATCH(AV$17,'1.1a Lead &amp; Parents'!$9:$9,0)+$AF$12,1,1))</f>
        <v>#N/A</v>
      </c>
      <c r="AW74" s="590"/>
      <c r="AX74" s="590"/>
      <c r="AY74" s="590"/>
    </row>
    <row r="75" spans="1:51" s="183" customFormat="1" x14ac:dyDescent="0.25">
      <c r="A75" s="197"/>
      <c r="B75" s="197"/>
      <c r="C75" s="198"/>
      <c r="D75" s="191"/>
      <c r="E75" s="192"/>
      <c r="F75" s="209"/>
      <c r="G75" s="209"/>
      <c r="H75" s="209"/>
      <c r="I75" s="204"/>
      <c r="J75" s="204"/>
      <c r="K75" s="204"/>
      <c r="M75" s="209"/>
      <c r="N75" s="209"/>
      <c r="O75" s="209"/>
      <c r="P75" s="204"/>
      <c r="Q75" s="204"/>
      <c r="R75" s="204"/>
      <c r="T75" s="209"/>
      <c r="U75" s="209"/>
      <c r="V75" s="209"/>
      <c r="W75" s="204"/>
      <c r="X75" s="204"/>
      <c r="Y75" s="204"/>
      <c r="AA75" s="463">
        <f t="shared" si="0"/>
        <v>0</v>
      </c>
      <c r="AB75" s="463">
        <f t="shared" si="1"/>
        <v>0</v>
      </c>
      <c r="AC75" s="472"/>
      <c r="AD75" s="493"/>
      <c r="AE75" s="493"/>
      <c r="AF75" s="588"/>
      <c r="AG75" s="588"/>
      <c r="AH75" s="591"/>
      <c r="AI75" s="589"/>
      <c r="AJ75" s="589"/>
      <c r="AK75" s="589"/>
      <c r="AL75" s="589"/>
      <c r="AM75" s="592"/>
      <c r="AN75" s="588"/>
      <c r="AO75" s="591"/>
      <c r="AP75" s="589"/>
      <c r="AQ75" s="589"/>
      <c r="AR75" s="589"/>
      <c r="AS75" s="589"/>
      <c r="AT75" s="592"/>
      <c r="AU75" s="588"/>
      <c r="AV75" s="591"/>
      <c r="AW75" s="590"/>
      <c r="AX75" s="590"/>
      <c r="AY75" s="590"/>
    </row>
    <row r="76" spans="1:51" s="609" customFormat="1" ht="13" x14ac:dyDescent="0.25">
      <c r="A76" s="627"/>
      <c r="B76" s="628"/>
      <c r="C76" s="629">
        <v>6</v>
      </c>
      <c r="D76" s="665" t="s">
        <v>62</v>
      </c>
      <c r="E76" s="677"/>
      <c r="F76" s="678" t="str">
        <f ca="1">IFERROR((F77-F78)/F79,"N/A")</f>
        <v>N/A</v>
      </c>
      <c r="G76" s="682" t="str">
        <f ca="1">IFERROR((G77-G78)/G79,"N/A")</f>
        <v>N/A</v>
      </c>
      <c r="H76" s="678" t="str">
        <f ca="1">IFERROR((H77-H78)/H79,"N/A")</f>
        <v>N/A</v>
      </c>
      <c r="I76" s="634" t="str">
        <f ca="1">IF(F79=0,"G",IF(F76&gt;'Authority Input'!$I$29,"G",IF(F76&lt;'Authority Input'!$G$29,"R","A")))</f>
        <v>G</v>
      </c>
      <c r="J76" s="634" t="str">
        <f ca="1">IF(G79=0,"G",IF(G76&gt;'Authority Input'!$I$29,"G",IF(G76&lt;'Authority Input'!$G$29,"R","A")))</f>
        <v>G</v>
      </c>
      <c r="K76" s="634" t="str">
        <f ca="1">IF(H79=0,"G",IF(H76&gt;'Authority Input'!$I$29,"G",IF(H76&lt;'Authority Input'!$G$29,"R","A")))</f>
        <v>G</v>
      </c>
      <c r="M76" s="678" t="str">
        <f ca="1">IFERROR((M77-M78)/M79,"N/A")</f>
        <v>N/A</v>
      </c>
      <c r="N76" s="682" t="str">
        <f ca="1">IFERROR((N77-N78)/N79,"N/A")</f>
        <v>N/A</v>
      </c>
      <c r="O76" s="678" t="str">
        <f ca="1">IFERROR((O77-O78)/O79,"N/A")</f>
        <v>N/A</v>
      </c>
      <c r="P76" s="634" t="str">
        <f ca="1">IF(M79=0,"G",IF(M76&gt;'Authority Input'!$I$29,"G",IF(M76&lt;'Authority Input'!$G$29,"R","A")))</f>
        <v>G</v>
      </c>
      <c r="Q76" s="634" t="str">
        <f ca="1">IF(N79=0,"G",IF(N76&gt;'Authority Input'!$I$29,"G",IF(N76&lt;'Authority Input'!$G$29,"R","A")))</f>
        <v>G</v>
      </c>
      <c r="R76" s="634" t="str">
        <f ca="1">IF(O79=0,"G",IF(O76&gt;'Authority Input'!$I$29,"G",IF(O76&lt;'Authority Input'!$G$29,"R","A")))</f>
        <v>G</v>
      </c>
      <c r="T76" s="678" t="str">
        <f ca="1">IFERROR((T77-T78)/T79,"N/A")</f>
        <v>N/A</v>
      </c>
      <c r="U76" s="682" t="str">
        <f ca="1">IFERROR((U77-U78)/U79,"N/A")</f>
        <v>N/A</v>
      </c>
      <c r="V76" s="678" t="str">
        <f ca="1">IFERROR((V77-V78)/V79,"N/A")</f>
        <v>N/A</v>
      </c>
      <c r="W76" s="634" t="str">
        <f ca="1">IF(T79=0,"G",IF(T76&gt;'Authority Input'!$I$29,"G",IF(T76&lt;'Authority Input'!$G$29,"R","A")))</f>
        <v>G</v>
      </c>
      <c r="X76" s="634" t="str">
        <f ca="1">IF(U79=0,"G",IF(U76&gt;'Authority Input'!$I$29,"G",IF(U76&lt;'Authority Input'!$G$29,"R","A")))</f>
        <v>G</v>
      </c>
      <c r="Y76" s="634" t="str">
        <f ca="1">IF(V79=0,"G",IF(V76&gt;'Authority Input'!$I$29,"G",IF(V76&lt;'Authority Input'!$G$29,"R","A")))</f>
        <v>G</v>
      </c>
      <c r="AA76" s="610">
        <f t="shared" si="0"/>
        <v>0</v>
      </c>
      <c r="AB76" s="610">
        <f t="shared" si="1"/>
        <v>0</v>
      </c>
      <c r="AC76" s="637">
        <v>6</v>
      </c>
      <c r="AD76" s="639" t="s">
        <v>62</v>
      </c>
      <c r="AE76" s="679"/>
      <c r="AF76" s="667"/>
      <c r="AG76" s="667"/>
      <c r="AH76" s="668"/>
      <c r="AI76" s="669"/>
      <c r="AJ76" s="669"/>
      <c r="AK76" s="669"/>
      <c r="AL76" s="669"/>
      <c r="AM76" s="670"/>
      <c r="AN76" s="667"/>
      <c r="AO76" s="668"/>
      <c r="AP76" s="669"/>
      <c r="AQ76" s="669"/>
      <c r="AR76" s="669"/>
      <c r="AS76" s="669"/>
      <c r="AT76" s="670"/>
      <c r="AU76" s="667"/>
      <c r="AV76" s="668"/>
      <c r="AW76" s="671"/>
      <c r="AX76" s="671"/>
      <c r="AY76" s="671"/>
    </row>
    <row r="77" spans="1:51" s="177" customFormat="1" ht="11.5" x14ac:dyDescent="0.25">
      <c r="A77" s="177" t="s">
        <v>558</v>
      </c>
      <c r="B77" s="342" t="s">
        <v>521</v>
      </c>
      <c r="C77" s="343"/>
      <c r="D77" s="411" t="s">
        <v>27</v>
      </c>
      <c r="E77" s="345"/>
      <c r="F77" s="430">
        <f ca="1">_xlfn.IFNA(HYPERLINK(CHOOSE('Bidder Instructions'!$H$27,"#'1.1b Lead &amp; Parents NFP'!"&amp;AF77,"#'1.1a Lead &amp; Parents'!"&amp;AF77),INDIRECT("'"&amp;CHOOSE('Bidder Instructions'!$H$27,"1.1b Lead &amp; Parents NFP","1.1a Lead &amp; Parents")&amp;"'!"&amp;AF77)),"")</f>
        <v>0</v>
      </c>
      <c r="G77" s="430">
        <f ca="1">_xlfn.IFNA(HYPERLINK(CHOOSE('Bidder Instructions'!$H$27,"#'1.1b Lead &amp; Parents NFP'!"&amp;AG77,"#'1.1a Lead &amp; Parents'!"&amp;AG77),INDIRECT("'"&amp;CHOOSE('Bidder Instructions'!$H$27,"1.1b Lead &amp; Parents NFP","1.1a Lead &amp; Parents")&amp;"'!"&amp;AG77)),"")</f>
        <v>0</v>
      </c>
      <c r="H77" s="430">
        <f ca="1">_xlfn.IFNA(HYPERLINK(CHOOSE('Bidder Instructions'!$H$27,"#'1.1b Lead &amp; Parents NFP'!"&amp;AH77,"#'1.1a Lead &amp; Parents'!"&amp;AH77),INDIRECT("'"&amp;CHOOSE('Bidder Instructions'!$H$27,"1.1b Lead &amp; Parents NFP","1.1a Lead &amp; Parents")&amp;"'!"&amp;AH77)),"")</f>
        <v>0</v>
      </c>
      <c r="I77" s="363"/>
      <c r="J77" s="215"/>
      <c r="K77" s="215"/>
      <c r="M77" s="430">
        <f ca="1">_xlfn.IFNA(HYPERLINK(CHOOSE('Bidder Instructions'!$H$27,"#'1.1b Lead &amp; Parents NFP'!"&amp;AM77,"#'1.1a Lead &amp; Parents'!"&amp;AM77),INDIRECT("'"&amp;CHOOSE('Bidder Instructions'!$H$27,"1.1b Lead &amp; Parents NFP","1.1a Lead &amp; Parents")&amp;"'!"&amp;AM77)),"")</f>
        <v>0</v>
      </c>
      <c r="N77" s="430">
        <f ca="1">_xlfn.IFNA(HYPERLINK(CHOOSE('Bidder Instructions'!$H$27,"#'1.1b Lead &amp; Parents NFP'!"&amp;AN77,"#'1.1a Lead &amp; Parents'!"&amp;AN77),INDIRECT("'"&amp;CHOOSE('Bidder Instructions'!$H$27,"1.1b Lead &amp; Parents NFP","1.1a Lead &amp; Parents")&amp;"'!"&amp;AN77)),"")</f>
        <v>0</v>
      </c>
      <c r="O77" s="430">
        <f ca="1">_xlfn.IFNA(HYPERLINK(CHOOSE('Bidder Instructions'!$H$27,"#'1.1b Lead &amp; Parents NFP'!"&amp;AO77,"#'1.1a Lead &amp; Parents'!"&amp;AO77),INDIRECT("'"&amp;CHOOSE('Bidder Instructions'!$H$27,"1.1b Lead &amp; Parents NFP","1.1a Lead &amp; Parents")&amp;"'!"&amp;AO77)),"")</f>
        <v>0</v>
      </c>
      <c r="P77" s="363"/>
      <c r="Q77" s="215"/>
      <c r="R77" s="215"/>
      <c r="T77" s="430">
        <f ca="1">_xlfn.IFNA(HYPERLINK(CHOOSE('Bidder Instructions'!$H$27,"#'1.1b Lead &amp; Parents NFP'!"&amp;AT77,"#'1.1a Lead &amp; Parents'!"&amp;AT77),INDIRECT("'"&amp;CHOOSE('Bidder Instructions'!$H$27,"1.1b Lead &amp; Parents NFP","1.1a Lead &amp; Parents")&amp;"'!"&amp;AT77)),"")</f>
        <v>0</v>
      </c>
      <c r="U77" s="430">
        <f ca="1">_xlfn.IFNA(HYPERLINK(CHOOSE('Bidder Instructions'!$H$27,"#'1.1b Lead &amp; Parents NFP'!"&amp;AU77,"#'1.1a Lead &amp; Parents'!"&amp;AU77),INDIRECT("'"&amp;CHOOSE('Bidder Instructions'!$H$27,"1.1b Lead &amp; Parents NFP","1.1a Lead &amp; Parents")&amp;"'!"&amp;AU77)),"")</f>
        <v>0</v>
      </c>
      <c r="V77" s="430">
        <f ca="1">_xlfn.IFNA(HYPERLINK(CHOOSE('Bidder Instructions'!$H$27,"#'1.1b Lead &amp; Parents NFP'!"&amp;AV77,"#'1.1a Lead &amp; Parents'!"&amp;AV77),INDIRECT("'"&amp;CHOOSE('Bidder Instructions'!$H$27,"1.1b Lead &amp; Parents NFP","1.1a Lead &amp; Parents")&amp;"'!"&amp;AV77)),"")</f>
        <v>0</v>
      </c>
      <c r="W77" s="363"/>
      <c r="X77" s="215"/>
      <c r="Y77" s="215"/>
      <c r="AA77" s="543" t="str">
        <f t="shared" si="0"/>
        <v>BS36</v>
      </c>
      <c r="AB77" s="543" t="str">
        <f t="shared" si="1"/>
        <v>BS19</v>
      </c>
      <c r="AC77" s="544"/>
      <c r="AD77" s="579" t="s">
        <v>27</v>
      </c>
      <c r="AE77" s="546"/>
      <c r="AF77" s="458" t="str">
        <f ca="1">CHOOSE('Bidder Instructions'!$H$27,ADDRESS(MATCH($AB77,'1.1b Lead &amp; Parents NFP'!$C:$C,0)+$AF$15,MATCH(AF$17,'1.1b Lead &amp; Parents NFP'!$9:$9,0)+$AF$14,1,1),ADDRESS(MATCH($AA77,'1.1a Lead &amp; Parents'!$C:$C,0)+$AF$13,MATCH(AF$17,'1.1a Lead &amp; Parents'!$9:$9,0)+$AF$12,1,1))</f>
        <v>$F$87</v>
      </c>
      <c r="AG77" s="458" t="str">
        <f ca="1">CHOOSE('Bidder Instructions'!$H$27,ADDRESS(MATCH($AB77,'1.1b Lead &amp; Parents NFP'!$C:$C,0)+$AF$15,MATCH(AG$17,'1.1b Lead &amp; Parents NFP'!$9:$9,0)+$AF$14,1,1),ADDRESS(MATCH($AA77,'1.1a Lead &amp; Parents'!$C:$C,0)+$AF$13,MATCH(AG$17,'1.1a Lead &amp; Parents'!$9:$9,0)+$AF$12,1,1))</f>
        <v>$G$87</v>
      </c>
      <c r="AH77" s="458" t="str">
        <f ca="1">CHOOSE('Bidder Instructions'!$H$27,ADDRESS(MATCH($AB77,'1.1b Lead &amp; Parents NFP'!$C:$C,0)+$AF$15,MATCH(AH$17,'1.1b Lead &amp; Parents NFP'!$9:$9,0)+$AF$14,1,1),ADDRESS(MATCH($AA77,'1.1a Lead &amp; Parents'!$C:$C,0)+$AF$13,MATCH(AH$17,'1.1a Lead &amp; Parents'!$9:$9,0)+$AF$12,1,1))</f>
        <v>$H$87</v>
      </c>
      <c r="AI77" s="460"/>
      <c r="AJ77" s="460"/>
      <c r="AK77" s="460"/>
      <c r="AL77" s="460"/>
      <c r="AM77" s="458" t="str">
        <f ca="1">CHOOSE('Bidder Instructions'!$H$27,ADDRESS(MATCH($AB77,'1.1b Lead &amp; Parents NFP'!$C:$C,0)+$AF$15,MATCH(AM$17,'1.1b Lead &amp; Parents NFP'!$9:$9,0)+$AF$14,1,1),ADDRESS(MATCH($AA77,'1.1a Lead &amp; Parents'!$C:$C,0)+$AF$13,MATCH(AM$17,'1.1a Lead &amp; Parents'!$9:$9,0)+$AF$12,1,1))</f>
        <v>$N$87</v>
      </c>
      <c r="AN77" s="458" t="str">
        <f ca="1">CHOOSE('Bidder Instructions'!$H$27,ADDRESS(MATCH($AB77,'1.1b Lead &amp; Parents NFP'!$C:$C,0)+$AF$15,MATCH(AN$17,'1.1b Lead &amp; Parents NFP'!$9:$9,0)+$AF$14,1,1),ADDRESS(MATCH($AA77,'1.1a Lead &amp; Parents'!$C:$C,0)+$AF$13,MATCH(AN$17,'1.1a Lead &amp; Parents'!$9:$9,0)+$AF$12,1,1))</f>
        <v>$O$87</v>
      </c>
      <c r="AO77" s="458" t="str">
        <f ca="1">CHOOSE('Bidder Instructions'!$H$27,ADDRESS(MATCH($AB77,'1.1b Lead &amp; Parents NFP'!$C:$C,0)+$AF$15,MATCH(AO$17,'1.1b Lead &amp; Parents NFP'!$9:$9,0)+$AF$14,1,1),ADDRESS(MATCH($AA77,'1.1a Lead &amp; Parents'!$C:$C,0)+$AF$13,MATCH(AO$17,'1.1a Lead &amp; Parents'!$9:$9,0)+$AF$12,1,1))</f>
        <v>$P$87</v>
      </c>
      <c r="AP77" s="460"/>
      <c r="AQ77" s="460"/>
      <c r="AR77" s="460"/>
      <c r="AS77" s="460"/>
      <c r="AT77" s="458" t="str">
        <f ca="1">CHOOSE('Bidder Instructions'!$H$27,ADDRESS(MATCH($AB77,'1.1b Lead &amp; Parents NFP'!$C:$C,0)+$AF$15,MATCH(AT$17,'1.1b Lead &amp; Parents NFP'!$9:$9,0)+$AF$14,1,1),ADDRESS(MATCH($AA77,'1.1a Lead &amp; Parents'!$C:$C,0)+$AF$13,MATCH(AT$17,'1.1a Lead &amp; Parents'!$9:$9,0)+$AF$12,1,1))</f>
        <v>$V$87</v>
      </c>
      <c r="AU77" s="458" t="str">
        <f ca="1">CHOOSE('Bidder Instructions'!$H$27,ADDRESS(MATCH($AB77,'1.1b Lead &amp; Parents NFP'!$C:$C,0)+$AF$15,MATCH(AU$17,'1.1b Lead &amp; Parents NFP'!$9:$9,0)+$AF$14,1,1),ADDRESS(MATCH($AA77,'1.1a Lead &amp; Parents'!$C:$C,0)+$AF$13,MATCH(AU$17,'1.1a Lead &amp; Parents'!$9:$9,0)+$AF$12,1,1))</f>
        <v>$W$87</v>
      </c>
      <c r="AV77" s="458" t="str">
        <f ca="1">CHOOSE('Bidder Instructions'!$H$27,ADDRESS(MATCH($AB77,'1.1b Lead &amp; Parents NFP'!$C:$C,0)+$AF$15,MATCH(AV$17,'1.1b Lead &amp; Parents NFP'!$9:$9,0)+$AF$14,1,1),ADDRESS(MATCH($AA77,'1.1a Lead &amp; Parents'!$C:$C,0)+$AF$13,MATCH(AV$17,'1.1a Lead &amp; Parents'!$9:$9,0)+$AF$12,1,1))</f>
        <v>$X$87</v>
      </c>
      <c r="AW77" s="456"/>
      <c r="AX77" s="456"/>
      <c r="AY77" s="456"/>
    </row>
    <row r="78" spans="1:51" s="177" customFormat="1" ht="11.5" x14ac:dyDescent="0.25">
      <c r="A78" s="177" t="s">
        <v>522</v>
      </c>
      <c r="B78" s="177" t="s">
        <v>503</v>
      </c>
      <c r="C78" s="346"/>
      <c r="D78" s="366" t="s">
        <v>270</v>
      </c>
      <c r="E78" s="348" t="s">
        <v>266</v>
      </c>
      <c r="F78" s="430">
        <f ca="1">_xlfn.IFNA(HYPERLINK(CHOOSE('Bidder Instructions'!$H$27,"#'1.1b Lead &amp; Parents NFP'!"&amp;AF78,"#'1.1a Lead &amp; Parents'!"&amp;AF78),INDIRECT("'"&amp;CHOOSE('Bidder Instructions'!$H$27,"1.1b Lead &amp; Parents NFP","1.1a Lead &amp; Parents")&amp;"'!"&amp;AF78)),"")</f>
        <v>0</v>
      </c>
      <c r="G78" s="430">
        <f ca="1">_xlfn.IFNA(HYPERLINK(CHOOSE('Bidder Instructions'!$H$27,"#'1.1b Lead &amp; Parents NFP'!"&amp;AG78,"#'1.1a Lead &amp; Parents'!"&amp;AG78),INDIRECT("'"&amp;CHOOSE('Bidder Instructions'!$H$27,"1.1b Lead &amp; Parents NFP","1.1a Lead &amp; Parents")&amp;"'!"&amp;AG78)),"")</f>
        <v>0</v>
      </c>
      <c r="H78" s="430">
        <f ca="1">_xlfn.IFNA(HYPERLINK(CHOOSE('Bidder Instructions'!$H$27,"#'1.1b Lead &amp; Parents NFP'!"&amp;AH78,"#'1.1a Lead &amp; Parents'!"&amp;AH78),INDIRECT("'"&amp;CHOOSE('Bidder Instructions'!$H$27,"1.1b Lead &amp; Parents NFP","1.1a Lead &amp; Parents")&amp;"'!"&amp;AH78)),"")</f>
        <v>0</v>
      </c>
      <c r="I78" s="213"/>
      <c r="J78" s="214"/>
      <c r="K78" s="214"/>
      <c r="M78" s="430">
        <f ca="1">_xlfn.IFNA(HYPERLINK(CHOOSE('Bidder Instructions'!$H$27,"#'1.1b Lead &amp; Parents NFP'!"&amp;AM78,"#'1.1a Lead &amp; Parents'!"&amp;AM78),INDIRECT("'"&amp;CHOOSE('Bidder Instructions'!$H$27,"1.1b Lead &amp; Parents NFP","1.1a Lead &amp; Parents")&amp;"'!"&amp;AM78)),"")</f>
        <v>0</v>
      </c>
      <c r="N78" s="430">
        <f ca="1">_xlfn.IFNA(HYPERLINK(CHOOSE('Bidder Instructions'!$H$27,"#'1.1b Lead &amp; Parents NFP'!"&amp;AN78,"#'1.1a Lead &amp; Parents'!"&amp;AN78),INDIRECT("'"&amp;CHOOSE('Bidder Instructions'!$H$27,"1.1b Lead &amp; Parents NFP","1.1a Lead &amp; Parents")&amp;"'!"&amp;AN78)),"")</f>
        <v>0</v>
      </c>
      <c r="O78" s="430">
        <f ca="1">_xlfn.IFNA(HYPERLINK(CHOOSE('Bidder Instructions'!$H$27,"#'1.1b Lead &amp; Parents NFP'!"&amp;AO78,"#'1.1a Lead &amp; Parents'!"&amp;AO78),INDIRECT("'"&amp;CHOOSE('Bidder Instructions'!$H$27,"1.1b Lead &amp; Parents NFP","1.1a Lead &amp; Parents")&amp;"'!"&amp;AO78)),"")</f>
        <v>0</v>
      </c>
      <c r="P78" s="213"/>
      <c r="Q78" s="214"/>
      <c r="R78" s="214"/>
      <c r="T78" s="430">
        <f ca="1">_xlfn.IFNA(HYPERLINK(CHOOSE('Bidder Instructions'!$H$27,"#'1.1b Lead &amp; Parents NFP'!"&amp;AT78,"#'1.1a Lead &amp; Parents'!"&amp;AT78),INDIRECT("'"&amp;CHOOSE('Bidder Instructions'!$H$27,"1.1b Lead &amp; Parents NFP","1.1a Lead &amp; Parents")&amp;"'!"&amp;AT78)),"")</f>
        <v>0</v>
      </c>
      <c r="U78" s="430">
        <f ca="1">_xlfn.IFNA(HYPERLINK(CHOOSE('Bidder Instructions'!$H$27,"#'1.1b Lead &amp; Parents NFP'!"&amp;AU78,"#'1.1a Lead &amp; Parents'!"&amp;AU78),INDIRECT("'"&amp;CHOOSE('Bidder Instructions'!$H$27,"1.1b Lead &amp; Parents NFP","1.1a Lead &amp; Parents")&amp;"'!"&amp;AU78)),"")</f>
        <v>0</v>
      </c>
      <c r="V78" s="430">
        <f ca="1">_xlfn.IFNA(HYPERLINK(CHOOSE('Bidder Instructions'!$H$27,"#'1.1b Lead &amp; Parents NFP'!"&amp;AV78,"#'1.1a Lead &amp; Parents'!"&amp;AV78),INDIRECT("'"&amp;CHOOSE('Bidder Instructions'!$H$27,"1.1b Lead &amp; Parents NFP","1.1a Lead &amp; Parents")&amp;"'!"&amp;AV78)),"")</f>
        <v>0</v>
      </c>
      <c r="W78" s="213"/>
      <c r="X78" s="214"/>
      <c r="Y78" s="214"/>
      <c r="AA78" s="543" t="str">
        <f t="shared" si="0"/>
        <v>BS20</v>
      </c>
      <c r="AB78" s="543" t="str">
        <f t="shared" si="1"/>
        <v>BS9</v>
      </c>
      <c r="AC78" s="547"/>
      <c r="AD78" s="552" t="s">
        <v>270</v>
      </c>
      <c r="AE78" s="549" t="s">
        <v>266</v>
      </c>
      <c r="AF78" s="458" t="str">
        <f ca="1">CHOOSE('Bidder Instructions'!$H$27,ADDRESS(MATCH($AB78,'1.1b Lead &amp; Parents NFP'!$C:$C,0)+$AF$15,MATCH(AF$17,'1.1b Lead &amp; Parents NFP'!$9:$9,0)+$AF$14,1,1),ADDRESS(MATCH($AA78,'1.1a Lead &amp; Parents'!$C:$C,0)+$AF$13,MATCH(AF$17,'1.1a Lead &amp; Parents'!$9:$9,0)+$AF$12,1,1))</f>
        <v>$F$71</v>
      </c>
      <c r="AG78" s="458" t="str">
        <f ca="1">CHOOSE('Bidder Instructions'!$H$27,ADDRESS(MATCH($AB78,'1.1b Lead &amp; Parents NFP'!$C:$C,0)+$AF$15,MATCH(AG$17,'1.1b Lead &amp; Parents NFP'!$9:$9,0)+$AF$14,1,1),ADDRESS(MATCH($AA78,'1.1a Lead &amp; Parents'!$C:$C,0)+$AF$13,MATCH(AG$17,'1.1a Lead &amp; Parents'!$9:$9,0)+$AF$12,1,1))</f>
        <v>$G$71</v>
      </c>
      <c r="AH78" s="458" t="str">
        <f ca="1">CHOOSE('Bidder Instructions'!$H$27,ADDRESS(MATCH($AB78,'1.1b Lead &amp; Parents NFP'!$C:$C,0)+$AF$15,MATCH(AH$17,'1.1b Lead &amp; Parents NFP'!$9:$9,0)+$AF$14,1,1),ADDRESS(MATCH($AA78,'1.1a Lead &amp; Parents'!$C:$C,0)+$AF$13,MATCH(AH$17,'1.1a Lead &amp; Parents'!$9:$9,0)+$AF$12,1,1))</f>
        <v>$H$71</v>
      </c>
      <c r="AI78" s="460"/>
      <c r="AJ78" s="460"/>
      <c r="AK78" s="460"/>
      <c r="AL78" s="460"/>
      <c r="AM78" s="458" t="str">
        <f ca="1">CHOOSE('Bidder Instructions'!$H$27,ADDRESS(MATCH($AB78,'1.1b Lead &amp; Parents NFP'!$C:$C,0)+$AF$15,MATCH(AM$17,'1.1b Lead &amp; Parents NFP'!$9:$9,0)+$AF$14,1,1),ADDRESS(MATCH($AA78,'1.1a Lead &amp; Parents'!$C:$C,0)+$AF$13,MATCH(AM$17,'1.1a Lead &amp; Parents'!$9:$9,0)+$AF$12,1,1))</f>
        <v>$N$71</v>
      </c>
      <c r="AN78" s="458" t="str">
        <f ca="1">CHOOSE('Bidder Instructions'!$H$27,ADDRESS(MATCH($AB78,'1.1b Lead &amp; Parents NFP'!$C:$C,0)+$AF$15,MATCH(AN$17,'1.1b Lead &amp; Parents NFP'!$9:$9,0)+$AF$14,1,1),ADDRESS(MATCH($AA78,'1.1a Lead &amp; Parents'!$C:$C,0)+$AF$13,MATCH(AN$17,'1.1a Lead &amp; Parents'!$9:$9,0)+$AF$12,1,1))</f>
        <v>$O$71</v>
      </c>
      <c r="AO78" s="458" t="str">
        <f ca="1">CHOOSE('Bidder Instructions'!$H$27,ADDRESS(MATCH($AB78,'1.1b Lead &amp; Parents NFP'!$C:$C,0)+$AF$15,MATCH(AO$17,'1.1b Lead &amp; Parents NFP'!$9:$9,0)+$AF$14,1,1),ADDRESS(MATCH($AA78,'1.1a Lead &amp; Parents'!$C:$C,0)+$AF$13,MATCH(AO$17,'1.1a Lead &amp; Parents'!$9:$9,0)+$AF$12,1,1))</f>
        <v>$P$71</v>
      </c>
      <c r="AP78" s="460"/>
      <c r="AQ78" s="460"/>
      <c r="AR78" s="460"/>
      <c r="AS78" s="460"/>
      <c r="AT78" s="458" t="str">
        <f ca="1">CHOOSE('Bidder Instructions'!$H$27,ADDRESS(MATCH($AB78,'1.1b Lead &amp; Parents NFP'!$C:$C,0)+$AF$15,MATCH(AT$17,'1.1b Lead &amp; Parents NFP'!$9:$9,0)+$AF$14,1,1),ADDRESS(MATCH($AA78,'1.1a Lead &amp; Parents'!$C:$C,0)+$AF$13,MATCH(AT$17,'1.1a Lead &amp; Parents'!$9:$9,0)+$AF$12,1,1))</f>
        <v>$V$71</v>
      </c>
      <c r="AU78" s="458" t="str">
        <f ca="1">CHOOSE('Bidder Instructions'!$H$27,ADDRESS(MATCH($AB78,'1.1b Lead &amp; Parents NFP'!$C:$C,0)+$AF$15,MATCH(AU$17,'1.1b Lead &amp; Parents NFP'!$9:$9,0)+$AF$14,1,1),ADDRESS(MATCH($AA78,'1.1a Lead &amp; Parents'!$C:$C,0)+$AF$13,MATCH(AU$17,'1.1a Lead &amp; Parents'!$9:$9,0)+$AF$12,1,1))</f>
        <v>$W$71</v>
      </c>
      <c r="AV78" s="458" t="str">
        <f ca="1">CHOOSE('Bidder Instructions'!$H$27,ADDRESS(MATCH($AB78,'1.1b Lead &amp; Parents NFP'!$C:$C,0)+$AF$15,MATCH(AV$17,'1.1b Lead &amp; Parents NFP'!$9:$9,0)+$AF$14,1,1),ADDRESS(MATCH($AA78,'1.1a Lead &amp; Parents'!$C:$C,0)+$AF$13,MATCH(AV$17,'1.1a Lead &amp; Parents'!$9:$9,0)+$AF$12,1,1))</f>
        <v>$X$71</v>
      </c>
      <c r="AW78" s="456"/>
      <c r="AX78" s="456"/>
      <c r="AY78" s="456"/>
    </row>
    <row r="79" spans="1:51" s="177" customFormat="1" ht="11.5" x14ac:dyDescent="0.25">
      <c r="A79" s="177" t="s">
        <v>576</v>
      </c>
      <c r="B79" s="177" t="s">
        <v>533</v>
      </c>
      <c r="C79" s="346"/>
      <c r="D79" s="412" t="s">
        <v>33</v>
      </c>
      <c r="E79" s="348"/>
      <c r="F79" s="430">
        <f ca="1">_xlfn.IFNA(HYPERLINK(CHOOSE('Bidder Instructions'!$H$27,"#'1.1b Lead &amp; Parents NFP'!"&amp;AF79,"#'1.1a Lead &amp; Parents'!"&amp;AF79),INDIRECT("'"&amp;CHOOSE('Bidder Instructions'!$H$27,"1.1b Lead &amp; Parents NFP","1.1a Lead &amp; Parents")&amp;"'!"&amp;AF79)),"")</f>
        <v>0</v>
      </c>
      <c r="G79" s="430">
        <f ca="1">_xlfn.IFNA(HYPERLINK(CHOOSE('Bidder Instructions'!$H$27,"#'1.1b Lead &amp; Parents NFP'!"&amp;AG79,"#'1.1a Lead &amp; Parents'!"&amp;AG79),INDIRECT("'"&amp;CHOOSE('Bidder Instructions'!$H$27,"1.1b Lead &amp; Parents NFP","1.1a Lead &amp; Parents")&amp;"'!"&amp;AG79)),"")</f>
        <v>0</v>
      </c>
      <c r="H79" s="430">
        <f ca="1">_xlfn.IFNA(HYPERLINK(CHOOSE('Bidder Instructions'!$H$27,"#'1.1b Lead &amp; Parents NFP'!"&amp;AH79,"#'1.1a Lead &amp; Parents'!"&amp;AH79),INDIRECT("'"&amp;CHOOSE('Bidder Instructions'!$H$27,"1.1b Lead &amp; Parents NFP","1.1a Lead &amp; Parents")&amp;"'!"&amp;AH79)),"")</f>
        <v>0</v>
      </c>
      <c r="I79" s="213"/>
      <c r="J79" s="214"/>
      <c r="K79" s="214"/>
      <c r="M79" s="430">
        <f ca="1">_xlfn.IFNA(HYPERLINK(CHOOSE('Bidder Instructions'!$H$27,"#'1.1b Lead &amp; Parents NFP'!"&amp;AM79,"#'1.1a Lead &amp; Parents'!"&amp;AM79),INDIRECT("'"&amp;CHOOSE('Bidder Instructions'!$H$27,"1.1b Lead &amp; Parents NFP","1.1a Lead &amp; Parents")&amp;"'!"&amp;AM79)),"")</f>
        <v>0</v>
      </c>
      <c r="N79" s="430">
        <f ca="1">_xlfn.IFNA(HYPERLINK(CHOOSE('Bidder Instructions'!$H$27,"#'1.1b Lead &amp; Parents NFP'!"&amp;AN79,"#'1.1a Lead &amp; Parents'!"&amp;AN79),INDIRECT("'"&amp;CHOOSE('Bidder Instructions'!$H$27,"1.1b Lead &amp; Parents NFP","1.1a Lead &amp; Parents")&amp;"'!"&amp;AN79)),"")</f>
        <v>0</v>
      </c>
      <c r="O79" s="430">
        <f ca="1">_xlfn.IFNA(HYPERLINK(CHOOSE('Bidder Instructions'!$H$27,"#'1.1b Lead &amp; Parents NFP'!"&amp;AO79,"#'1.1a Lead &amp; Parents'!"&amp;AO79),INDIRECT("'"&amp;CHOOSE('Bidder Instructions'!$H$27,"1.1b Lead &amp; Parents NFP","1.1a Lead &amp; Parents")&amp;"'!"&amp;AO79)),"")</f>
        <v>0</v>
      </c>
      <c r="P79" s="213"/>
      <c r="Q79" s="214"/>
      <c r="R79" s="214"/>
      <c r="T79" s="430">
        <f ca="1">_xlfn.IFNA(HYPERLINK(CHOOSE('Bidder Instructions'!$H$27,"#'1.1b Lead &amp; Parents NFP'!"&amp;AT79,"#'1.1a Lead &amp; Parents'!"&amp;AT79),INDIRECT("'"&amp;CHOOSE('Bidder Instructions'!$H$27,"1.1b Lead &amp; Parents NFP","1.1a Lead &amp; Parents")&amp;"'!"&amp;AT79)),"")</f>
        <v>0</v>
      </c>
      <c r="U79" s="430">
        <f ca="1">_xlfn.IFNA(HYPERLINK(CHOOSE('Bidder Instructions'!$H$27,"#'1.1b Lead &amp; Parents NFP'!"&amp;AU79,"#'1.1a Lead &amp; Parents'!"&amp;AU79),INDIRECT("'"&amp;CHOOSE('Bidder Instructions'!$H$27,"1.1b Lead &amp; Parents NFP","1.1a Lead &amp; Parents")&amp;"'!"&amp;AU79)),"")</f>
        <v>0</v>
      </c>
      <c r="V79" s="430">
        <f ca="1">_xlfn.IFNA(HYPERLINK(CHOOSE('Bidder Instructions'!$H$27,"#'1.1b Lead &amp; Parents NFP'!"&amp;AV79,"#'1.1a Lead &amp; Parents'!"&amp;AV79),INDIRECT("'"&amp;CHOOSE('Bidder Instructions'!$H$27,"1.1b Lead &amp; Parents NFP","1.1a Lead &amp; Parents")&amp;"'!"&amp;AV79)),"")</f>
        <v>0</v>
      </c>
      <c r="W79" s="213"/>
      <c r="X79" s="214"/>
      <c r="Y79" s="214"/>
      <c r="AA79" s="543" t="str">
        <f t="shared" si="0"/>
        <v>BS54</v>
      </c>
      <c r="AB79" s="543" t="str">
        <f t="shared" si="1"/>
        <v>BS31</v>
      </c>
      <c r="AC79" s="547"/>
      <c r="AD79" s="580" t="s">
        <v>33</v>
      </c>
      <c r="AE79" s="549"/>
      <c r="AF79" s="458" t="str">
        <f ca="1">CHOOSE('Bidder Instructions'!$H$27,ADDRESS(MATCH($AB79,'1.1b Lead &amp; Parents NFP'!$C:$C,0)+$AF$15,MATCH(AF$17,'1.1b Lead &amp; Parents NFP'!$9:$9,0)+$AF$14,1,1),ADDRESS(MATCH($AA79,'1.1a Lead &amp; Parents'!$C:$C,0)+$AF$13,MATCH(AF$17,'1.1a Lead &amp; Parents'!$9:$9,0)+$AF$12,1,1))</f>
        <v>$F$105</v>
      </c>
      <c r="AG79" s="458" t="str">
        <f ca="1">CHOOSE('Bidder Instructions'!$H$27,ADDRESS(MATCH($AB79,'1.1b Lead &amp; Parents NFP'!$C:$C,0)+$AF$15,MATCH(AG$17,'1.1b Lead &amp; Parents NFP'!$9:$9,0)+$AF$14,1,1),ADDRESS(MATCH($AA79,'1.1a Lead &amp; Parents'!$C:$C,0)+$AF$13,MATCH(AG$17,'1.1a Lead &amp; Parents'!$9:$9,0)+$AF$12,1,1))</f>
        <v>$G$105</v>
      </c>
      <c r="AH79" s="458" t="str">
        <f ca="1">CHOOSE('Bidder Instructions'!$H$27,ADDRESS(MATCH($AB79,'1.1b Lead &amp; Parents NFP'!$C:$C,0)+$AF$15,MATCH(AH$17,'1.1b Lead &amp; Parents NFP'!$9:$9,0)+$AF$14,1,1),ADDRESS(MATCH($AA79,'1.1a Lead &amp; Parents'!$C:$C,0)+$AF$13,MATCH(AH$17,'1.1a Lead &amp; Parents'!$9:$9,0)+$AF$12,1,1))</f>
        <v>$H$105</v>
      </c>
      <c r="AI79" s="460"/>
      <c r="AJ79" s="460"/>
      <c r="AK79" s="460"/>
      <c r="AL79" s="460"/>
      <c r="AM79" s="458" t="str">
        <f ca="1">CHOOSE('Bidder Instructions'!$H$27,ADDRESS(MATCH($AB79,'1.1b Lead &amp; Parents NFP'!$C:$C,0)+$AF$15,MATCH(AM$17,'1.1b Lead &amp; Parents NFP'!$9:$9,0)+$AF$14,1,1),ADDRESS(MATCH($AA79,'1.1a Lead &amp; Parents'!$C:$C,0)+$AF$13,MATCH(AM$17,'1.1a Lead &amp; Parents'!$9:$9,0)+$AF$12,1,1))</f>
        <v>$N$105</v>
      </c>
      <c r="AN79" s="458" t="str">
        <f ca="1">CHOOSE('Bidder Instructions'!$H$27,ADDRESS(MATCH($AB79,'1.1b Lead &amp; Parents NFP'!$C:$C,0)+$AF$15,MATCH(AN$17,'1.1b Lead &amp; Parents NFP'!$9:$9,0)+$AF$14,1,1),ADDRESS(MATCH($AA79,'1.1a Lead &amp; Parents'!$C:$C,0)+$AF$13,MATCH(AN$17,'1.1a Lead &amp; Parents'!$9:$9,0)+$AF$12,1,1))</f>
        <v>$O$105</v>
      </c>
      <c r="AO79" s="458" t="str">
        <f ca="1">CHOOSE('Bidder Instructions'!$H$27,ADDRESS(MATCH($AB79,'1.1b Lead &amp; Parents NFP'!$C:$C,0)+$AF$15,MATCH(AO$17,'1.1b Lead &amp; Parents NFP'!$9:$9,0)+$AF$14,1,1),ADDRESS(MATCH($AA79,'1.1a Lead &amp; Parents'!$C:$C,0)+$AF$13,MATCH(AO$17,'1.1a Lead &amp; Parents'!$9:$9,0)+$AF$12,1,1))</f>
        <v>$P$105</v>
      </c>
      <c r="AP79" s="460"/>
      <c r="AQ79" s="460"/>
      <c r="AR79" s="460"/>
      <c r="AS79" s="460"/>
      <c r="AT79" s="458" t="str">
        <f ca="1">CHOOSE('Bidder Instructions'!$H$27,ADDRESS(MATCH($AB79,'1.1b Lead &amp; Parents NFP'!$C:$C,0)+$AF$15,MATCH(AT$17,'1.1b Lead &amp; Parents NFP'!$9:$9,0)+$AF$14,1,1),ADDRESS(MATCH($AA79,'1.1a Lead &amp; Parents'!$C:$C,0)+$AF$13,MATCH(AT$17,'1.1a Lead &amp; Parents'!$9:$9,0)+$AF$12,1,1))</f>
        <v>$V$105</v>
      </c>
      <c r="AU79" s="458" t="str">
        <f ca="1">CHOOSE('Bidder Instructions'!$H$27,ADDRESS(MATCH($AB79,'1.1b Lead &amp; Parents NFP'!$C:$C,0)+$AF$15,MATCH(AU$17,'1.1b Lead &amp; Parents NFP'!$9:$9,0)+$AF$14,1,1),ADDRESS(MATCH($AA79,'1.1a Lead &amp; Parents'!$C:$C,0)+$AF$13,MATCH(AU$17,'1.1a Lead &amp; Parents'!$9:$9,0)+$AF$12,1,1))</f>
        <v>$W$105</v>
      </c>
      <c r="AV79" s="458" t="str">
        <f ca="1">CHOOSE('Bidder Instructions'!$H$27,ADDRESS(MATCH($AB79,'1.1b Lead &amp; Parents NFP'!$C:$C,0)+$AF$15,MATCH(AV$17,'1.1b Lead &amp; Parents NFP'!$9:$9,0)+$AF$14,1,1),ADDRESS(MATCH($AA79,'1.1a Lead &amp; Parents'!$C:$C,0)+$AF$13,MATCH(AV$17,'1.1a Lead &amp; Parents'!$9:$9,0)+$AF$12,1,1))</f>
        <v>$X$105</v>
      </c>
      <c r="AW79" s="456"/>
      <c r="AX79" s="456"/>
      <c r="AY79" s="456"/>
    </row>
    <row r="80" spans="1:51" x14ac:dyDescent="0.25">
      <c r="A80" s="94"/>
      <c r="B80" s="94"/>
      <c r="C80" s="118"/>
      <c r="E80" s="593"/>
      <c r="F80" s="210"/>
      <c r="G80" s="210"/>
      <c r="H80" s="210"/>
      <c r="I80" s="208"/>
      <c r="J80" s="208"/>
      <c r="K80" s="208"/>
      <c r="M80" s="210"/>
      <c r="N80" s="210"/>
      <c r="O80" s="210"/>
      <c r="P80" s="208"/>
      <c r="Q80" s="208"/>
      <c r="R80" s="208"/>
      <c r="T80" s="210"/>
      <c r="U80" s="210"/>
      <c r="V80" s="210"/>
      <c r="W80" s="208"/>
      <c r="X80" s="208"/>
      <c r="Y80" s="208"/>
      <c r="AA80" s="543">
        <f t="shared" si="0"/>
        <v>0</v>
      </c>
      <c r="AB80" s="543">
        <f t="shared" si="1"/>
        <v>0</v>
      </c>
      <c r="AC80" s="550"/>
      <c r="AD80" s="572"/>
      <c r="AE80" s="551"/>
      <c r="AF80" s="458"/>
      <c r="AG80" s="458"/>
      <c r="AH80" s="459"/>
      <c r="AI80" s="460"/>
      <c r="AJ80" s="460"/>
      <c r="AK80" s="460"/>
      <c r="AL80" s="460"/>
      <c r="AM80" s="461"/>
      <c r="AN80" s="458"/>
      <c r="AO80" s="459"/>
      <c r="AP80" s="460"/>
      <c r="AQ80" s="460"/>
      <c r="AR80" s="460"/>
      <c r="AS80" s="460"/>
      <c r="AT80" s="461"/>
      <c r="AU80" s="458"/>
      <c r="AV80" s="459"/>
      <c r="AW80" s="456"/>
      <c r="AX80" s="456"/>
      <c r="AY80" s="456"/>
    </row>
    <row r="81" spans="1:51" s="655" customFormat="1" ht="13" x14ac:dyDescent="0.25">
      <c r="A81" s="449" t="s">
        <v>601</v>
      </c>
      <c r="B81" s="450" t="s">
        <v>577</v>
      </c>
      <c r="C81" s="649">
        <v>7</v>
      </c>
      <c r="D81" s="672" t="s">
        <v>63</v>
      </c>
      <c r="E81" s="673"/>
      <c r="F81" s="683">
        <f ca="1">_xlfn.IFNA(HYPERLINK(CHOOSE('Bidder Instructions'!$H$27,"#'1.1b Lead &amp; Parents NFP'!"&amp;AF81,"#'1.1a Lead &amp; Parents'!"&amp;AF81),INDIRECT("'"&amp;CHOOSE('Bidder Instructions'!$H$27,"1.1b Lead &amp; Parents NFP","1.1a Lead &amp; Parents")&amp;"'!"&amp;AF81)),"")</f>
        <v>0</v>
      </c>
      <c r="G81" s="683">
        <f ca="1">_xlfn.IFNA(HYPERLINK(CHOOSE('Bidder Instructions'!$H$27,"#'1.1b Lead &amp; Parents NFP'!"&amp;AG81,"#'1.1a Lead &amp; Parents'!"&amp;AG81),INDIRECT("'"&amp;CHOOSE('Bidder Instructions'!$H$27,"1.1b Lead &amp; Parents NFP","1.1a Lead &amp; Parents")&amp;"'!"&amp;AG81)),"")</f>
        <v>0</v>
      </c>
      <c r="H81" s="683">
        <f ca="1">_xlfn.IFNA(HYPERLINK(CHOOSE('Bidder Instructions'!$H$27,"#'1.1b Lead &amp; Parents NFP'!"&amp;AH81,"#'1.1a Lead &amp; Parents'!"&amp;AH81),INDIRECT("'"&amp;CHOOSE('Bidder Instructions'!$H$27,"1.1b Lead &amp; Parents NFP","1.1a Lead &amp; Parents")&amp;"'!"&amp;AH81)),"")</f>
        <v>0</v>
      </c>
      <c r="I81" s="675" t="str">
        <f ca="1">IF(F81&gt;'Authority Input'!$I$30,"G",IF(F81&lt;'Authority Input'!$G$30,"R","A"))</f>
        <v>A</v>
      </c>
      <c r="J81" s="675" t="str">
        <f ca="1">IF(G81&gt;'Authority Input'!$I$30,"G",IF(G81&lt;'Authority Input'!$G$30,"R","A"))</f>
        <v>A</v>
      </c>
      <c r="K81" s="675" t="str">
        <f ca="1">IF(H81&gt;'Authority Input'!$I$30,"G",IF(H81&lt;'Authority Input'!$G$30,"R","A"))</f>
        <v>A</v>
      </c>
      <c r="M81" s="683">
        <f ca="1">_xlfn.IFNA(HYPERLINK(CHOOSE('Bidder Instructions'!$H$27,"#'1.1b Lead &amp; Parents NFP'!"&amp;AM81,"#'1.1a Lead &amp; Parents'!"&amp;AM81),INDIRECT("'"&amp;CHOOSE('Bidder Instructions'!$H$27,"1.1b Lead &amp; Parents NFP","1.1a Lead &amp; Parents")&amp;"'!"&amp;AM81)),"")</f>
        <v>0</v>
      </c>
      <c r="N81" s="683">
        <f ca="1">_xlfn.IFNA(HYPERLINK(CHOOSE('Bidder Instructions'!$H$27,"#'1.1b Lead &amp; Parents NFP'!"&amp;AN81,"#'1.1a Lead &amp; Parents'!"&amp;AN81),INDIRECT("'"&amp;CHOOSE('Bidder Instructions'!$H$27,"1.1b Lead &amp; Parents NFP","1.1a Lead &amp; Parents")&amp;"'!"&amp;AN81)),"")</f>
        <v>0</v>
      </c>
      <c r="O81" s="683">
        <f ca="1">_xlfn.IFNA(HYPERLINK(CHOOSE('Bidder Instructions'!$H$27,"#'1.1b Lead &amp; Parents NFP'!"&amp;AO81,"#'1.1a Lead &amp; Parents'!"&amp;AO81),INDIRECT("'"&amp;CHOOSE('Bidder Instructions'!$H$27,"1.1b Lead &amp; Parents NFP","1.1a Lead &amp; Parents")&amp;"'!"&amp;AO81)),"")</f>
        <v>0</v>
      </c>
      <c r="P81" s="675" t="str">
        <f ca="1">IF(M81&gt;'Authority Input'!$I$30,"G",IF(M81&lt;'Authority Input'!$G$30,"R","A"))</f>
        <v>A</v>
      </c>
      <c r="Q81" s="675" t="str">
        <f ca="1">IF(N81&gt;'Authority Input'!$I$30,"G",IF(N81&lt;'Authority Input'!$G$30,"R","A"))</f>
        <v>A</v>
      </c>
      <c r="R81" s="675" t="str">
        <f ca="1">IF(O81&gt;'Authority Input'!$I$30,"G",IF(O81&lt;'Authority Input'!$G$30,"R","A"))</f>
        <v>A</v>
      </c>
      <c r="T81" s="683">
        <f ca="1">_xlfn.IFNA(HYPERLINK(CHOOSE('Bidder Instructions'!$H$27,"#'1.1b Lead &amp; Parents NFP'!"&amp;AT81,"#'1.1a Lead &amp; Parents'!"&amp;AT81),INDIRECT("'"&amp;CHOOSE('Bidder Instructions'!$H$27,"1.1b Lead &amp; Parents NFP","1.1a Lead &amp; Parents")&amp;"'!"&amp;AT81)),"")</f>
        <v>0</v>
      </c>
      <c r="U81" s="683">
        <f ca="1">_xlfn.IFNA(HYPERLINK(CHOOSE('Bidder Instructions'!$H$27,"#'1.1b Lead &amp; Parents NFP'!"&amp;AU81,"#'1.1a Lead &amp; Parents'!"&amp;AU81),INDIRECT("'"&amp;CHOOSE('Bidder Instructions'!$H$27,"1.1b Lead &amp; Parents NFP","1.1a Lead &amp; Parents")&amp;"'!"&amp;AU81)),"")</f>
        <v>0</v>
      </c>
      <c r="V81" s="683">
        <f ca="1">_xlfn.IFNA(HYPERLINK(CHOOSE('Bidder Instructions'!$H$27,"#'1.1b Lead &amp; Parents NFP'!"&amp;AV81,"#'1.1a Lead &amp; Parents'!"&amp;AV81),INDIRECT("'"&amp;CHOOSE('Bidder Instructions'!$H$27,"1.1b Lead &amp; Parents NFP","1.1a Lead &amp; Parents")&amp;"'!"&amp;AV81)),"")</f>
        <v>0</v>
      </c>
      <c r="W81" s="675" t="str">
        <f ca="1">IF(T81&gt;'Authority Input'!$I$30,"G",IF(T81&lt;'Authority Input'!$G$30,"R","A"))</f>
        <v>A</v>
      </c>
      <c r="X81" s="675" t="str">
        <f ca="1">IF(U81&gt;'Authority Input'!$I$30,"G",IF(U81&lt;'Authority Input'!$G$30,"R","A"))</f>
        <v>A</v>
      </c>
      <c r="Y81" s="675" t="str">
        <f ca="1">IF(V81&gt;'Authority Input'!$I$30,"G",IF(V81&lt;'Authority Input'!$G$30,"R","A"))</f>
        <v>A</v>
      </c>
      <c r="AA81" s="656" t="str">
        <f t="shared" si="0"/>
        <v>BS79</v>
      </c>
      <c r="AB81" s="656" t="str">
        <f t="shared" si="1"/>
        <v>BS55</v>
      </c>
      <c r="AC81" s="657">
        <v>7</v>
      </c>
      <c r="AD81" s="659" t="s">
        <v>63</v>
      </c>
      <c r="AE81" s="676"/>
      <c r="AF81" s="660" t="str">
        <f ca="1">CHOOSE('Bidder Instructions'!$H$27,ADDRESS(MATCH($AB81,'1.1b Lead &amp; Parents NFP'!$C:$C,0)+$AF$15,MATCH(AF$17,'1.1b Lead &amp; Parents NFP'!$9:$9,0)+$AF$14,1,1),ADDRESS(MATCH($AA81,'1.1a Lead &amp; Parents'!$C:$C,0)+$AF$13,MATCH(AF$17,'1.1a Lead &amp; Parents'!$9:$9,0)+$AF$12,1,1))</f>
        <v>$F$130</v>
      </c>
      <c r="AG81" s="660" t="str">
        <f ca="1">CHOOSE('Bidder Instructions'!$H$27,ADDRESS(MATCH($AB81,'1.1b Lead &amp; Parents NFP'!$C:$C,0)+$AF$15,MATCH(AG$17,'1.1b Lead &amp; Parents NFP'!$9:$9,0)+$AF$14,1,1),ADDRESS(MATCH($AA81,'1.1a Lead &amp; Parents'!$C:$C,0)+$AF$13,MATCH(AG$17,'1.1a Lead &amp; Parents'!$9:$9,0)+$AF$12,1,1))</f>
        <v>$G$130</v>
      </c>
      <c r="AH81" s="660" t="str">
        <f ca="1">CHOOSE('Bidder Instructions'!$H$27,ADDRESS(MATCH($AB81,'1.1b Lead &amp; Parents NFP'!$C:$C,0)+$AF$15,MATCH(AH$17,'1.1b Lead &amp; Parents NFP'!$9:$9,0)+$AF$14,1,1),ADDRESS(MATCH($AA81,'1.1a Lead &amp; Parents'!$C:$C,0)+$AF$13,MATCH(AH$17,'1.1a Lead &amp; Parents'!$9:$9,0)+$AF$12,1,1))</f>
        <v>$H$130</v>
      </c>
      <c r="AI81" s="662"/>
      <c r="AJ81" s="662"/>
      <c r="AK81" s="662"/>
      <c r="AL81" s="662"/>
      <c r="AM81" s="660" t="str">
        <f ca="1">CHOOSE('Bidder Instructions'!$H$27,ADDRESS(MATCH($AB81,'1.1b Lead &amp; Parents NFP'!$C:$C,0)+$AF$15,MATCH(AM$17,'1.1b Lead &amp; Parents NFP'!$9:$9,0)+$AF$14,1,1),ADDRESS(MATCH($AA81,'1.1a Lead &amp; Parents'!$C:$C,0)+$AF$13,MATCH(AM$17,'1.1a Lead &amp; Parents'!$9:$9,0)+$AF$12,1,1))</f>
        <v>$N$130</v>
      </c>
      <c r="AN81" s="660" t="str">
        <f ca="1">CHOOSE('Bidder Instructions'!$H$27,ADDRESS(MATCH($AB81,'1.1b Lead &amp; Parents NFP'!$C:$C,0)+$AF$15,MATCH(AN$17,'1.1b Lead &amp; Parents NFP'!$9:$9,0)+$AF$14,1,1),ADDRESS(MATCH($AA81,'1.1a Lead &amp; Parents'!$C:$C,0)+$AF$13,MATCH(AN$17,'1.1a Lead &amp; Parents'!$9:$9,0)+$AF$12,1,1))</f>
        <v>$O$130</v>
      </c>
      <c r="AO81" s="660" t="str">
        <f ca="1">CHOOSE('Bidder Instructions'!$H$27,ADDRESS(MATCH($AB81,'1.1b Lead &amp; Parents NFP'!$C:$C,0)+$AF$15,MATCH(AO$17,'1.1b Lead &amp; Parents NFP'!$9:$9,0)+$AF$14,1,1),ADDRESS(MATCH($AA81,'1.1a Lead &amp; Parents'!$C:$C,0)+$AF$13,MATCH(AO$17,'1.1a Lead &amp; Parents'!$9:$9,0)+$AF$12,1,1))</f>
        <v>$P$130</v>
      </c>
      <c r="AP81" s="662"/>
      <c r="AQ81" s="662"/>
      <c r="AR81" s="662"/>
      <c r="AS81" s="662"/>
      <c r="AT81" s="660" t="str">
        <f ca="1">CHOOSE('Bidder Instructions'!$H$27,ADDRESS(MATCH($AB81,'1.1b Lead &amp; Parents NFP'!$C:$C,0)+$AF$15,MATCH(AT$17,'1.1b Lead &amp; Parents NFP'!$9:$9,0)+$AF$14,1,1),ADDRESS(MATCH($AA81,'1.1a Lead &amp; Parents'!$C:$C,0)+$AF$13,MATCH(AT$17,'1.1a Lead &amp; Parents'!$9:$9,0)+$AF$12,1,1))</f>
        <v>$V$130</v>
      </c>
      <c r="AU81" s="660" t="str">
        <f ca="1">CHOOSE('Bidder Instructions'!$H$27,ADDRESS(MATCH($AB81,'1.1b Lead &amp; Parents NFP'!$C:$C,0)+$AF$15,MATCH(AU$17,'1.1b Lead &amp; Parents NFP'!$9:$9,0)+$AF$14,1,1),ADDRESS(MATCH($AA81,'1.1a Lead &amp; Parents'!$C:$C,0)+$AF$13,MATCH(AU$17,'1.1a Lead &amp; Parents'!$9:$9,0)+$AF$12,1,1))</f>
        <v>$W$130</v>
      </c>
      <c r="AV81" s="660" t="str">
        <f ca="1">CHOOSE('Bidder Instructions'!$H$27,ADDRESS(MATCH($AB81,'1.1b Lead &amp; Parents NFP'!$C:$C,0)+$AF$15,MATCH(AV$17,'1.1b Lead &amp; Parents NFP'!$9:$9,0)+$AF$14,1,1),ADDRESS(MATCH($AA81,'1.1a Lead &amp; Parents'!$C:$C,0)+$AF$13,MATCH(AV$17,'1.1a Lead &amp; Parents'!$9:$9,0)+$AF$12,1,1))</f>
        <v>$X$130</v>
      </c>
      <c r="AW81" s="664"/>
      <c r="AX81" s="664"/>
      <c r="AY81" s="664"/>
    </row>
    <row r="82" spans="1:51" s="183" customFormat="1" x14ac:dyDescent="0.25">
      <c r="A82" s="184"/>
      <c r="B82" s="184"/>
      <c r="C82" s="355"/>
      <c r="D82" s="186"/>
      <c r="E82" s="187"/>
      <c r="F82" s="211"/>
      <c r="G82" s="211"/>
      <c r="H82" s="211"/>
      <c r="I82" s="212"/>
      <c r="J82" s="212"/>
      <c r="K82" s="212"/>
      <c r="M82" s="211"/>
      <c r="N82" s="211"/>
      <c r="O82" s="211"/>
      <c r="P82" s="212"/>
      <c r="Q82" s="212"/>
      <c r="R82" s="212"/>
      <c r="T82" s="211"/>
      <c r="U82" s="211"/>
      <c r="V82" s="211"/>
      <c r="W82" s="212"/>
      <c r="X82" s="212"/>
      <c r="Y82" s="212"/>
      <c r="AA82" s="463">
        <f t="shared" si="0"/>
        <v>0</v>
      </c>
      <c r="AB82" s="463">
        <f t="shared" si="1"/>
        <v>0</v>
      </c>
      <c r="AC82" s="467"/>
      <c r="AD82" s="462"/>
      <c r="AE82" s="474"/>
      <c r="AF82" s="588"/>
      <c r="AG82" s="588"/>
      <c r="AH82" s="591"/>
      <c r="AI82" s="589"/>
      <c r="AJ82" s="589"/>
      <c r="AK82" s="589"/>
      <c r="AL82" s="589"/>
      <c r="AM82" s="592"/>
      <c r="AN82" s="588"/>
      <c r="AO82" s="591"/>
      <c r="AP82" s="589"/>
      <c r="AQ82" s="589"/>
      <c r="AR82" s="589"/>
      <c r="AS82" s="589"/>
      <c r="AT82" s="592"/>
      <c r="AU82" s="588"/>
      <c r="AV82" s="591"/>
      <c r="AW82" s="590"/>
      <c r="AX82" s="590"/>
      <c r="AY82" s="590"/>
    </row>
    <row r="83" spans="1:51" s="609" customFormat="1" ht="39" x14ac:dyDescent="0.25">
      <c r="A83" s="627"/>
      <c r="B83" s="628"/>
      <c r="C83" s="629">
        <v>8</v>
      </c>
      <c r="D83" s="665" t="s">
        <v>292</v>
      </c>
      <c r="E83" s="677"/>
      <c r="F83" s="666" t="str">
        <f ca="1">IFERROR(CHOOSE('Bidder Instructions'!$H$27,SUM(F86,F89,F91)/SUM(F94:F96,F98:F99),SUM(F86,F87,F89,F90,F91)/SUM(F94:F97,F99)),"N/A")</f>
        <v>N/A</v>
      </c>
      <c r="G83" s="684" t="str">
        <f ca="1">IFERROR(CHOOSE('Bidder Instructions'!$H$27,SUM(G86,G89,G91)/SUM(G94:G96,G98:G99),SUM(G86,G87,G89,G90,G91)/SUM(G94:G97,G99)),"N/A")</f>
        <v>N/A</v>
      </c>
      <c r="H83" s="666" t="str">
        <f ca="1">IFERROR(CHOOSE('Bidder Instructions'!$H$27,SUM(H86,H89,H91)/SUM(H94:H96,H98:H99),SUM(H86,H87,H89,H90,H91)/SUM(H94:H97,H99)),"N/A")</f>
        <v>N/A</v>
      </c>
      <c r="I83" s="634" t="str">
        <f ca="1">IF(F84=SysConfig!$F$47,"R",IF(F83&lt;'Authority Input'!$I$31,"G",IF(F83&gt;'Authority Input'!$G$31,"R","A")))</f>
        <v>R</v>
      </c>
      <c r="J83" s="634" t="str">
        <f ca="1">IF(G84=SysConfig!$F$47,"R",IF(G83&lt;'Authority Input'!$I$31,"G",IF(G83&gt;'Authority Input'!$G$31,"R","A")))</f>
        <v>R</v>
      </c>
      <c r="K83" s="634" t="str">
        <f ca="1">IF(H84=SysConfig!$F$47,"R",IF(H83&lt;'Authority Input'!$I$31,"G",IF(H83&gt;'Authority Input'!$G$31,"R","A")))</f>
        <v>R</v>
      </c>
      <c r="M83" s="666" t="str">
        <f ca="1">IFERROR(CHOOSE('Bidder Instructions'!$H$27,SUM(M86,M89,M91)/SUM(M94:M96,M98:M99),SUM(M86,M87,M89,M90,M91)/SUM(M94:M97,M99)),"N/A")</f>
        <v>N/A</v>
      </c>
      <c r="N83" s="684" t="str">
        <f ca="1">IFERROR(CHOOSE('Bidder Instructions'!$H$27,SUM(N86,N89,N91)/SUM(N94:N96,N98:N99),SUM(N86,N87,N89,N90,N91)/SUM(N94:N97,N99)),"N/A")</f>
        <v>N/A</v>
      </c>
      <c r="O83" s="666" t="str">
        <f ca="1">IFERROR(CHOOSE('Bidder Instructions'!$H$27,SUM(O86,O89,O91)/SUM(O94:O96,O98:O99),SUM(O86,O87,O89,O90,O91)/SUM(O94:O97,O99)),"N/A")</f>
        <v>N/A</v>
      </c>
      <c r="P83" s="634" t="str">
        <f ca="1">IF(M84=SysConfig!$F$47,"R",IF(M83&lt;'Authority Input'!$I$31,"G",IF(M83&gt;'Authority Input'!$G$31,"R","A")))</f>
        <v>R</v>
      </c>
      <c r="Q83" s="634" t="str">
        <f ca="1">IF(N84=SysConfig!$F$47,"R",IF(N83&lt;'Authority Input'!$I$31,"G",IF(N83&gt;'Authority Input'!$G$31,"R","A")))</f>
        <v>R</v>
      </c>
      <c r="R83" s="634" t="str">
        <f ca="1">IF(O84=SysConfig!$F$47,"R",IF(O83&lt;'Authority Input'!$I$31,"G",IF(O83&gt;'Authority Input'!$G$31,"R","A")))</f>
        <v>R</v>
      </c>
      <c r="T83" s="666" t="str">
        <f ca="1">IFERROR(CHOOSE('Bidder Instructions'!$H$27,SUM(T86,T89,T91)/SUM(T94:T96,T98:T99),SUM(T86,T87,T89,T90,T91)/SUM(T94:T97,T99)),"N/A")</f>
        <v>N/A</v>
      </c>
      <c r="U83" s="684" t="str">
        <f ca="1">IFERROR(CHOOSE('Bidder Instructions'!$H$27,SUM(U86,U89,U91)/SUM(U94:U96,U98:U99),SUM(U86,U87,U89,U90,U91)/SUM(U94:U97,U99)),"N/A")</f>
        <v>N/A</v>
      </c>
      <c r="V83" s="666" t="str">
        <f ca="1">IFERROR(CHOOSE('Bidder Instructions'!$H$27,SUM(V86,V89,V91)/SUM(V94:V96,V98:V99),SUM(V86,V87,V89,V90,V91)/SUM(V94:V97,V99)),"N/A")</f>
        <v>N/A</v>
      </c>
      <c r="W83" s="634" t="str">
        <f ca="1">IF(T84=SysConfig!$F$47,"R",IF(T83&lt;'Authority Input'!$I$31,"G",IF(T83&gt;'Authority Input'!$G$31,"R","A")))</f>
        <v>R</v>
      </c>
      <c r="X83" s="634" t="str">
        <f ca="1">IF(U84=SysConfig!$F$47,"R",IF(U83&lt;'Authority Input'!$I$31,"G",IF(U83&gt;'Authority Input'!$G$31,"R","A")))</f>
        <v>R</v>
      </c>
      <c r="Y83" s="634" t="str">
        <f ca="1">IF(V84=SysConfig!$F$47,"R",IF(V83&lt;'Authority Input'!$I$31,"G",IF(V83&gt;'Authority Input'!$G$31,"R","A")))</f>
        <v>R</v>
      </c>
      <c r="AA83" s="610">
        <f t="shared" si="0"/>
        <v>0</v>
      </c>
      <c r="AB83" s="610">
        <f t="shared" si="1"/>
        <v>0</v>
      </c>
      <c r="AC83" s="637">
        <v>8</v>
      </c>
      <c r="AD83" s="639" t="s">
        <v>621</v>
      </c>
      <c r="AE83" s="679"/>
      <c r="AF83" s="667"/>
      <c r="AG83" s="667"/>
      <c r="AH83" s="668"/>
      <c r="AI83" s="669"/>
      <c r="AJ83" s="669"/>
      <c r="AK83" s="669"/>
      <c r="AL83" s="669"/>
      <c r="AM83" s="670"/>
      <c r="AN83" s="667"/>
      <c r="AO83" s="668"/>
      <c r="AP83" s="669"/>
      <c r="AQ83" s="669"/>
      <c r="AR83" s="669"/>
      <c r="AS83" s="669"/>
      <c r="AT83" s="670"/>
      <c r="AU83" s="667"/>
      <c r="AV83" s="668"/>
      <c r="AW83" s="671"/>
      <c r="AX83" s="671"/>
      <c r="AY83" s="671"/>
    </row>
    <row r="84" spans="1:51" s="177" customFormat="1" ht="11.5" x14ac:dyDescent="0.25">
      <c r="A84" s="177" t="s">
        <v>605</v>
      </c>
      <c r="B84" s="177" t="s">
        <v>605</v>
      </c>
      <c r="D84" s="366" t="s">
        <v>291</v>
      </c>
      <c r="E84" s="413"/>
      <c r="F84" s="430">
        <f ca="1">_xlfn.IFNA(HYPERLINK(CHOOSE('Bidder Instructions'!$H$27,"#'1.1b Lead &amp; Parents NFP'!"&amp;AF84,"#'1.1a Lead &amp; Parents'!"&amp;AF84),INDIRECT("'"&amp;CHOOSE('Bidder Instructions'!$H$27,"1.1b Lead &amp; Parents NFP","1.1a Lead &amp; Parents")&amp;"'!"&amp;AF84)),"")</f>
        <v>0</v>
      </c>
      <c r="G84" s="430">
        <f ca="1">_xlfn.IFNA(HYPERLINK(CHOOSE('Bidder Instructions'!$H$27,"#'1.1b Lead &amp; Parents NFP'!"&amp;AG84,"#'1.1a Lead &amp; Parents'!"&amp;AG84),INDIRECT("'"&amp;CHOOSE('Bidder Instructions'!$H$27,"1.1b Lead &amp; Parents NFP","1.1a Lead &amp; Parents")&amp;"'!"&amp;AG84)),"")</f>
        <v>0</v>
      </c>
      <c r="H84" s="430">
        <f ca="1">_xlfn.IFNA(HYPERLINK(CHOOSE('Bidder Instructions'!$H$27,"#'1.1b Lead &amp; Parents NFP'!"&amp;AH84,"#'1.1a Lead &amp; Parents'!"&amp;AH84),INDIRECT("'"&amp;CHOOSE('Bidder Instructions'!$H$27,"1.1b Lead &amp; Parents NFP","1.1a Lead &amp; Parents")&amp;"'!"&amp;AH84)),"")</f>
        <v>0</v>
      </c>
      <c r="I84" s="414"/>
      <c r="J84" s="414"/>
      <c r="K84" s="414"/>
      <c r="M84" s="430">
        <f ca="1">_xlfn.IFNA(HYPERLINK(CHOOSE('Bidder Instructions'!$H$27,"#'1.1b Lead &amp; Parents NFP'!"&amp;AM84,"#'1.1a Lead &amp; Parents'!"&amp;AM84),INDIRECT("'"&amp;CHOOSE('Bidder Instructions'!$H$27,"1.1b Lead &amp; Parents NFP","1.1a Lead &amp; Parents")&amp;"'!"&amp;AM84)),"")</f>
        <v>0</v>
      </c>
      <c r="N84" s="430">
        <f ca="1">_xlfn.IFNA(HYPERLINK(CHOOSE('Bidder Instructions'!$H$27,"#'1.1b Lead &amp; Parents NFP'!"&amp;AN84,"#'1.1a Lead &amp; Parents'!"&amp;AN84),INDIRECT("'"&amp;CHOOSE('Bidder Instructions'!$H$27,"1.1b Lead &amp; Parents NFP","1.1a Lead &amp; Parents")&amp;"'!"&amp;AN84)),"")</f>
        <v>0</v>
      </c>
      <c r="O84" s="430">
        <f ca="1">_xlfn.IFNA(HYPERLINK(CHOOSE('Bidder Instructions'!$H$27,"#'1.1b Lead &amp; Parents NFP'!"&amp;AO84,"#'1.1a Lead &amp; Parents'!"&amp;AO84),INDIRECT("'"&amp;CHOOSE('Bidder Instructions'!$H$27,"1.1b Lead &amp; Parents NFP","1.1a Lead &amp; Parents")&amp;"'!"&amp;AO84)),"")</f>
        <v>0</v>
      </c>
      <c r="P84" s="414"/>
      <c r="Q84" s="414"/>
      <c r="R84" s="414"/>
      <c r="T84" s="430">
        <f ca="1">_xlfn.IFNA(HYPERLINK(CHOOSE('Bidder Instructions'!$H$27,"#'1.1b Lead &amp; Parents NFP'!"&amp;AT84,"#'1.1a Lead &amp; Parents'!"&amp;AT84),INDIRECT("'"&amp;CHOOSE('Bidder Instructions'!$H$27,"1.1b Lead &amp; Parents NFP","1.1a Lead &amp; Parents")&amp;"'!"&amp;AT84)),"")</f>
        <v>0</v>
      </c>
      <c r="U84" s="430">
        <f ca="1">_xlfn.IFNA(HYPERLINK(CHOOSE('Bidder Instructions'!$H$27,"#'1.1b Lead &amp; Parents NFP'!"&amp;AU84,"#'1.1a Lead &amp; Parents'!"&amp;AU84),INDIRECT("'"&amp;CHOOSE('Bidder Instructions'!$H$27,"1.1b Lead &amp; Parents NFP","1.1a Lead &amp; Parents")&amp;"'!"&amp;AU84)),"")</f>
        <v>0</v>
      </c>
      <c r="V84" s="430">
        <f ca="1">_xlfn.IFNA(HYPERLINK(CHOOSE('Bidder Instructions'!$H$27,"#'1.1b Lead &amp; Parents NFP'!"&amp;AV84,"#'1.1a Lead &amp; Parents'!"&amp;AV84),INDIRECT("'"&amp;CHOOSE('Bidder Instructions'!$H$27,"1.1b Lead &amp; Parents NFP","1.1a Lead &amp; Parents")&amp;"'!"&amp;AV84)),"")</f>
        <v>0</v>
      </c>
      <c r="W84" s="414"/>
      <c r="X84" s="414"/>
      <c r="Y84" s="414"/>
      <c r="AA84" s="543" t="str">
        <f t="shared" si="0"/>
        <v>CL2</v>
      </c>
      <c r="AB84" s="543" t="str">
        <f t="shared" si="1"/>
        <v>CL2</v>
      </c>
      <c r="AC84" s="543"/>
      <c r="AD84" s="552" t="s">
        <v>291</v>
      </c>
      <c r="AE84" s="581"/>
      <c r="AF84" s="458" t="str">
        <f ca="1">CHOOSE('Bidder Instructions'!$H$27,ADDRESS(MATCH($AB84,'1.1b Lead &amp; Parents NFP'!$C:$C,0)+$AF$15,MATCH(AF$17,'1.1b Lead &amp; Parents NFP'!$9:$9,0)+$AF$14,1,1),ADDRESS(MATCH($AA84,'1.1a Lead &amp; Parents'!$C:$C,0)+$AF$13,MATCH(AF$17,'1.1a Lead &amp; Parents'!$9:$9,0)+$AF$12,1,1))</f>
        <v>$F$135</v>
      </c>
      <c r="AG84" s="458" t="str">
        <f ca="1">CHOOSE('Bidder Instructions'!$H$27,ADDRESS(MATCH($AB84,'1.1b Lead &amp; Parents NFP'!$C:$C,0)+$AF$15,MATCH(AG$17,'1.1b Lead &amp; Parents NFP'!$9:$9,0)+$AF$14,1,1),ADDRESS(MATCH($AA84,'1.1a Lead &amp; Parents'!$C:$C,0)+$AF$13,MATCH(AG$17,'1.1a Lead &amp; Parents'!$9:$9,0)+$AF$12,1,1))</f>
        <v>$G$135</v>
      </c>
      <c r="AH84" s="458" t="str">
        <f ca="1">CHOOSE('Bidder Instructions'!$H$27,ADDRESS(MATCH($AB84,'1.1b Lead &amp; Parents NFP'!$C:$C,0)+$AF$15,MATCH(AH$17,'1.1b Lead &amp; Parents NFP'!$9:$9,0)+$AF$14,1,1),ADDRESS(MATCH($AA84,'1.1a Lead &amp; Parents'!$C:$C,0)+$AF$13,MATCH(AH$17,'1.1a Lead &amp; Parents'!$9:$9,0)+$AF$12,1,1))</f>
        <v>$H$135</v>
      </c>
      <c r="AI84" s="460"/>
      <c r="AJ84" s="460"/>
      <c r="AK84" s="460"/>
      <c r="AL84" s="460"/>
      <c r="AM84" s="458" t="str">
        <f ca="1">CHOOSE('Bidder Instructions'!$H$27,ADDRESS(MATCH($AB84,'1.1b Lead &amp; Parents NFP'!$C:$C,0)+$AF$15,MATCH(AM$17,'1.1b Lead &amp; Parents NFP'!$9:$9,0)+$AF$14,1,1),ADDRESS(MATCH($AA84,'1.1a Lead &amp; Parents'!$C:$C,0)+$AF$13,MATCH(AM$17,'1.1a Lead &amp; Parents'!$9:$9,0)+$AF$12,1,1))</f>
        <v>$N$135</v>
      </c>
      <c r="AN84" s="458" t="str">
        <f ca="1">CHOOSE('Bidder Instructions'!$H$27,ADDRESS(MATCH($AB84,'1.1b Lead &amp; Parents NFP'!$C:$C,0)+$AF$15,MATCH(AN$17,'1.1b Lead &amp; Parents NFP'!$9:$9,0)+$AF$14,1,1),ADDRESS(MATCH($AA84,'1.1a Lead &amp; Parents'!$C:$C,0)+$AF$13,MATCH(AN$17,'1.1a Lead &amp; Parents'!$9:$9,0)+$AF$12,1,1))</f>
        <v>$O$135</v>
      </c>
      <c r="AO84" s="458" t="str">
        <f ca="1">CHOOSE('Bidder Instructions'!$H$27,ADDRESS(MATCH($AB84,'1.1b Lead &amp; Parents NFP'!$C:$C,0)+$AF$15,MATCH(AO$17,'1.1b Lead &amp; Parents NFP'!$9:$9,0)+$AF$14,1,1),ADDRESS(MATCH($AA84,'1.1a Lead &amp; Parents'!$C:$C,0)+$AF$13,MATCH(AO$17,'1.1a Lead &amp; Parents'!$9:$9,0)+$AF$12,1,1))</f>
        <v>$P$135</v>
      </c>
      <c r="AP84" s="460"/>
      <c r="AQ84" s="460"/>
      <c r="AR84" s="460"/>
      <c r="AS84" s="460"/>
      <c r="AT84" s="458" t="str">
        <f ca="1">CHOOSE('Bidder Instructions'!$H$27,ADDRESS(MATCH($AB84,'1.1b Lead &amp; Parents NFP'!$C:$C,0)+$AF$15,MATCH(AT$17,'1.1b Lead &amp; Parents NFP'!$9:$9,0)+$AF$14,1,1),ADDRESS(MATCH($AA84,'1.1a Lead &amp; Parents'!$C:$C,0)+$AF$13,MATCH(AT$17,'1.1a Lead &amp; Parents'!$9:$9,0)+$AF$12,1,1))</f>
        <v>$V$135</v>
      </c>
      <c r="AU84" s="458" t="str">
        <f ca="1">CHOOSE('Bidder Instructions'!$H$27,ADDRESS(MATCH($AB84,'1.1b Lead &amp; Parents NFP'!$C:$C,0)+$AF$15,MATCH(AU$17,'1.1b Lead &amp; Parents NFP'!$9:$9,0)+$AF$14,1,1),ADDRESS(MATCH($AA84,'1.1a Lead &amp; Parents'!$C:$C,0)+$AF$13,MATCH(AU$17,'1.1a Lead &amp; Parents'!$9:$9,0)+$AF$12,1,1))</f>
        <v>$W$135</v>
      </c>
      <c r="AV84" s="458" t="str">
        <f ca="1">CHOOSE('Bidder Instructions'!$H$27,ADDRESS(MATCH($AB84,'1.1b Lead &amp; Parents NFP'!$C:$C,0)+$AF$15,MATCH(AV$17,'1.1b Lead &amp; Parents NFP'!$9:$9,0)+$AF$14,1,1),ADDRESS(MATCH($AA84,'1.1a Lead &amp; Parents'!$C:$C,0)+$AF$13,MATCH(AV$17,'1.1a Lead &amp; Parents'!$9:$9,0)+$AF$12,1,1))</f>
        <v>$X$135</v>
      </c>
      <c r="AW84" s="456"/>
      <c r="AX84" s="456"/>
      <c r="AY84" s="456"/>
    </row>
    <row r="85" spans="1:51" s="177" customFormat="1" ht="11.5" x14ac:dyDescent="0.25">
      <c r="D85" s="415" t="s">
        <v>22</v>
      </c>
      <c r="E85" s="416"/>
      <c r="F85" s="430"/>
      <c r="G85" s="430"/>
      <c r="H85" s="430"/>
      <c r="I85" s="414"/>
      <c r="J85" s="414"/>
      <c r="K85" s="414"/>
      <c r="M85" s="430"/>
      <c r="N85" s="430"/>
      <c r="O85" s="430"/>
      <c r="P85" s="414"/>
      <c r="Q85" s="414"/>
      <c r="R85" s="414"/>
      <c r="T85" s="430"/>
      <c r="U85" s="430"/>
      <c r="V85" s="430"/>
      <c r="W85" s="414"/>
      <c r="X85" s="414"/>
      <c r="Y85" s="414"/>
      <c r="AA85" s="543">
        <f t="shared" ref="AA85:AA99" si="5">A85</f>
        <v>0</v>
      </c>
      <c r="AB85" s="543">
        <f t="shared" ref="AB85:AB99" si="6">B85</f>
        <v>0</v>
      </c>
      <c r="AC85" s="543"/>
      <c r="AD85" s="582" t="s">
        <v>22</v>
      </c>
      <c r="AE85" s="583"/>
      <c r="AF85" s="458"/>
      <c r="AG85" s="458"/>
      <c r="AH85" s="459"/>
      <c r="AI85" s="460"/>
      <c r="AJ85" s="460"/>
      <c r="AK85" s="460"/>
      <c r="AL85" s="460"/>
      <c r="AM85" s="461"/>
      <c r="AN85" s="458"/>
      <c r="AO85" s="459"/>
      <c r="AP85" s="460"/>
      <c r="AQ85" s="460"/>
      <c r="AR85" s="460"/>
      <c r="AS85" s="460"/>
      <c r="AT85" s="461"/>
      <c r="AU85" s="458"/>
      <c r="AV85" s="459"/>
      <c r="AW85" s="456"/>
      <c r="AX85" s="456"/>
      <c r="AY85" s="456"/>
    </row>
    <row r="86" spans="1:51" s="177" customFormat="1" ht="11.5" x14ac:dyDescent="0.25">
      <c r="A86" s="177" t="s">
        <v>505</v>
      </c>
      <c r="B86" s="177" t="s">
        <v>499</v>
      </c>
      <c r="D86" s="417" t="s">
        <v>108</v>
      </c>
      <c r="E86" s="416" t="s">
        <v>267</v>
      </c>
      <c r="F86" s="430">
        <f ca="1">_xlfn.IFNA(HYPERLINK(CHOOSE('Bidder Instructions'!$H$27,"#'1.1b Lead &amp; Parents NFP'!"&amp;AF86,"#'1.1a Lead &amp; Parents'!"&amp;AF86),INDIRECT("'"&amp;CHOOSE('Bidder Instructions'!$H$27,"1.1b Lead &amp; Parents NFP","1.1a Lead &amp; Parents")&amp;"'!"&amp;AF86)),"")</f>
        <v>0</v>
      </c>
      <c r="G86" s="430">
        <f ca="1">_xlfn.IFNA(HYPERLINK(CHOOSE('Bidder Instructions'!$H$27,"#'1.1b Lead &amp; Parents NFP'!"&amp;AG86,"#'1.1a Lead &amp; Parents'!"&amp;AG86),INDIRECT("'"&amp;CHOOSE('Bidder Instructions'!$H$27,"1.1b Lead &amp; Parents NFP","1.1a Lead &amp; Parents")&amp;"'!"&amp;AG86)),"")</f>
        <v>0</v>
      </c>
      <c r="H86" s="430">
        <f ca="1">_xlfn.IFNA(HYPERLINK(CHOOSE('Bidder Instructions'!$H$27,"#'1.1b Lead &amp; Parents NFP'!"&amp;AH86,"#'1.1a Lead &amp; Parents'!"&amp;AH86),INDIRECT("'"&amp;CHOOSE('Bidder Instructions'!$H$27,"1.1b Lead &amp; Parents NFP","1.1a Lead &amp; Parents")&amp;"'!"&amp;AH86)),"")</f>
        <v>0</v>
      </c>
      <c r="I86" s="414"/>
      <c r="J86" s="414"/>
      <c r="K86" s="414"/>
      <c r="M86" s="430">
        <f ca="1">_xlfn.IFNA(HYPERLINK(CHOOSE('Bidder Instructions'!$H$27,"#'1.1b Lead &amp; Parents NFP'!"&amp;AM86,"#'1.1a Lead &amp; Parents'!"&amp;AM86),INDIRECT("'"&amp;CHOOSE('Bidder Instructions'!$H$27,"1.1b Lead &amp; Parents NFP","1.1a Lead &amp; Parents")&amp;"'!"&amp;AM86)),"")</f>
        <v>0</v>
      </c>
      <c r="N86" s="430">
        <f ca="1">_xlfn.IFNA(HYPERLINK(CHOOSE('Bidder Instructions'!$H$27,"#'1.1b Lead &amp; Parents NFP'!"&amp;AN86,"#'1.1a Lead &amp; Parents'!"&amp;AN86),INDIRECT("'"&amp;CHOOSE('Bidder Instructions'!$H$27,"1.1b Lead &amp; Parents NFP","1.1a Lead &amp; Parents")&amp;"'!"&amp;AN86)),"")</f>
        <v>0</v>
      </c>
      <c r="O86" s="430">
        <f ca="1">_xlfn.IFNA(HYPERLINK(CHOOSE('Bidder Instructions'!$H$27,"#'1.1b Lead &amp; Parents NFP'!"&amp;AO86,"#'1.1a Lead &amp; Parents'!"&amp;AO86),INDIRECT("'"&amp;CHOOSE('Bidder Instructions'!$H$27,"1.1b Lead &amp; Parents NFP","1.1a Lead &amp; Parents")&amp;"'!"&amp;AO86)),"")</f>
        <v>0</v>
      </c>
      <c r="P86" s="414"/>
      <c r="Q86" s="414"/>
      <c r="R86" s="414"/>
      <c r="T86" s="430">
        <f ca="1">_xlfn.IFNA(HYPERLINK(CHOOSE('Bidder Instructions'!$H$27,"#'1.1b Lead &amp; Parents NFP'!"&amp;AT86,"#'1.1a Lead &amp; Parents'!"&amp;AT86),INDIRECT("'"&amp;CHOOSE('Bidder Instructions'!$H$27,"1.1b Lead &amp; Parents NFP","1.1a Lead &amp; Parents")&amp;"'!"&amp;AT86)),"")</f>
        <v>0</v>
      </c>
      <c r="U86" s="430">
        <f ca="1">_xlfn.IFNA(HYPERLINK(CHOOSE('Bidder Instructions'!$H$27,"#'1.1b Lead &amp; Parents NFP'!"&amp;AU86,"#'1.1a Lead &amp; Parents'!"&amp;AU86),INDIRECT("'"&amp;CHOOSE('Bidder Instructions'!$H$27,"1.1b Lead &amp; Parents NFP","1.1a Lead &amp; Parents")&amp;"'!"&amp;AU86)),"")</f>
        <v>0</v>
      </c>
      <c r="V86" s="430">
        <f ca="1">_xlfn.IFNA(HYPERLINK(CHOOSE('Bidder Instructions'!$H$27,"#'1.1b Lead &amp; Parents NFP'!"&amp;AV86,"#'1.1a Lead &amp; Parents'!"&amp;AV86),INDIRECT("'"&amp;CHOOSE('Bidder Instructions'!$H$27,"1.1b Lead &amp; Parents NFP","1.1a Lead &amp; Parents")&amp;"'!"&amp;AV86)),"")</f>
        <v>0</v>
      </c>
      <c r="W86" s="414"/>
      <c r="X86" s="414"/>
      <c r="Y86" s="414"/>
      <c r="AA86" s="543" t="str">
        <f t="shared" si="5"/>
        <v>BS11</v>
      </c>
      <c r="AB86" s="543" t="str">
        <f t="shared" si="6"/>
        <v>BS5</v>
      </c>
      <c r="AC86" s="543"/>
      <c r="AD86" s="574" t="s">
        <v>108</v>
      </c>
      <c r="AE86" s="583" t="s">
        <v>267</v>
      </c>
      <c r="AF86" s="458" t="str">
        <f ca="1">CHOOSE('Bidder Instructions'!$H$27,ADDRESS(MATCH($AB86,'1.1b Lead &amp; Parents NFP'!$C:$C,0)+$AF$15,MATCH(AF$17,'1.1b Lead &amp; Parents NFP'!$9:$9,0)+$AF$14,1,1),ADDRESS(MATCH($AA86,'1.1a Lead &amp; Parents'!$C:$C,0)+$AF$13,MATCH(AF$17,'1.1a Lead &amp; Parents'!$9:$9,0)+$AF$12,1,1))</f>
        <v>$F$62</v>
      </c>
      <c r="AG86" s="458" t="str">
        <f ca="1">CHOOSE('Bidder Instructions'!$H$27,ADDRESS(MATCH($AB86,'1.1b Lead &amp; Parents NFP'!$C:$C,0)+$AF$15,MATCH(AG$17,'1.1b Lead &amp; Parents NFP'!$9:$9,0)+$AF$14,1,1),ADDRESS(MATCH($AA86,'1.1a Lead &amp; Parents'!$C:$C,0)+$AF$13,MATCH(AG$17,'1.1a Lead &amp; Parents'!$9:$9,0)+$AF$12,1,1))</f>
        <v>$G$62</v>
      </c>
      <c r="AH86" s="458" t="str">
        <f ca="1">CHOOSE('Bidder Instructions'!$H$27,ADDRESS(MATCH($AB86,'1.1b Lead &amp; Parents NFP'!$C:$C,0)+$AF$15,MATCH(AH$17,'1.1b Lead &amp; Parents NFP'!$9:$9,0)+$AF$14,1,1),ADDRESS(MATCH($AA86,'1.1a Lead &amp; Parents'!$C:$C,0)+$AF$13,MATCH(AH$17,'1.1a Lead &amp; Parents'!$9:$9,0)+$AF$12,1,1))</f>
        <v>$H$62</v>
      </c>
      <c r="AI86" s="460"/>
      <c r="AJ86" s="460"/>
      <c r="AK86" s="460"/>
      <c r="AL86" s="460"/>
      <c r="AM86" s="458" t="str">
        <f ca="1">CHOOSE('Bidder Instructions'!$H$27,ADDRESS(MATCH($AB86,'1.1b Lead &amp; Parents NFP'!$C:$C,0)+$AF$15,MATCH(AM$17,'1.1b Lead &amp; Parents NFP'!$9:$9,0)+$AF$14,1,1),ADDRESS(MATCH($AA86,'1.1a Lead &amp; Parents'!$C:$C,0)+$AF$13,MATCH(AM$17,'1.1a Lead &amp; Parents'!$9:$9,0)+$AF$12,1,1))</f>
        <v>$N$62</v>
      </c>
      <c r="AN86" s="458" t="str">
        <f ca="1">CHOOSE('Bidder Instructions'!$H$27,ADDRESS(MATCH($AB86,'1.1b Lead &amp; Parents NFP'!$C:$C,0)+$AF$15,MATCH(AN$17,'1.1b Lead &amp; Parents NFP'!$9:$9,0)+$AF$14,1,1),ADDRESS(MATCH($AA86,'1.1a Lead &amp; Parents'!$C:$C,0)+$AF$13,MATCH(AN$17,'1.1a Lead &amp; Parents'!$9:$9,0)+$AF$12,1,1))</f>
        <v>$O$62</v>
      </c>
      <c r="AO86" s="458" t="str">
        <f ca="1">CHOOSE('Bidder Instructions'!$H$27,ADDRESS(MATCH($AB86,'1.1b Lead &amp; Parents NFP'!$C:$C,0)+$AF$15,MATCH(AO$17,'1.1b Lead &amp; Parents NFP'!$9:$9,0)+$AF$14,1,1),ADDRESS(MATCH($AA86,'1.1a Lead &amp; Parents'!$C:$C,0)+$AF$13,MATCH(AO$17,'1.1a Lead &amp; Parents'!$9:$9,0)+$AF$12,1,1))</f>
        <v>$P$62</v>
      </c>
      <c r="AP86" s="460"/>
      <c r="AQ86" s="460"/>
      <c r="AR86" s="460"/>
      <c r="AS86" s="460"/>
      <c r="AT86" s="458" t="str">
        <f ca="1">CHOOSE('Bidder Instructions'!$H$27,ADDRESS(MATCH($AB86,'1.1b Lead &amp; Parents NFP'!$C:$C,0)+$AF$15,MATCH(AT$17,'1.1b Lead &amp; Parents NFP'!$9:$9,0)+$AF$14,1,1),ADDRESS(MATCH($AA86,'1.1a Lead &amp; Parents'!$C:$C,0)+$AF$13,MATCH(AT$17,'1.1a Lead &amp; Parents'!$9:$9,0)+$AF$12,1,1))</f>
        <v>$V$62</v>
      </c>
      <c r="AU86" s="458" t="str">
        <f ca="1">CHOOSE('Bidder Instructions'!$H$27,ADDRESS(MATCH($AB86,'1.1b Lead &amp; Parents NFP'!$C:$C,0)+$AF$15,MATCH(AU$17,'1.1b Lead &amp; Parents NFP'!$9:$9,0)+$AF$14,1,1),ADDRESS(MATCH($AA86,'1.1a Lead &amp; Parents'!$C:$C,0)+$AF$13,MATCH(AU$17,'1.1a Lead &amp; Parents'!$9:$9,0)+$AF$12,1,1))</f>
        <v>$W$62</v>
      </c>
      <c r="AV86" s="458" t="str">
        <f ca="1">CHOOSE('Bidder Instructions'!$H$27,ADDRESS(MATCH($AB86,'1.1b Lead &amp; Parents NFP'!$C:$C,0)+$AF$15,MATCH(AV$17,'1.1b Lead &amp; Parents NFP'!$9:$9,0)+$AF$14,1,1),ADDRESS(MATCH($AA86,'1.1a Lead &amp; Parents'!$C:$C,0)+$AF$13,MATCH(AV$17,'1.1a Lead &amp; Parents'!$9:$9,0)+$AF$12,1,1))</f>
        <v>$X$62</v>
      </c>
      <c r="AW86" s="456"/>
      <c r="AX86" s="456"/>
      <c r="AY86" s="456"/>
    </row>
    <row r="87" spans="1:51" s="177" customFormat="1" ht="11.5" x14ac:dyDescent="0.25">
      <c r="A87" s="177" t="s">
        <v>506</v>
      </c>
      <c r="B87" s="177" t="s">
        <v>45</v>
      </c>
      <c r="D87" s="417" t="str">
        <f>IF('Bidder Instructions'!$H$27=1,"","Amounts owed by joint ventures and associates")</f>
        <v>Amounts owed by joint ventures and associates</v>
      </c>
      <c r="E87" s="418" t="str">
        <f>IF(D87="","","add")</f>
        <v>add</v>
      </c>
      <c r="F87" s="430">
        <f ca="1">_xlfn.IFNA(HYPERLINK(CHOOSE('Bidder Instructions'!$H$27,"#'1.1b Lead &amp; Parents NFP'!"&amp;AF87,"#'1.1a Lead &amp; Parents'!"&amp;AF87),INDIRECT("'"&amp;CHOOSE('Bidder Instructions'!$H$27,"1.1b Lead &amp; Parents NFP","1.1a Lead &amp; Parents")&amp;"'!"&amp;AF87)),"")</f>
        <v>0</v>
      </c>
      <c r="G87" s="430">
        <f ca="1">_xlfn.IFNA(HYPERLINK(CHOOSE('Bidder Instructions'!$H$27,"#'1.1b Lead &amp; Parents NFP'!"&amp;AG87,"#'1.1a Lead &amp; Parents'!"&amp;AG87),INDIRECT("'"&amp;CHOOSE('Bidder Instructions'!$H$27,"1.1b Lead &amp; Parents NFP","1.1a Lead &amp; Parents")&amp;"'!"&amp;AG87)),"")</f>
        <v>0</v>
      </c>
      <c r="H87" s="430">
        <f ca="1">_xlfn.IFNA(HYPERLINK(CHOOSE('Bidder Instructions'!$H$27,"#'1.1b Lead &amp; Parents NFP'!"&amp;AH87,"#'1.1a Lead &amp; Parents'!"&amp;AH87),INDIRECT("'"&amp;CHOOSE('Bidder Instructions'!$H$27,"1.1b Lead &amp; Parents NFP","1.1a Lead &amp; Parents")&amp;"'!"&amp;AH87)),"")</f>
        <v>0</v>
      </c>
      <c r="I87" s="414"/>
      <c r="J87" s="414"/>
      <c r="K87" s="414"/>
      <c r="M87" s="430">
        <f ca="1">_xlfn.IFNA(HYPERLINK(CHOOSE('Bidder Instructions'!$H$27,"#'1.1b Lead &amp; Parents NFP'!"&amp;AM87,"#'1.1a Lead &amp; Parents'!"&amp;AM87),INDIRECT("'"&amp;CHOOSE('Bidder Instructions'!$H$27,"1.1b Lead &amp; Parents NFP","1.1a Lead &amp; Parents")&amp;"'!"&amp;AM87)),"")</f>
        <v>0</v>
      </c>
      <c r="N87" s="430">
        <f ca="1">_xlfn.IFNA(HYPERLINK(CHOOSE('Bidder Instructions'!$H$27,"#'1.1b Lead &amp; Parents NFP'!"&amp;AN87,"#'1.1a Lead &amp; Parents'!"&amp;AN87),INDIRECT("'"&amp;CHOOSE('Bidder Instructions'!$H$27,"1.1b Lead &amp; Parents NFP","1.1a Lead &amp; Parents")&amp;"'!"&amp;AN87)),"")</f>
        <v>0</v>
      </c>
      <c r="O87" s="430">
        <f ca="1">_xlfn.IFNA(HYPERLINK(CHOOSE('Bidder Instructions'!$H$27,"#'1.1b Lead &amp; Parents NFP'!"&amp;AO87,"#'1.1a Lead &amp; Parents'!"&amp;AO87),INDIRECT("'"&amp;CHOOSE('Bidder Instructions'!$H$27,"1.1b Lead &amp; Parents NFP","1.1a Lead &amp; Parents")&amp;"'!"&amp;AO87)),"")</f>
        <v>0</v>
      </c>
      <c r="P87" s="414"/>
      <c r="Q87" s="414"/>
      <c r="R87" s="414"/>
      <c r="T87" s="430">
        <f ca="1">_xlfn.IFNA(HYPERLINK(CHOOSE('Bidder Instructions'!$H$27,"#'1.1b Lead &amp; Parents NFP'!"&amp;AT87,"#'1.1a Lead &amp; Parents'!"&amp;AT87),INDIRECT("'"&amp;CHOOSE('Bidder Instructions'!$H$27,"1.1b Lead &amp; Parents NFP","1.1a Lead &amp; Parents")&amp;"'!"&amp;AT87)),"")</f>
        <v>0</v>
      </c>
      <c r="U87" s="430">
        <f ca="1">_xlfn.IFNA(HYPERLINK(CHOOSE('Bidder Instructions'!$H$27,"#'1.1b Lead &amp; Parents NFP'!"&amp;AU87,"#'1.1a Lead &amp; Parents'!"&amp;AU87),INDIRECT("'"&amp;CHOOSE('Bidder Instructions'!$H$27,"1.1b Lead &amp; Parents NFP","1.1a Lead &amp; Parents")&amp;"'!"&amp;AU87)),"")</f>
        <v>0</v>
      </c>
      <c r="V87" s="430">
        <f ca="1">_xlfn.IFNA(HYPERLINK(CHOOSE('Bidder Instructions'!$H$27,"#'1.1b Lead &amp; Parents NFP'!"&amp;AV87,"#'1.1a Lead &amp; Parents'!"&amp;AV87),INDIRECT("'"&amp;CHOOSE('Bidder Instructions'!$H$27,"1.1b Lead &amp; Parents NFP","1.1a Lead &amp; Parents")&amp;"'!"&amp;AV87)),"")</f>
        <v>0</v>
      </c>
      <c r="W87" s="414"/>
      <c r="X87" s="414"/>
      <c r="Y87" s="414"/>
      <c r="AA87" s="543" t="str">
        <f t="shared" si="5"/>
        <v>BS12</v>
      </c>
      <c r="AB87" s="543" t="str">
        <f t="shared" si="6"/>
        <v>N/A</v>
      </c>
      <c r="AC87" s="543"/>
      <c r="AD87" s="574" t="str">
        <f>IF('Bidder Instructions'!$H$27=1,"","Amounts owed by joint ventures and associates")</f>
        <v>Amounts owed by joint ventures and associates</v>
      </c>
      <c r="AE87" s="578" t="str">
        <f>IF(AD87="","","add")</f>
        <v>add</v>
      </c>
      <c r="AF87" s="458" t="str">
        <f ca="1">CHOOSE('Bidder Instructions'!$H$27,ADDRESS(MATCH($AB87,'1.1b Lead &amp; Parents NFP'!$C:$C,0)+$AF$15,MATCH(AF$17,'1.1b Lead &amp; Parents NFP'!$9:$9,0)+$AF$14,1,1),ADDRESS(MATCH($AA87,'1.1a Lead &amp; Parents'!$C:$C,0)+$AF$13,MATCH(AF$17,'1.1a Lead &amp; Parents'!$9:$9,0)+$AF$12,1,1))</f>
        <v>$F$63</v>
      </c>
      <c r="AG87" s="458" t="str">
        <f ca="1">CHOOSE('Bidder Instructions'!$H$27,ADDRESS(MATCH($AB87,'1.1b Lead &amp; Parents NFP'!$C:$C,0)+$AF$15,MATCH(AG$17,'1.1b Lead &amp; Parents NFP'!$9:$9,0)+$AF$14,1,1),ADDRESS(MATCH($AA87,'1.1a Lead &amp; Parents'!$C:$C,0)+$AF$13,MATCH(AG$17,'1.1a Lead &amp; Parents'!$9:$9,0)+$AF$12,1,1))</f>
        <v>$G$63</v>
      </c>
      <c r="AH87" s="458" t="str">
        <f ca="1">CHOOSE('Bidder Instructions'!$H$27,ADDRESS(MATCH($AB87,'1.1b Lead &amp; Parents NFP'!$C:$C,0)+$AF$15,MATCH(AH$17,'1.1b Lead &amp; Parents NFP'!$9:$9,0)+$AF$14,1,1),ADDRESS(MATCH($AA87,'1.1a Lead &amp; Parents'!$C:$C,0)+$AF$13,MATCH(AH$17,'1.1a Lead &amp; Parents'!$9:$9,0)+$AF$12,1,1))</f>
        <v>$H$63</v>
      </c>
      <c r="AI87" s="460"/>
      <c r="AJ87" s="460"/>
      <c r="AK87" s="460"/>
      <c r="AL87" s="460"/>
      <c r="AM87" s="458" t="str">
        <f ca="1">CHOOSE('Bidder Instructions'!$H$27,ADDRESS(MATCH($AB87,'1.1b Lead &amp; Parents NFP'!$C:$C,0)+$AF$15,MATCH(AM$17,'1.1b Lead &amp; Parents NFP'!$9:$9,0)+$AF$14,1,1),ADDRESS(MATCH($AA87,'1.1a Lead &amp; Parents'!$C:$C,0)+$AF$13,MATCH(AM$17,'1.1a Lead &amp; Parents'!$9:$9,0)+$AF$12,1,1))</f>
        <v>$N$63</v>
      </c>
      <c r="AN87" s="458" t="str">
        <f ca="1">CHOOSE('Bidder Instructions'!$H$27,ADDRESS(MATCH($AB87,'1.1b Lead &amp; Parents NFP'!$C:$C,0)+$AF$15,MATCH(AN$17,'1.1b Lead &amp; Parents NFP'!$9:$9,0)+$AF$14,1,1),ADDRESS(MATCH($AA87,'1.1a Lead &amp; Parents'!$C:$C,0)+$AF$13,MATCH(AN$17,'1.1a Lead &amp; Parents'!$9:$9,0)+$AF$12,1,1))</f>
        <v>$O$63</v>
      </c>
      <c r="AO87" s="458" t="str">
        <f ca="1">CHOOSE('Bidder Instructions'!$H$27,ADDRESS(MATCH($AB87,'1.1b Lead &amp; Parents NFP'!$C:$C,0)+$AF$15,MATCH(AO$17,'1.1b Lead &amp; Parents NFP'!$9:$9,0)+$AF$14,1,1),ADDRESS(MATCH($AA87,'1.1a Lead &amp; Parents'!$C:$C,0)+$AF$13,MATCH(AO$17,'1.1a Lead &amp; Parents'!$9:$9,0)+$AF$12,1,1))</f>
        <v>$P$63</v>
      </c>
      <c r="AP87" s="460"/>
      <c r="AQ87" s="460"/>
      <c r="AR87" s="460"/>
      <c r="AS87" s="460"/>
      <c r="AT87" s="458" t="str">
        <f ca="1">CHOOSE('Bidder Instructions'!$H$27,ADDRESS(MATCH($AB87,'1.1b Lead &amp; Parents NFP'!$C:$C,0)+$AF$15,MATCH(AT$17,'1.1b Lead &amp; Parents NFP'!$9:$9,0)+$AF$14,1,1),ADDRESS(MATCH($AA87,'1.1a Lead &amp; Parents'!$C:$C,0)+$AF$13,MATCH(AT$17,'1.1a Lead &amp; Parents'!$9:$9,0)+$AF$12,1,1))</f>
        <v>$V$63</v>
      </c>
      <c r="AU87" s="458" t="str">
        <f ca="1">CHOOSE('Bidder Instructions'!$H$27,ADDRESS(MATCH($AB87,'1.1b Lead &amp; Parents NFP'!$C:$C,0)+$AF$15,MATCH(AU$17,'1.1b Lead &amp; Parents NFP'!$9:$9,0)+$AF$14,1,1),ADDRESS(MATCH($AA87,'1.1a Lead &amp; Parents'!$C:$C,0)+$AF$13,MATCH(AU$17,'1.1a Lead &amp; Parents'!$9:$9,0)+$AF$12,1,1))</f>
        <v>$W$63</v>
      </c>
      <c r="AV87" s="458" t="str">
        <f ca="1">CHOOSE('Bidder Instructions'!$H$27,ADDRESS(MATCH($AB87,'1.1b Lead &amp; Parents NFP'!$C:$C,0)+$AF$15,MATCH(AV$17,'1.1b Lead &amp; Parents NFP'!$9:$9,0)+$AF$14,1,1),ADDRESS(MATCH($AA87,'1.1a Lead &amp; Parents'!$C:$C,0)+$AF$13,MATCH(AV$17,'1.1a Lead &amp; Parents'!$9:$9,0)+$AF$12,1,1))</f>
        <v>$X$63</v>
      </c>
      <c r="AW87" s="456"/>
      <c r="AX87" s="456"/>
      <c r="AY87" s="456"/>
    </row>
    <row r="88" spans="1:51" s="177" customFormat="1" ht="11.5" x14ac:dyDescent="0.25">
      <c r="D88" s="415" t="s">
        <v>27</v>
      </c>
      <c r="E88" s="416"/>
      <c r="F88" s="430"/>
      <c r="G88" s="430"/>
      <c r="H88" s="430"/>
      <c r="I88" s="414"/>
      <c r="J88" s="414"/>
      <c r="K88" s="414"/>
      <c r="M88" s="430"/>
      <c r="N88" s="430"/>
      <c r="O88" s="430"/>
      <c r="P88" s="414"/>
      <c r="Q88" s="414"/>
      <c r="R88" s="414"/>
      <c r="T88" s="430"/>
      <c r="U88" s="430"/>
      <c r="V88" s="430"/>
      <c r="W88" s="414"/>
      <c r="X88" s="414"/>
      <c r="Y88" s="414"/>
      <c r="AA88" s="543">
        <f t="shared" si="5"/>
        <v>0</v>
      </c>
      <c r="AB88" s="543">
        <f t="shared" si="6"/>
        <v>0</v>
      </c>
      <c r="AC88" s="543"/>
      <c r="AD88" s="582" t="s">
        <v>27</v>
      </c>
      <c r="AE88" s="583"/>
      <c r="AF88" s="458"/>
      <c r="AG88" s="458"/>
      <c r="AH88" s="459"/>
      <c r="AI88" s="460"/>
      <c r="AJ88" s="460"/>
      <c r="AK88" s="460"/>
      <c r="AL88" s="460"/>
      <c r="AM88" s="461"/>
      <c r="AN88" s="458"/>
      <c r="AO88" s="459"/>
      <c r="AP88" s="460"/>
      <c r="AQ88" s="460"/>
      <c r="AR88" s="460"/>
      <c r="AS88" s="460"/>
      <c r="AT88" s="461"/>
      <c r="AU88" s="458"/>
      <c r="AV88" s="459"/>
      <c r="AW88" s="456"/>
      <c r="AX88" s="456"/>
      <c r="AY88" s="456"/>
    </row>
    <row r="89" spans="1:51" s="177" customFormat="1" ht="11.5" x14ac:dyDescent="0.25">
      <c r="A89" s="177" t="s">
        <v>528</v>
      </c>
      <c r="B89" s="177" t="s">
        <v>510</v>
      </c>
      <c r="D89" s="419" t="s">
        <v>177</v>
      </c>
      <c r="E89" s="416" t="s">
        <v>267</v>
      </c>
      <c r="F89" s="430">
        <f ca="1">_xlfn.IFNA(HYPERLINK(CHOOSE('Bidder Instructions'!$H$27,"#'1.1b Lead &amp; Parents NFP'!"&amp;AF89,"#'1.1a Lead &amp; Parents'!"&amp;AF89),INDIRECT("'"&amp;CHOOSE('Bidder Instructions'!$H$27,"1.1b Lead &amp; Parents NFP","1.1a Lead &amp; Parents")&amp;"'!"&amp;AF89)),"")</f>
        <v>0</v>
      </c>
      <c r="G89" s="430">
        <f ca="1">_xlfn.IFNA(HYPERLINK(CHOOSE('Bidder Instructions'!$H$27,"#'1.1b Lead &amp; Parents NFP'!"&amp;AG89,"#'1.1a Lead &amp; Parents'!"&amp;AG89),INDIRECT("'"&amp;CHOOSE('Bidder Instructions'!$H$27,"1.1b Lead &amp; Parents NFP","1.1a Lead &amp; Parents")&amp;"'!"&amp;AG89)),"")</f>
        <v>0</v>
      </c>
      <c r="H89" s="430">
        <f ca="1">_xlfn.IFNA(HYPERLINK(CHOOSE('Bidder Instructions'!$H$27,"#'1.1b Lead &amp; Parents NFP'!"&amp;AH89,"#'1.1a Lead &amp; Parents'!"&amp;AH89),INDIRECT("'"&amp;CHOOSE('Bidder Instructions'!$H$27,"1.1b Lead &amp; Parents NFP","1.1a Lead &amp; Parents")&amp;"'!"&amp;AH89)),"")</f>
        <v>0</v>
      </c>
      <c r="I89" s="414"/>
      <c r="J89" s="414"/>
      <c r="K89" s="414"/>
      <c r="M89" s="430">
        <f ca="1">_xlfn.IFNA(HYPERLINK(CHOOSE('Bidder Instructions'!$H$27,"#'1.1b Lead &amp; Parents NFP'!"&amp;AM89,"#'1.1a Lead &amp; Parents'!"&amp;AM89),INDIRECT("'"&amp;CHOOSE('Bidder Instructions'!$H$27,"1.1b Lead &amp; Parents NFP","1.1a Lead &amp; Parents")&amp;"'!"&amp;AM89)),"")</f>
        <v>0</v>
      </c>
      <c r="N89" s="430">
        <f ca="1">_xlfn.IFNA(HYPERLINK(CHOOSE('Bidder Instructions'!$H$27,"#'1.1b Lead &amp; Parents NFP'!"&amp;AN89,"#'1.1a Lead &amp; Parents'!"&amp;AN89),INDIRECT("'"&amp;CHOOSE('Bidder Instructions'!$H$27,"1.1b Lead &amp; Parents NFP","1.1a Lead &amp; Parents")&amp;"'!"&amp;AN89)),"")</f>
        <v>0</v>
      </c>
      <c r="O89" s="430">
        <f ca="1">_xlfn.IFNA(HYPERLINK(CHOOSE('Bidder Instructions'!$H$27,"#'1.1b Lead &amp; Parents NFP'!"&amp;AO89,"#'1.1a Lead &amp; Parents'!"&amp;AO89),INDIRECT("'"&amp;CHOOSE('Bidder Instructions'!$H$27,"1.1b Lead &amp; Parents NFP","1.1a Lead &amp; Parents")&amp;"'!"&amp;AO89)),"")</f>
        <v>0</v>
      </c>
      <c r="P89" s="414"/>
      <c r="Q89" s="414"/>
      <c r="R89" s="414"/>
      <c r="T89" s="430">
        <f ca="1">_xlfn.IFNA(HYPERLINK(CHOOSE('Bidder Instructions'!$H$27,"#'1.1b Lead &amp; Parents NFP'!"&amp;AT89,"#'1.1a Lead &amp; Parents'!"&amp;AT89),INDIRECT("'"&amp;CHOOSE('Bidder Instructions'!$H$27,"1.1b Lead &amp; Parents NFP","1.1a Lead &amp; Parents")&amp;"'!"&amp;AT89)),"")</f>
        <v>0</v>
      </c>
      <c r="U89" s="430">
        <f ca="1">_xlfn.IFNA(HYPERLINK(CHOOSE('Bidder Instructions'!$H$27,"#'1.1b Lead &amp; Parents NFP'!"&amp;AU89,"#'1.1a Lead &amp; Parents'!"&amp;AU89),INDIRECT("'"&amp;CHOOSE('Bidder Instructions'!$H$27,"1.1b Lead &amp; Parents NFP","1.1a Lead &amp; Parents")&amp;"'!"&amp;AU89)),"")</f>
        <v>0</v>
      </c>
      <c r="V89" s="430">
        <f ca="1">_xlfn.IFNA(HYPERLINK(CHOOSE('Bidder Instructions'!$H$27,"#'1.1b Lead &amp; Parents NFP'!"&amp;AV89,"#'1.1a Lead &amp; Parents'!"&amp;AV89),INDIRECT("'"&amp;CHOOSE('Bidder Instructions'!$H$27,"1.1b Lead &amp; Parents NFP","1.1a Lead &amp; Parents")&amp;"'!"&amp;AV89)),"")</f>
        <v>0</v>
      </c>
      <c r="W89" s="414"/>
      <c r="X89" s="414"/>
      <c r="Y89" s="414"/>
      <c r="AA89" s="543" t="str">
        <f t="shared" si="5"/>
        <v>BS26</v>
      </c>
      <c r="AB89" s="543" t="str">
        <f t="shared" si="6"/>
        <v>BS16</v>
      </c>
      <c r="AC89" s="543"/>
      <c r="AD89" s="584" t="s">
        <v>177</v>
      </c>
      <c r="AE89" s="583" t="s">
        <v>267</v>
      </c>
      <c r="AF89" s="458" t="str">
        <f ca="1">CHOOSE('Bidder Instructions'!$H$27,ADDRESS(MATCH($AB89,'1.1b Lead &amp; Parents NFP'!$C:$C,0)+$AF$15,MATCH(AF$17,'1.1b Lead &amp; Parents NFP'!$9:$9,0)+$AF$14,1,1),ADDRESS(MATCH($AA89,'1.1a Lead &amp; Parents'!$C:$C,0)+$AF$13,MATCH(AF$17,'1.1a Lead &amp; Parents'!$9:$9,0)+$AF$12,1,1))</f>
        <v>$F$77</v>
      </c>
      <c r="AG89" s="458" t="str">
        <f ca="1">CHOOSE('Bidder Instructions'!$H$27,ADDRESS(MATCH($AB89,'1.1b Lead &amp; Parents NFP'!$C:$C,0)+$AF$15,MATCH(AG$17,'1.1b Lead &amp; Parents NFP'!$9:$9,0)+$AF$14,1,1),ADDRESS(MATCH($AA89,'1.1a Lead &amp; Parents'!$C:$C,0)+$AF$13,MATCH(AG$17,'1.1a Lead &amp; Parents'!$9:$9,0)+$AF$12,1,1))</f>
        <v>$G$77</v>
      </c>
      <c r="AH89" s="458" t="str">
        <f ca="1">CHOOSE('Bidder Instructions'!$H$27,ADDRESS(MATCH($AB89,'1.1b Lead &amp; Parents NFP'!$C:$C,0)+$AF$15,MATCH(AH$17,'1.1b Lead &amp; Parents NFP'!$9:$9,0)+$AF$14,1,1),ADDRESS(MATCH($AA89,'1.1a Lead &amp; Parents'!$C:$C,0)+$AF$13,MATCH(AH$17,'1.1a Lead &amp; Parents'!$9:$9,0)+$AF$12,1,1))</f>
        <v>$H$77</v>
      </c>
      <c r="AI89" s="460"/>
      <c r="AJ89" s="460"/>
      <c r="AK89" s="460"/>
      <c r="AL89" s="460"/>
      <c r="AM89" s="458" t="str">
        <f ca="1">CHOOSE('Bidder Instructions'!$H$27,ADDRESS(MATCH($AB89,'1.1b Lead &amp; Parents NFP'!$C:$C,0)+$AF$15,MATCH(AM$17,'1.1b Lead &amp; Parents NFP'!$9:$9,0)+$AF$14,1,1),ADDRESS(MATCH($AA89,'1.1a Lead &amp; Parents'!$C:$C,0)+$AF$13,MATCH(AM$17,'1.1a Lead &amp; Parents'!$9:$9,0)+$AF$12,1,1))</f>
        <v>$N$77</v>
      </c>
      <c r="AN89" s="458" t="str">
        <f ca="1">CHOOSE('Bidder Instructions'!$H$27,ADDRESS(MATCH($AB89,'1.1b Lead &amp; Parents NFP'!$C:$C,0)+$AF$15,MATCH(AN$17,'1.1b Lead &amp; Parents NFP'!$9:$9,0)+$AF$14,1,1),ADDRESS(MATCH($AA89,'1.1a Lead &amp; Parents'!$C:$C,0)+$AF$13,MATCH(AN$17,'1.1a Lead &amp; Parents'!$9:$9,0)+$AF$12,1,1))</f>
        <v>$O$77</v>
      </c>
      <c r="AO89" s="458" t="str">
        <f ca="1">CHOOSE('Bidder Instructions'!$H$27,ADDRESS(MATCH($AB89,'1.1b Lead &amp; Parents NFP'!$C:$C,0)+$AF$15,MATCH(AO$17,'1.1b Lead &amp; Parents NFP'!$9:$9,0)+$AF$14,1,1),ADDRESS(MATCH($AA89,'1.1a Lead &amp; Parents'!$C:$C,0)+$AF$13,MATCH(AO$17,'1.1a Lead &amp; Parents'!$9:$9,0)+$AF$12,1,1))</f>
        <v>$P$77</v>
      </c>
      <c r="AP89" s="460"/>
      <c r="AQ89" s="460"/>
      <c r="AR89" s="460"/>
      <c r="AS89" s="460"/>
      <c r="AT89" s="458" t="str">
        <f ca="1">CHOOSE('Bidder Instructions'!$H$27,ADDRESS(MATCH($AB89,'1.1b Lead &amp; Parents NFP'!$C:$C,0)+$AF$15,MATCH(AT$17,'1.1b Lead &amp; Parents NFP'!$9:$9,0)+$AF$14,1,1),ADDRESS(MATCH($AA89,'1.1a Lead &amp; Parents'!$C:$C,0)+$AF$13,MATCH(AT$17,'1.1a Lead &amp; Parents'!$9:$9,0)+$AF$12,1,1))</f>
        <v>$V$77</v>
      </c>
      <c r="AU89" s="458" t="str">
        <f ca="1">CHOOSE('Bidder Instructions'!$H$27,ADDRESS(MATCH($AB89,'1.1b Lead &amp; Parents NFP'!$C:$C,0)+$AF$15,MATCH(AU$17,'1.1b Lead &amp; Parents NFP'!$9:$9,0)+$AF$14,1,1),ADDRESS(MATCH($AA89,'1.1a Lead &amp; Parents'!$C:$C,0)+$AF$13,MATCH(AU$17,'1.1a Lead &amp; Parents'!$9:$9,0)+$AF$12,1,1))</f>
        <v>$W$77</v>
      </c>
      <c r="AV89" s="458" t="str">
        <f ca="1">CHOOSE('Bidder Instructions'!$H$27,ADDRESS(MATCH($AB89,'1.1b Lead &amp; Parents NFP'!$C:$C,0)+$AF$15,MATCH(AV$17,'1.1b Lead &amp; Parents NFP'!$9:$9,0)+$AF$14,1,1),ADDRESS(MATCH($AA89,'1.1a Lead &amp; Parents'!$C:$C,0)+$AF$13,MATCH(AV$17,'1.1a Lead &amp; Parents'!$9:$9,0)+$AF$12,1,1))</f>
        <v>$X$77</v>
      </c>
      <c r="AW89" s="456"/>
      <c r="AX89" s="456"/>
      <c r="AY89" s="456"/>
    </row>
    <row r="90" spans="1:51" s="177" customFormat="1" ht="11.5" x14ac:dyDescent="0.25">
      <c r="A90" s="177" t="s">
        <v>529</v>
      </c>
      <c r="B90" s="177" t="s">
        <v>45</v>
      </c>
      <c r="D90" s="417" t="str">
        <f>IF('Bidder Instructions'!$H$27=1,"","Amounts owed by joint ventures and associates")</f>
        <v>Amounts owed by joint ventures and associates</v>
      </c>
      <c r="E90" s="418" t="str">
        <f>IF(D90="","","add")</f>
        <v>add</v>
      </c>
      <c r="F90" s="430">
        <f ca="1">_xlfn.IFNA(HYPERLINK(CHOOSE('Bidder Instructions'!$H$27,"#'1.1b Lead &amp; Parents NFP'!"&amp;AF90,"#'1.1a Lead &amp; Parents'!"&amp;AF90),INDIRECT("'"&amp;CHOOSE('Bidder Instructions'!$H$27,"1.1b Lead &amp; Parents NFP","1.1a Lead &amp; Parents")&amp;"'!"&amp;AF90)),"")</f>
        <v>0</v>
      </c>
      <c r="G90" s="430">
        <f ca="1">_xlfn.IFNA(HYPERLINK(CHOOSE('Bidder Instructions'!$H$27,"#'1.1b Lead &amp; Parents NFP'!"&amp;AG90,"#'1.1a Lead &amp; Parents'!"&amp;AG90),INDIRECT("'"&amp;CHOOSE('Bidder Instructions'!$H$27,"1.1b Lead &amp; Parents NFP","1.1a Lead &amp; Parents")&amp;"'!"&amp;AG90)),"")</f>
        <v>0</v>
      </c>
      <c r="H90" s="430">
        <f ca="1">_xlfn.IFNA(HYPERLINK(CHOOSE('Bidder Instructions'!$H$27,"#'1.1b Lead &amp; Parents NFP'!"&amp;AH90,"#'1.1a Lead &amp; Parents'!"&amp;AH90),INDIRECT("'"&amp;CHOOSE('Bidder Instructions'!$H$27,"1.1b Lead &amp; Parents NFP","1.1a Lead &amp; Parents")&amp;"'!"&amp;AH90)),"")</f>
        <v>0</v>
      </c>
      <c r="I90" s="414"/>
      <c r="J90" s="414"/>
      <c r="K90" s="414"/>
      <c r="M90" s="430">
        <f ca="1">_xlfn.IFNA(HYPERLINK(CHOOSE('Bidder Instructions'!$H$27,"#'1.1b Lead &amp; Parents NFP'!"&amp;AM90,"#'1.1a Lead &amp; Parents'!"&amp;AM90),INDIRECT("'"&amp;CHOOSE('Bidder Instructions'!$H$27,"1.1b Lead &amp; Parents NFP","1.1a Lead &amp; Parents")&amp;"'!"&amp;AM90)),"")</f>
        <v>0</v>
      </c>
      <c r="N90" s="430">
        <f ca="1">_xlfn.IFNA(HYPERLINK(CHOOSE('Bidder Instructions'!$H$27,"#'1.1b Lead &amp; Parents NFP'!"&amp;AN90,"#'1.1a Lead &amp; Parents'!"&amp;AN90),INDIRECT("'"&amp;CHOOSE('Bidder Instructions'!$H$27,"1.1b Lead &amp; Parents NFP","1.1a Lead &amp; Parents")&amp;"'!"&amp;AN90)),"")</f>
        <v>0</v>
      </c>
      <c r="O90" s="430">
        <f ca="1">_xlfn.IFNA(HYPERLINK(CHOOSE('Bidder Instructions'!$H$27,"#'1.1b Lead &amp; Parents NFP'!"&amp;AO90,"#'1.1a Lead &amp; Parents'!"&amp;AO90),INDIRECT("'"&amp;CHOOSE('Bidder Instructions'!$H$27,"1.1b Lead &amp; Parents NFP","1.1a Lead &amp; Parents")&amp;"'!"&amp;AO90)),"")</f>
        <v>0</v>
      </c>
      <c r="P90" s="414"/>
      <c r="Q90" s="414"/>
      <c r="R90" s="414"/>
      <c r="T90" s="430">
        <f ca="1">_xlfn.IFNA(HYPERLINK(CHOOSE('Bidder Instructions'!$H$27,"#'1.1b Lead &amp; Parents NFP'!"&amp;AT90,"#'1.1a Lead &amp; Parents'!"&amp;AT90),INDIRECT("'"&amp;CHOOSE('Bidder Instructions'!$H$27,"1.1b Lead &amp; Parents NFP","1.1a Lead &amp; Parents")&amp;"'!"&amp;AT90)),"")</f>
        <v>0</v>
      </c>
      <c r="U90" s="430">
        <f ca="1">_xlfn.IFNA(HYPERLINK(CHOOSE('Bidder Instructions'!$H$27,"#'1.1b Lead &amp; Parents NFP'!"&amp;AU90,"#'1.1a Lead &amp; Parents'!"&amp;AU90),INDIRECT("'"&amp;CHOOSE('Bidder Instructions'!$H$27,"1.1b Lead &amp; Parents NFP","1.1a Lead &amp; Parents")&amp;"'!"&amp;AU90)),"")</f>
        <v>0</v>
      </c>
      <c r="V90" s="430">
        <f ca="1">_xlfn.IFNA(HYPERLINK(CHOOSE('Bidder Instructions'!$H$27,"#'1.1b Lead &amp; Parents NFP'!"&amp;AV90,"#'1.1a Lead &amp; Parents'!"&amp;AV90),INDIRECT("'"&amp;CHOOSE('Bidder Instructions'!$H$27,"1.1b Lead &amp; Parents NFP","1.1a Lead &amp; Parents")&amp;"'!"&amp;AV90)),"")</f>
        <v>0</v>
      </c>
      <c r="W90" s="414"/>
      <c r="X90" s="414"/>
      <c r="Y90" s="414"/>
      <c r="AA90" s="543" t="str">
        <f t="shared" si="5"/>
        <v>BS27</v>
      </c>
      <c r="AB90" s="543" t="str">
        <f t="shared" si="6"/>
        <v>N/A</v>
      </c>
      <c r="AC90" s="543"/>
      <c r="AD90" s="574" t="str">
        <f>IF('Bidder Instructions'!$H$27=1,"","Amounts owed by joint ventures and associates")</f>
        <v>Amounts owed by joint ventures and associates</v>
      </c>
      <c r="AE90" s="578" t="str">
        <f>IF(AD90="","","add")</f>
        <v>add</v>
      </c>
      <c r="AF90" s="458" t="str">
        <f ca="1">CHOOSE('Bidder Instructions'!$H$27,ADDRESS(MATCH($AB90,'1.1b Lead &amp; Parents NFP'!$C:$C,0)+$AF$15,MATCH(AF$17,'1.1b Lead &amp; Parents NFP'!$9:$9,0)+$AF$14,1,1),ADDRESS(MATCH($AA90,'1.1a Lead &amp; Parents'!$C:$C,0)+$AF$13,MATCH(AF$17,'1.1a Lead &amp; Parents'!$9:$9,0)+$AF$12,1,1))</f>
        <v>$F$78</v>
      </c>
      <c r="AG90" s="458" t="str">
        <f ca="1">CHOOSE('Bidder Instructions'!$H$27,ADDRESS(MATCH($AB90,'1.1b Lead &amp; Parents NFP'!$C:$C,0)+$AF$15,MATCH(AG$17,'1.1b Lead &amp; Parents NFP'!$9:$9,0)+$AF$14,1,1),ADDRESS(MATCH($AA90,'1.1a Lead &amp; Parents'!$C:$C,0)+$AF$13,MATCH(AG$17,'1.1a Lead &amp; Parents'!$9:$9,0)+$AF$12,1,1))</f>
        <v>$G$78</v>
      </c>
      <c r="AH90" s="458" t="str">
        <f ca="1">CHOOSE('Bidder Instructions'!$H$27,ADDRESS(MATCH($AB90,'1.1b Lead &amp; Parents NFP'!$C:$C,0)+$AF$15,MATCH(AH$17,'1.1b Lead &amp; Parents NFP'!$9:$9,0)+$AF$14,1,1),ADDRESS(MATCH($AA90,'1.1a Lead &amp; Parents'!$C:$C,0)+$AF$13,MATCH(AH$17,'1.1a Lead &amp; Parents'!$9:$9,0)+$AF$12,1,1))</f>
        <v>$H$78</v>
      </c>
      <c r="AI90" s="460"/>
      <c r="AJ90" s="460"/>
      <c r="AK90" s="460"/>
      <c r="AL90" s="460"/>
      <c r="AM90" s="458" t="str">
        <f ca="1">CHOOSE('Bidder Instructions'!$H$27,ADDRESS(MATCH($AB90,'1.1b Lead &amp; Parents NFP'!$C:$C,0)+$AF$15,MATCH(AM$17,'1.1b Lead &amp; Parents NFP'!$9:$9,0)+$AF$14,1,1),ADDRESS(MATCH($AA90,'1.1a Lead &amp; Parents'!$C:$C,0)+$AF$13,MATCH(AM$17,'1.1a Lead &amp; Parents'!$9:$9,0)+$AF$12,1,1))</f>
        <v>$N$78</v>
      </c>
      <c r="AN90" s="458" t="str">
        <f ca="1">CHOOSE('Bidder Instructions'!$H$27,ADDRESS(MATCH($AB90,'1.1b Lead &amp; Parents NFP'!$C:$C,0)+$AF$15,MATCH(AN$17,'1.1b Lead &amp; Parents NFP'!$9:$9,0)+$AF$14,1,1),ADDRESS(MATCH($AA90,'1.1a Lead &amp; Parents'!$C:$C,0)+$AF$13,MATCH(AN$17,'1.1a Lead &amp; Parents'!$9:$9,0)+$AF$12,1,1))</f>
        <v>$O$78</v>
      </c>
      <c r="AO90" s="458" t="str">
        <f ca="1">CHOOSE('Bidder Instructions'!$H$27,ADDRESS(MATCH($AB90,'1.1b Lead &amp; Parents NFP'!$C:$C,0)+$AF$15,MATCH(AO$17,'1.1b Lead &amp; Parents NFP'!$9:$9,0)+$AF$14,1,1),ADDRESS(MATCH($AA90,'1.1a Lead &amp; Parents'!$C:$C,0)+$AF$13,MATCH(AO$17,'1.1a Lead &amp; Parents'!$9:$9,0)+$AF$12,1,1))</f>
        <v>$P$78</v>
      </c>
      <c r="AP90" s="460"/>
      <c r="AQ90" s="460"/>
      <c r="AR90" s="460"/>
      <c r="AS90" s="460"/>
      <c r="AT90" s="458" t="str">
        <f ca="1">CHOOSE('Bidder Instructions'!$H$27,ADDRESS(MATCH($AB90,'1.1b Lead &amp; Parents NFP'!$C:$C,0)+$AF$15,MATCH(AT$17,'1.1b Lead &amp; Parents NFP'!$9:$9,0)+$AF$14,1,1),ADDRESS(MATCH($AA90,'1.1a Lead &amp; Parents'!$C:$C,0)+$AF$13,MATCH(AT$17,'1.1a Lead &amp; Parents'!$9:$9,0)+$AF$12,1,1))</f>
        <v>$V$78</v>
      </c>
      <c r="AU90" s="458" t="str">
        <f ca="1">CHOOSE('Bidder Instructions'!$H$27,ADDRESS(MATCH($AB90,'1.1b Lead &amp; Parents NFP'!$C:$C,0)+$AF$15,MATCH(AU$17,'1.1b Lead &amp; Parents NFP'!$9:$9,0)+$AF$14,1,1),ADDRESS(MATCH($AA90,'1.1a Lead &amp; Parents'!$C:$C,0)+$AF$13,MATCH(AU$17,'1.1a Lead &amp; Parents'!$9:$9,0)+$AF$12,1,1))</f>
        <v>$W$78</v>
      </c>
      <c r="AV90" s="458" t="str">
        <f ca="1">CHOOSE('Bidder Instructions'!$H$27,ADDRESS(MATCH($AB90,'1.1b Lead &amp; Parents NFP'!$C:$C,0)+$AF$15,MATCH(AV$17,'1.1b Lead &amp; Parents NFP'!$9:$9,0)+$AF$14,1,1),ADDRESS(MATCH($AA90,'1.1a Lead &amp; Parents'!$C:$C,0)+$AF$13,MATCH(AV$17,'1.1a Lead &amp; Parents'!$9:$9,0)+$AF$12,1,1))</f>
        <v>$X$78</v>
      </c>
      <c r="AW90" s="456"/>
      <c r="AX90" s="456"/>
      <c r="AY90" s="456"/>
    </row>
    <row r="91" spans="1:51" s="177" customFormat="1" ht="23" x14ac:dyDescent="0.25">
      <c r="A91" s="177" t="s">
        <v>604</v>
      </c>
      <c r="B91" s="177" t="s">
        <v>604</v>
      </c>
      <c r="D91" s="366" t="s">
        <v>281</v>
      </c>
      <c r="E91" s="416" t="s">
        <v>267</v>
      </c>
      <c r="F91" s="430">
        <f ca="1">_xlfn.IFNA(HYPERLINK(CHOOSE('Bidder Instructions'!$H$27,"#'1.1b Lead &amp; Parents NFP'!"&amp;AF91,"#'1.1a Lead &amp; Parents'!"&amp;AF91),INDIRECT("'"&amp;CHOOSE('Bidder Instructions'!$H$27,"1.1b Lead &amp; Parents NFP","1.1a Lead &amp; Parents")&amp;"'!"&amp;AF91)),"")</f>
        <v>0</v>
      </c>
      <c r="G91" s="430">
        <f ca="1">_xlfn.IFNA(HYPERLINK(CHOOSE('Bidder Instructions'!$H$27,"#'1.1b Lead &amp; Parents NFP'!"&amp;AG91,"#'1.1a Lead &amp; Parents'!"&amp;AG91),INDIRECT("'"&amp;CHOOSE('Bidder Instructions'!$H$27,"1.1b Lead &amp; Parents NFP","1.1a Lead &amp; Parents")&amp;"'!"&amp;AG91)),"")</f>
        <v>0</v>
      </c>
      <c r="H91" s="430">
        <f ca="1">_xlfn.IFNA(HYPERLINK(CHOOSE('Bidder Instructions'!$H$27,"#'1.1b Lead &amp; Parents NFP'!"&amp;AH91,"#'1.1a Lead &amp; Parents'!"&amp;AH91),INDIRECT("'"&amp;CHOOSE('Bidder Instructions'!$H$27,"1.1b Lead &amp; Parents NFP","1.1a Lead &amp; Parents")&amp;"'!"&amp;AH91)),"")</f>
        <v>0</v>
      </c>
      <c r="I91" s="414"/>
      <c r="J91" s="414"/>
      <c r="K91" s="414"/>
      <c r="M91" s="430">
        <f ca="1">_xlfn.IFNA(HYPERLINK(CHOOSE('Bidder Instructions'!$H$27,"#'1.1b Lead &amp; Parents NFP'!"&amp;AM91,"#'1.1a Lead &amp; Parents'!"&amp;AM91),INDIRECT("'"&amp;CHOOSE('Bidder Instructions'!$H$27,"1.1b Lead &amp; Parents NFP","1.1a Lead &amp; Parents")&amp;"'!"&amp;AM91)),"")</f>
        <v>0</v>
      </c>
      <c r="N91" s="430">
        <f ca="1">_xlfn.IFNA(HYPERLINK(CHOOSE('Bidder Instructions'!$H$27,"#'1.1b Lead &amp; Parents NFP'!"&amp;AN91,"#'1.1a Lead &amp; Parents'!"&amp;AN91),INDIRECT("'"&amp;CHOOSE('Bidder Instructions'!$H$27,"1.1b Lead &amp; Parents NFP","1.1a Lead &amp; Parents")&amp;"'!"&amp;AN91)),"")</f>
        <v>0</v>
      </c>
      <c r="O91" s="430">
        <f ca="1">_xlfn.IFNA(HYPERLINK(CHOOSE('Bidder Instructions'!$H$27,"#'1.1b Lead &amp; Parents NFP'!"&amp;AO91,"#'1.1a Lead &amp; Parents'!"&amp;AO91),INDIRECT("'"&amp;CHOOSE('Bidder Instructions'!$H$27,"1.1b Lead &amp; Parents NFP","1.1a Lead &amp; Parents")&amp;"'!"&amp;AO91)),"")</f>
        <v>0</v>
      </c>
      <c r="P91" s="414"/>
      <c r="Q91" s="414"/>
      <c r="R91" s="414"/>
      <c r="T91" s="430">
        <f ca="1">_xlfn.IFNA(HYPERLINK(CHOOSE('Bidder Instructions'!$H$27,"#'1.1b Lead &amp; Parents NFP'!"&amp;AT91,"#'1.1a Lead &amp; Parents'!"&amp;AT91),INDIRECT("'"&amp;CHOOSE('Bidder Instructions'!$H$27,"1.1b Lead &amp; Parents NFP","1.1a Lead &amp; Parents")&amp;"'!"&amp;AT91)),"")</f>
        <v>0</v>
      </c>
      <c r="U91" s="430">
        <f ca="1">_xlfn.IFNA(HYPERLINK(CHOOSE('Bidder Instructions'!$H$27,"#'1.1b Lead &amp; Parents NFP'!"&amp;AU91,"#'1.1a Lead &amp; Parents'!"&amp;AU91),INDIRECT("'"&amp;CHOOSE('Bidder Instructions'!$H$27,"1.1b Lead &amp; Parents NFP","1.1a Lead &amp; Parents")&amp;"'!"&amp;AU91)),"")</f>
        <v>0</v>
      </c>
      <c r="V91" s="430">
        <f ca="1">_xlfn.IFNA(HYPERLINK(CHOOSE('Bidder Instructions'!$H$27,"#'1.1b Lead &amp; Parents NFP'!"&amp;AV91,"#'1.1a Lead &amp; Parents'!"&amp;AV91),INDIRECT("'"&amp;CHOOSE('Bidder Instructions'!$H$27,"1.1b Lead &amp; Parents NFP","1.1a Lead &amp; Parents")&amp;"'!"&amp;AV91)),"")</f>
        <v>0</v>
      </c>
      <c r="W91" s="414"/>
      <c r="X91" s="414"/>
      <c r="Y91" s="414"/>
      <c r="AA91" s="543" t="str">
        <f t="shared" si="5"/>
        <v>CL1</v>
      </c>
      <c r="AB91" s="543" t="str">
        <f t="shared" si="6"/>
        <v>CL1</v>
      </c>
      <c r="AC91" s="543"/>
      <c r="AD91" s="552" t="s">
        <v>281</v>
      </c>
      <c r="AE91" s="583" t="s">
        <v>267</v>
      </c>
      <c r="AF91" s="458" t="str">
        <f ca="1">CHOOSE('Bidder Instructions'!$H$27,ADDRESS(MATCH($AB91,'1.1b Lead &amp; Parents NFP'!$C:$C,0)+$AF$15,MATCH(AF$17,'1.1b Lead &amp; Parents NFP'!$9:$9,0)+$AF$14,1,1),ADDRESS(MATCH($AA91,'1.1a Lead &amp; Parents'!$C:$C,0)+$AF$13,MATCH(AF$17,'1.1a Lead &amp; Parents'!$9:$9,0)+$AF$12,1,1))</f>
        <v>$F$134</v>
      </c>
      <c r="AG91" s="458" t="str">
        <f ca="1">CHOOSE('Bidder Instructions'!$H$27,ADDRESS(MATCH($AB91,'1.1b Lead &amp; Parents NFP'!$C:$C,0)+$AF$15,MATCH(AG$17,'1.1b Lead &amp; Parents NFP'!$9:$9,0)+$AF$14,1,1),ADDRESS(MATCH($AA91,'1.1a Lead &amp; Parents'!$C:$C,0)+$AF$13,MATCH(AG$17,'1.1a Lead &amp; Parents'!$9:$9,0)+$AF$12,1,1))</f>
        <v>$G$134</v>
      </c>
      <c r="AH91" s="458" t="str">
        <f ca="1">CHOOSE('Bidder Instructions'!$H$27,ADDRESS(MATCH($AB91,'1.1b Lead &amp; Parents NFP'!$C:$C,0)+$AF$15,MATCH(AH$17,'1.1b Lead &amp; Parents NFP'!$9:$9,0)+$AF$14,1,1),ADDRESS(MATCH($AA91,'1.1a Lead &amp; Parents'!$C:$C,0)+$AF$13,MATCH(AH$17,'1.1a Lead &amp; Parents'!$9:$9,0)+$AF$12,1,1))</f>
        <v>$H$134</v>
      </c>
      <c r="AI91" s="460"/>
      <c r="AJ91" s="460"/>
      <c r="AK91" s="460"/>
      <c r="AL91" s="460"/>
      <c r="AM91" s="458" t="str">
        <f ca="1">CHOOSE('Bidder Instructions'!$H$27,ADDRESS(MATCH($AB91,'1.1b Lead &amp; Parents NFP'!$C:$C,0)+$AF$15,MATCH(AM$17,'1.1b Lead &amp; Parents NFP'!$9:$9,0)+$AF$14,1,1),ADDRESS(MATCH($AA91,'1.1a Lead &amp; Parents'!$C:$C,0)+$AF$13,MATCH(AM$17,'1.1a Lead &amp; Parents'!$9:$9,0)+$AF$12,1,1))</f>
        <v>$N$134</v>
      </c>
      <c r="AN91" s="458" t="str">
        <f ca="1">CHOOSE('Bidder Instructions'!$H$27,ADDRESS(MATCH($AB91,'1.1b Lead &amp; Parents NFP'!$C:$C,0)+$AF$15,MATCH(AN$17,'1.1b Lead &amp; Parents NFP'!$9:$9,0)+$AF$14,1,1),ADDRESS(MATCH($AA91,'1.1a Lead &amp; Parents'!$C:$C,0)+$AF$13,MATCH(AN$17,'1.1a Lead &amp; Parents'!$9:$9,0)+$AF$12,1,1))</f>
        <v>$O$134</v>
      </c>
      <c r="AO91" s="458" t="str">
        <f ca="1">CHOOSE('Bidder Instructions'!$H$27,ADDRESS(MATCH($AB91,'1.1b Lead &amp; Parents NFP'!$C:$C,0)+$AF$15,MATCH(AO$17,'1.1b Lead &amp; Parents NFP'!$9:$9,0)+$AF$14,1,1),ADDRESS(MATCH($AA91,'1.1a Lead &amp; Parents'!$C:$C,0)+$AF$13,MATCH(AO$17,'1.1a Lead &amp; Parents'!$9:$9,0)+$AF$12,1,1))</f>
        <v>$P$134</v>
      </c>
      <c r="AP91" s="460"/>
      <c r="AQ91" s="460"/>
      <c r="AR91" s="460"/>
      <c r="AS91" s="460"/>
      <c r="AT91" s="458" t="str">
        <f ca="1">CHOOSE('Bidder Instructions'!$H$27,ADDRESS(MATCH($AB91,'1.1b Lead &amp; Parents NFP'!$C:$C,0)+$AF$15,MATCH(AT$17,'1.1b Lead &amp; Parents NFP'!$9:$9,0)+$AF$14,1,1),ADDRESS(MATCH($AA91,'1.1a Lead &amp; Parents'!$C:$C,0)+$AF$13,MATCH(AT$17,'1.1a Lead &amp; Parents'!$9:$9,0)+$AF$12,1,1))</f>
        <v>$V$134</v>
      </c>
      <c r="AU91" s="458" t="str">
        <f ca="1">CHOOSE('Bidder Instructions'!$H$27,ADDRESS(MATCH($AB91,'1.1b Lead &amp; Parents NFP'!$C:$C,0)+$AF$15,MATCH(AU$17,'1.1b Lead &amp; Parents NFP'!$9:$9,0)+$AF$14,1,1),ADDRESS(MATCH($AA91,'1.1a Lead &amp; Parents'!$C:$C,0)+$AF$13,MATCH(AU$17,'1.1a Lead &amp; Parents'!$9:$9,0)+$AF$12,1,1))</f>
        <v>$W$134</v>
      </c>
      <c r="AV91" s="458" t="str">
        <f ca="1">CHOOSE('Bidder Instructions'!$H$27,ADDRESS(MATCH($AB91,'1.1b Lead &amp; Parents NFP'!$C:$C,0)+$AF$15,MATCH(AV$17,'1.1b Lead &amp; Parents NFP'!$9:$9,0)+$AF$14,1,1),ADDRESS(MATCH($AA91,'1.1a Lead &amp; Parents'!$C:$C,0)+$AF$13,MATCH(AV$17,'1.1a Lead &amp; Parents'!$9:$9,0)+$AF$12,1,1))</f>
        <v>$X$134</v>
      </c>
      <c r="AW91" s="456"/>
      <c r="AX91" s="456"/>
      <c r="AY91" s="456"/>
    </row>
    <row r="92" spans="1:51" s="177" customFormat="1" ht="11.5" x14ac:dyDescent="0.25">
      <c r="D92" s="366" t="s">
        <v>282</v>
      </c>
      <c r="E92" s="416"/>
      <c r="F92" s="430"/>
      <c r="G92" s="430"/>
      <c r="H92" s="430"/>
      <c r="I92" s="414"/>
      <c r="J92" s="414"/>
      <c r="K92" s="414"/>
      <c r="M92" s="430"/>
      <c r="N92" s="430"/>
      <c r="O92" s="430"/>
      <c r="P92" s="414"/>
      <c r="Q92" s="414"/>
      <c r="R92" s="414"/>
      <c r="T92" s="430"/>
      <c r="U92" s="430"/>
      <c r="V92" s="430"/>
      <c r="W92" s="414"/>
      <c r="X92" s="414"/>
      <c r="Y92" s="414"/>
      <c r="AA92" s="543">
        <f t="shared" si="5"/>
        <v>0</v>
      </c>
      <c r="AB92" s="543">
        <f t="shared" si="6"/>
        <v>0</v>
      </c>
      <c r="AC92" s="543"/>
      <c r="AD92" s="552" t="s">
        <v>282</v>
      </c>
      <c r="AE92" s="583"/>
      <c r="AF92" s="458"/>
      <c r="AG92" s="458"/>
      <c r="AH92" s="459"/>
      <c r="AI92" s="460"/>
      <c r="AJ92" s="460"/>
      <c r="AK92" s="460"/>
      <c r="AL92" s="460"/>
      <c r="AM92" s="461"/>
      <c r="AN92" s="458"/>
      <c r="AO92" s="459"/>
      <c r="AP92" s="460"/>
      <c r="AQ92" s="460"/>
      <c r="AR92" s="460"/>
      <c r="AS92" s="460"/>
      <c r="AT92" s="461"/>
      <c r="AU92" s="458"/>
      <c r="AV92" s="459"/>
      <c r="AW92" s="456"/>
      <c r="AX92" s="456"/>
      <c r="AY92" s="456"/>
    </row>
    <row r="93" spans="1:51" s="177" customFormat="1" ht="11.5" x14ac:dyDescent="0.25">
      <c r="D93" s="415" t="s">
        <v>271</v>
      </c>
      <c r="E93" s="416"/>
      <c r="F93" s="430"/>
      <c r="G93" s="430"/>
      <c r="H93" s="430"/>
      <c r="I93" s="414"/>
      <c r="J93" s="414"/>
      <c r="K93" s="414"/>
      <c r="M93" s="430"/>
      <c r="N93" s="430"/>
      <c r="O93" s="430"/>
      <c r="P93" s="414"/>
      <c r="Q93" s="414"/>
      <c r="R93" s="414"/>
      <c r="T93" s="430"/>
      <c r="U93" s="430"/>
      <c r="V93" s="430"/>
      <c r="W93" s="414"/>
      <c r="X93" s="414"/>
      <c r="Y93" s="414"/>
      <c r="AA93" s="543">
        <f t="shared" si="5"/>
        <v>0</v>
      </c>
      <c r="AB93" s="543">
        <f t="shared" si="6"/>
        <v>0</v>
      </c>
      <c r="AC93" s="543"/>
      <c r="AD93" s="582" t="s">
        <v>271</v>
      </c>
      <c r="AE93" s="583"/>
      <c r="AF93" s="458"/>
      <c r="AG93" s="458"/>
      <c r="AH93" s="459"/>
      <c r="AI93" s="460"/>
      <c r="AJ93" s="460"/>
      <c r="AK93" s="460"/>
      <c r="AL93" s="460"/>
      <c r="AM93" s="461"/>
      <c r="AN93" s="458"/>
      <c r="AO93" s="459"/>
      <c r="AP93" s="460"/>
      <c r="AQ93" s="460"/>
      <c r="AR93" s="460"/>
      <c r="AS93" s="460"/>
      <c r="AT93" s="461"/>
      <c r="AU93" s="458"/>
      <c r="AV93" s="459"/>
      <c r="AW93" s="456"/>
      <c r="AX93" s="456"/>
      <c r="AY93" s="456"/>
    </row>
    <row r="94" spans="1:51" s="177" customFormat="1" ht="11.5" x14ac:dyDescent="0.25">
      <c r="A94" s="177" t="s">
        <v>496</v>
      </c>
      <c r="B94" s="177" t="s">
        <v>497</v>
      </c>
      <c r="D94" s="417" t="s">
        <v>278</v>
      </c>
      <c r="E94" s="416" t="s">
        <v>267</v>
      </c>
      <c r="F94" s="430">
        <f ca="1">_xlfn.IFNA(HYPERLINK(CHOOSE('Bidder Instructions'!$H$27,"#'1.1b Lead &amp; Parents NFP'!"&amp;AF94,"#'1.1a Lead &amp; Parents'!"&amp;AF94),INDIRECT("'"&amp;CHOOSE('Bidder Instructions'!$H$27,"1.1b Lead &amp; Parents NFP","1.1a Lead &amp; Parents")&amp;"'!"&amp;AF94)),"")</f>
        <v>0</v>
      </c>
      <c r="G94" s="430">
        <f ca="1">_xlfn.IFNA(HYPERLINK(CHOOSE('Bidder Instructions'!$H$27,"#'1.1b Lead &amp; Parents NFP'!"&amp;AG94,"#'1.1a Lead &amp; Parents'!"&amp;AG94),INDIRECT("'"&amp;CHOOSE('Bidder Instructions'!$H$27,"1.1b Lead &amp; Parents NFP","1.1a Lead &amp; Parents")&amp;"'!"&amp;AG94)),"")</f>
        <v>0</v>
      </c>
      <c r="H94" s="430">
        <f ca="1">_xlfn.IFNA(HYPERLINK(CHOOSE('Bidder Instructions'!$H$27,"#'1.1b Lead &amp; Parents NFP'!"&amp;AH94,"#'1.1a Lead &amp; Parents'!"&amp;AH94),INDIRECT("'"&amp;CHOOSE('Bidder Instructions'!$H$27,"1.1b Lead &amp; Parents NFP","1.1a Lead &amp; Parents")&amp;"'!"&amp;AH94)),"")</f>
        <v>0</v>
      </c>
      <c r="I94" s="414"/>
      <c r="J94" s="414"/>
      <c r="K94" s="414"/>
      <c r="M94" s="430">
        <f ca="1">_xlfn.IFNA(HYPERLINK(CHOOSE('Bidder Instructions'!$H$27,"#'1.1b Lead &amp; Parents NFP'!"&amp;AM94,"#'1.1a Lead &amp; Parents'!"&amp;AM94),INDIRECT("'"&amp;CHOOSE('Bidder Instructions'!$H$27,"1.1b Lead &amp; Parents NFP","1.1a Lead &amp; Parents")&amp;"'!"&amp;AM94)),"")</f>
        <v>0</v>
      </c>
      <c r="N94" s="430">
        <f ca="1">_xlfn.IFNA(HYPERLINK(CHOOSE('Bidder Instructions'!$H$27,"#'1.1b Lead &amp; Parents NFP'!"&amp;AN94,"#'1.1a Lead &amp; Parents'!"&amp;AN94),INDIRECT("'"&amp;CHOOSE('Bidder Instructions'!$H$27,"1.1b Lead &amp; Parents NFP","1.1a Lead &amp; Parents")&amp;"'!"&amp;AN94)),"")</f>
        <v>0</v>
      </c>
      <c r="O94" s="430">
        <f ca="1">_xlfn.IFNA(HYPERLINK(CHOOSE('Bidder Instructions'!$H$27,"#'1.1b Lead &amp; Parents NFP'!"&amp;AO94,"#'1.1a Lead &amp; Parents'!"&amp;AO94),INDIRECT("'"&amp;CHOOSE('Bidder Instructions'!$H$27,"1.1b Lead &amp; Parents NFP","1.1a Lead &amp; Parents")&amp;"'!"&amp;AO94)),"")</f>
        <v>0</v>
      </c>
      <c r="P94" s="414"/>
      <c r="Q94" s="414"/>
      <c r="R94" s="414"/>
      <c r="T94" s="430">
        <f ca="1">_xlfn.IFNA(HYPERLINK(CHOOSE('Bidder Instructions'!$H$27,"#'1.1b Lead &amp; Parents NFP'!"&amp;AT94,"#'1.1a Lead &amp; Parents'!"&amp;AT94),INDIRECT("'"&amp;CHOOSE('Bidder Instructions'!$H$27,"1.1b Lead &amp; Parents NFP","1.1a Lead &amp; Parents")&amp;"'!"&amp;AT94)),"")</f>
        <v>0</v>
      </c>
      <c r="U94" s="430">
        <f ca="1">_xlfn.IFNA(HYPERLINK(CHOOSE('Bidder Instructions'!$H$27,"#'1.1b Lead &amp; Parents NFP'!"&amp;AU94,"#'1.1a Lead &amp; Parents'!"&amp;AU94),INDIRECT("'"&amp;CHOOSE('Bidder Instructions'!$H$27,"1.1b Lead &amp; Parents NFP","1.1a Lead &amp; Parents")&amp;"'!"&amp;AU94)),"")</f>
        <v>0</v>
      </c>
      <c r="V94" s="430">
        <f ca="1">_xlfn.IFNA(HYPERLINK(CHOOSE('Bidder Instructions'!$H$27,"#'1.1b Lead &amp; Parents NFP'!"&amp;AV94,"#'1.1a Lead &amp; Parents'!"&amp;AV94),INDIRECT("'"&amp;CHOOSE('Bidder Instructions'!$H$27,"1.1b Lead &amp; Parents NFP","1.1a Lead &amp; Parents")&amp;"'!"&amp;AV94)),"")</f>
        <v>0</v>
      </c>
      <c r="W94" s="414"/>
      <c r="X94" s="414"/>
      <c r="Y94" s="414"/>
      <c r="AA94" s="543" t="str">
        <f t="shared" si="5"/>
        <v>BS2</v>
      </c>
      <c r="AB94" s="543" t="str">
        <f t="shared" si="6"/>
        <v>BS3</v>
      </c>
      <c r="AC94" s="543"/>
      <c r="AD94" s="574" t="s">
        <v>278</v>
      </c>
      <c r="AE94" s="583" t="s">
        <v>267</v>
      </c>
      <c r="AF94" s="458" t="str">
        <f ca="1">CHOOSE('Bidder Instructions'!$H$27,ADDRESS(MATCH($AB94,'1.1b Lead &amp; Parents NFP'!$C:$C,0)+$AF$15,MATCH(AF$17,'1.1b Lead &amp; Parents NFP'!$9:$9,0)+$AF$14,1,1),ADDRESS(MATCH($AA94,'1.1a Lead &amp; Parents'!$C:$C,0)+$AF$13,MATCH(AF$17,'1.1a Lead &amp; Parents'!$9:$9,0)+$AF$12,1,1))</f>
        <v>$F$53</v>
      </c>
      <c r="AG94" s="458" t="str">
        <f ca="1">CHOOSE('Bidder Instructions'!$H$27,ADDRESS(MATCH($AB94,'1.1b Lead &amp; Parents NFP'!$C:$C,0)+$AF$15,MATCH(AG$17,'1.1b Lead &amp; Parents NFP'!$9:$9,0)+$AF$14,1,1),ADDRESS(MATCH($AA94,'1.1a Lead &amp; Parents'!$C:$C,0)+$AF$13,MATCH(AG$17,'1.1a Lead &amp; Parents'!$9:$9,0)+$AF$12,1,1))</f>
        <v>$G$53</v>
      </c>
      <c r="AH94" s="458" t="str">
        <f ca="1">CHOOSE('Bidder Instructions'!$H$27,ADDRESS(MATCH($AB94,'1.1b Lead &amp; Parents NFP'!$C:$C,0)+$AF$15,MATCH(AH$17,'1.1b Lead &amp; Parents NFP'!$9:$9,0)+$AF$14,1,1),ADDRESS(MATCH($AA94,'1.1a Lead &amp; Parents'!$C:$C,0)+$AF$13,MATCH(AH$17,'1.1a Lead &amp; Parents'!$9:$9,0)+$AF$12,1,1))</f>
        <v>$H$53</v>
      </c>
      <c r="AI94" s="460"/>
      <c r="AJ94" s="460"/>
      <c r="AK94" s="460"/>
      <c r="AL94" s="460"/>
      <c r="AM94" s="458" t="str">
        <f ca="1">CHOOSE('Bidder Instructions'!$H$27,ADDRESS(MATCH($AB94,'1.1b Lead &amp; Parents NFP'!$C:$C,0)+$AF$15,MATCH(AM$17,'1.1b Lead &amp; Parents NFP'!$9:$9,0)+$AF$14,1,1),ADDRESS(MATCH($AA94,'1.1a Lead &amp; Parents'!$C:$C,0)+$AF$13,MATCH(AM$17,'1.1a Lead &amp; Parents'!$9:$9,0)+$AF$12,1,1))</f>
        <v>$N$53</v>
      </c>
      <c r="AN94" s="458" t="str">
        <f ca="1">CHOOSE('Bidder Instructions'!$H$27,ADDRESS(MATCH($AB94,'1.1b Lead &amp; Parents NFP'!$C:$C,0)+$AF$15,MATCH(AN$17,'1.1b Lead &amp; Parents NFP'!$9:$9,0)+$AF$14,1,1),ADDRESS(MATCH($AA94,'1.1a Lead &amp; Parents'!$C:$C,0)+$AF$13,MATCH(AN$17,'1.1a Lead &amp; Parents'!$9:$9,0)+$AF$12,1,1))</f>
        <v>$O$53</v>
      </c>
      <c r="AO94" s="458" t="str">
        <f ca="1">CHOOSE('Bidder Instructions'!$H$27,ADDRESS(MATCH($AB94,'1.1b Lead &amp; Parents NFP'!$C:$C,0)+$AF$15,MATCH(AO$17,'1.1b Lead &amp; Parents NFP'!$9:$9,0)+$AF$14,1,1),ADDRESS(MATCH($AA94,'1.1a Lead &amp; Parents'!$C:$C,0)+$AF$13,MATCH(AO$17,'1.1a Lead &amp; Parents'!$9:$9,0)+$AF$12,1,1))</f>
        <v>$P$53</v>
      </c>
      <c r="AP94" s="460"/>
      <c r="AQ94" s="460"/>
      <c r="AR94" s="460"/>
      <c r="AS94" s="460"/>
      <c r="AT94" s="458" t="str">
        <f ca="1">CHOOSE('Bidder Instructions'!$H$27,ADDRESS(MATCH($AB94,'1.1b Lead &amp; Parents NFP'!$C:$C,0)+$AF$15,MATCH(AT$17,'1.1b Lead &amp; Parents NFP'!$9:$9,0)+$AF$14,1,1),ADDRESS(MATCH($AA94,'1.1a Lead &amp; Parents'!$C:$C,0)+$AF$13,MATCH(AT$17,'1.1a Lead &amp; Parents'!$9:$9,0)+$AF$12,1,1))</f>
        <v>$V$53</v>
      </c>
      <c r="AU94" s="458" t="str">
        <f ca="1">CHOOSE('Bidder Instructions'!$H$27,ADDRESS(MATCH($AB94,'1.1b Lead &amp; Parents NFP'!$C:$C,0)+$AF$15,MATCH(AU$17,'1.1b Lead &amp; Parents NFP'!$9:$9,0)+$AF$14,1,1),ADDRESS(MATCH($AA94,'1.1a Lead &amp; Parents'!$C:$C,0)+$AF$13,MATCH(AU$17,'1.1a Lead &amp; Parents'!$9:$9,0)+$AF$12,1,1))</f>
        <v>$W$53</v>
      </c>
      <c r="AV94" s="458" t="str">
        <f ca="1">CHOOSE('Bidder Instructions'!$H$27,ADDRESS(MATCH($AB94,'1.1b Lead &amp; Parents NFP'!$C:$C,0)+$AF$15,MATCH(AV$17,'1.1b Lead &amp; Parents NFP'!$9:$9,0)+$AF$14,1,1),ADDRESS(MATCH($AA94,'1.1a Lead &amp; Parents'!$C:$C,0)+$AF$13,MATCH(AV$17,'1.1a Lead &amp; Parents'!$9:$9,0)+$AF$12,1,1))</f>
        <v>$X$53</v>
      </c>
      <c r="AW94" s="456"/>
      <c r="AX94" s="456"/>
      <c r="AY94" s="456"/>
    </row>
    <row r="95" spans="1:51" s="177" customFormat="1" ht="11.5" x14ac:dyDescent="0.25">
      <c r="A95" s="177" t="s">
        <v>497</v>
      </c>
      <c r="B95" s="177" t="s">
        <v>495</v>
      </c>
      <c r="D95" s="417" t="s">
        <v>279</v>
      </c>
      <c r="E95" s="416" t="s">
        <v>267</v>
      </c>
      <c r="F95" s="430">
        <f ca="1">_xlfn.IFNA(HYPERLINK(CHOOSE('Bidder Instructions'!$H$27,"#'1.1b Lead &amp; Parents NFP'!"&amp;AF95,"#'1.1a Lead &amp; Parents'!"&amp;AF95),INDIRECT("'"&amp;CHOOSE('Bidder Instructions'!$H$27,"1.1b Lead &amp; Parents NFP","1.1a Lead &amp; Parents")&amp;"'!"&amp;AF95)),"")</f>
        <v>0</v>
      </c>
      <c r="G95" s="430">
        <f ca="1">_xlfn.IFNA(HYPERLINK(CHOOSE('Bidder Instructions'!$H$27,"#'1.1b Lead &amp; Parents NFP'!"&amp;AG95,"#'1.1a Lead &amp; Parents'!"&amp;AG95),INDIRECT("'"&amp;CHOOSE('Bidder Instructions'!$H$27,"1.1b Lead &amp; Parents NFP","1.1a Lead &amp; Parents")&amp;"'!"&amp;AG95)),"")</f>
        <v>0</v>
      </c>
      <c r="H95" s="430">
        <f ca="1">_xlfn.IFNA(HYPERLINK(CHOOSE('Bidder Instructions'!$H$27,"#'1.1b Lead &amp; Parents NFP'!"&amp;AH95,"#'1.1a Lead &amp; Parents'!"&amp;AH95),INDIRECT("'"&amp;CHOOSE('Bidder Instructions'!$H$27,"1.1b Lead &amp; Parents NFP","1.1a Lead &amp; Parents")&amp;"'!"&amp;AH95)),"")</f>
        <v>0</v>
      </c>
      <c r="I95" s="414"/>
      <c r="J95" s="414"/>
      <c r="K95" s="414"/>
      <c r="M95" s="430">
        <f ca="1">_xlfn.IFNA(HYPERLINK(CHOOSE('Bidder Instructions'!$H$27,"#'1.1b Lead &amp; Parents NFP'!"&amp;AM95,"#'1.1a Lead &amp; Parents'!"&amp;AM95),INDIRECT("'"&amp;CHOOSE('Bidder Instructions'!$H$27,"1.1b Lead &amp; Parents NFP","1.1a Lead &amp; Parents")&amp;"'!"&amp;AM95)),"")</f>
        <v>0</v>
      </c>
      <c r="N95" s="430">
        <f ca="1">_xlfn.IFNA(HYPERLINK(CHOOSE('Bidder Instructions'!$H$27,"#'1.1b Lead &amp; Parents NFP'!"&amp;AN95,"#'1.1a Lead &amp; Parents'!"&amp;AN95),INDIRECT("'"&amp;CHOOSE('Bidder Instructions'!$H$27,"1.1b Lead &amp; Parents NFP","1.1a Lead &amp; Parents")&amp;"'!"&amp;AN95)),"")</f>
        <v>0</v>
      </c>
      <c r="O95" s="430">
        <f ca="1">_xlfn.IFNA(HYPERLINK(CHOOSE('Bidder Instructions'!$H$27,"#'1.1b Lead &amp; Parents NFP'!"&amp;AO95,"#'1.1a Lead &amp; Parents'!"&amp;AO95),INDIRECT("'"&amp;CHOOSE('Bidder Instructions'!$H$27,"1.1b Lead &amp; Parents NFP","1.1a Lead &amp; Parents")&amp;"'!"&amp;AO95)),"")</f>
        <v>0</v>
      </c>
      <c r="P95" s="414"/>
      <c r="Q95" s="414"/>
      <c r="R95" s="414"/>
      <c r="T95" s="430">
        <f ca="1">_xlfn.IFNA(HYPERLINK(CHOOSE('Bidder Instructions'!$H$27,"#'1.1b Lead &amp; Parents NFP'!"&amp;AT95,"#'1.1a Lead &amp; Parents'!"&amp;AT95),INDIRECT("'"&amp;CHOOSE('Bidder Instructions'!$H$27,"1.1b Lead &amp; Parents NFP","1.1a Lead &amp; Parents")&amp;"'!"&amp;AT95)),"")</f>
        <v>0</v>
      </c>
      <c r="U95" s="430">
        <f ca="1">_xlfn.IFNA(HYPERLINK(CHOOSE('Bidder Instructions'!$H$27,"#'1.1b Lead &amp; Parents NFP'!"&amp;AU95,"#'1.1a Lead &amp; Parents'!"&amp;AU95),INDIRECT("'"&amp;CHOOSE('Bidder Instructions'!$H$27,"1.1b Lead &amp; Parents NFP","1.1a Lead &amp; Parents")&amp;"'!"&amp;AU95)),"")</f>
        <v>0</v>
      </c>
      <c r="V95" s="430">
        <f ca="1">_xlfn.IFNA(HYPERLINK(CHOOSE('Bidder Instructions'!$H$27,"#'1.1b Lead &amp; Parents NFP'!"&amp;AV95,"#'1.1a Lead &amp; Parents'!"&amp;AV95),INDIRECT("'"&amp;CHOOSE('Bidder Instructions'!$H$27,"1.1b Lead &amp; Parents NFP","1.1a Lead &amp; Parents")&amp;"'!"&amp;AV95)),"")</f>
        <v>0</v>
      </c>
      <c r="W95" s="414"/>
      <c r="X95" s="414"/>
      <c r="Y95" s="414"/>
      <c r="AA95" s="543" t="str">
        <f t="shared" si="5"/>
        <v>BS3</v>
      </c>
      <c r="AB95" s="543" t="str">
        <f t="shared" si="6"/>
        <v>BS1</v>
      </c>
      <c r="AC95" s="543"/>
      <c r="AD95" s="574" t="s">
        <v>279</v>
      </c>
      <c r="AE95" s="583" t="s">
        <v>267</v>
      </c>
      <c r="AF95" s="458" t="str">
        <f ca="1">CHOOSE('Bidder Instructions'!$H$27,ADDRESS(MATCH($AB95,'1.1b Lead &amp; Parents NFP'!$C:$C,0)+$AF$15,MATCH(AF$17,'1.1b Lead &amp; Parents NFP'!$9:$9,0)+$AF$14,1,1),ADDRESS(MATCH($AA95,'1.1a Lead &amp; Parents'!$C:$C,0)+$AF$13,MATCH(AF$17,'1.1a Lead &amp; Parents'!$9:$9,0)+$AF$12,1,1))</f>
        <v>$F$54</v>
      </c>
      <c r="AG95" s="458" t="str">
        <f ca="1">CHOOSE('Bidder Instructions'!$H$27,ADDRESS(MATCH($AB95,'1.1b Lead &amp; Parents NFP'!$C:$C,0)+$AF$15,MATCH(AG$17,'1.1b Lead &amp; Parents NFP'!$9:$9,0)+$AF$14,1,1),ADDRESS(MATCH($AA95,'1.1a Lead &amp; Parents'!$C:$C,0)+$AF$13,MATCH(AG$17,'1.1a Lead &amp; Parents'!$9:$9,0)+$AF$12,1,1))</f>
        <v>$G$54</v>
      </c>
      <c r="AH95" s="458" t="str">
        <f ca="1">CHOOSE('Bidder Instructions'!$H$27,ADDRESS(MATCH($AB95,'1.1b Lead &amp; Parents NFP'!$C:$C,0)+$AF$15,MATCH(AH$17,'1.1b Lead &amp; Parents NFP'!$9:$9,0)+$AF$14,1,1),ADDRESS(MATCH($AA95,'1.1a Lead &amp; Parents'!$C:$C,0)+$AF$13,MATCH(AH$17,'1.1a Lead &amp; Parents'!$9:$9,0)+$AF$12,1,1))</f>
        <v>$H$54</v>
      </c>
      <c r="AI95" s="460"/>
      <c r="AJ95" s="460"/>
      <c r="AK95" s="460"/>
      <c r="AL95" s="460"/>
      <c r="AM95" s="458" t="str">
        <f ca="1">CHOOSE('Bidder Instructions'!$H$27,ADDRESS(MATCH($AB95,'1.1b Lead &amp; Parents NFP'!$C:$C,0)+$AF$15,MATCH(AM$17,'1.1b Lead &amp; Parents NFP'!$9:$9,0)+$AF$14,1,1),ADDRESS(MATCH($AA95,'1.1a Lead &amp; Parents'!$C:$C,0)+$AF$13,MATCH(AM$17,'1.1a Lead &amp; Parents'!$9:$9,0)+$AF$12,1,1))</f>
        <v>$N$54</v>
      </c>
      <c r="AN95" s="458" t="str">
        <f ca="1">CHOOSE('Bidder Instructions'!$H$27,ADDRESS(MATCH($AB95,'1.1b Lead &amp; Parents NFP'!$C:$C,0)+$AF$15,MATCH(AN$17,'1.1b Lead &amp; Parents NFP'!$9:$9,0)+$AF$14,1,1),ADDRESS(MATCH($AA95,'1.1a Lead &amp; Parents'!$C:$C,0)+$AF$13,MATCH(AN$17,'1.1a Lead &amp; Parents'!$9:$9,0)+$AF$12,1,1))</f>
        <v>$O$54</v>
      </c>
      <c r="AO95" s="458" t="str">
        <f ca="1">CHOOSE('Bidder Instructions'!$H$27,ADDRESS(MATCH($AB95,'1.1b Lead &amp; Parents NFP'!$C:$C,0)+$AF$15,MATCH(AO$17,'1.1b Lead &amp; Parents NFP'!$9:$9,0)+$AF$14,1,1),ADDRESS(MATCH($AA95,'1.1a Lead &amp; Parents'!$C:$C,0)+$AF$13,MATCH(AO$17,'1.1a Lead &amp; Parents'!$9:$9,0)+$AF$12,1,1))</f>
        <v>$P$54</v>
      </c>
      <c r="AP95" s="460"/>
      <c r="AQ95" s="460"/>
      <c r="AR95" s="460"/>
      <c r="AS95" s="460"/>
      <c r="AT95" s="458" t="str">
        <f ca="1">CHOOSE('Bidder Instructions'!$H$27,ADDRESS(MATCH($AB95,'1.1b Lead &amp; Parents NFP'!$C:$C,0)+$AF$15,MATCH(AT$17,'1.1b Lead &amp; Parents NFP'!$9:$9,0)+$AF$14,1,1),ADDRESS(MATCH($AA95,'1.1a Lead &amp; Parents'!$C:$C,0)+$AF$13,MATCH(AT$17,'1.1a Lead &amp; Parents'!$9:$9,0)+$AF$12,1,1))</f>
        <v>$V$54</v>
      </c>
      <c r="AU95" s="458" t="str">
        <f ca="1">CHOOSE('Bidder Instructions'!$H$27,ADDRESS(MATCH($AB95,'1.1b Lead &amp; Parents NFP'!$C:$C,0)+$AF$15,MATCH(AU$17,'1.1b Lead &amp; Parents NFP'!$9:$9,0)+$AF$14,1,1),ADDRESS(MATCH($AA95,'1.1a Lead &amp; Parents'!$C:$C,0)+$AF$13,MATCH(AU$17,'1.1a Lead &amp; Parents'!$9:$9,0)+$AF$12,1,1))</f>
        <v>$W$54</v>
      </c>
      <c r="AV95" s="458" t="str">
        <f ca="1">CHOOSE('Bidder Instructions'!$H$27,ADDRESS(MATCH($AB95,'1.1b Lead &amp; Parents NFP'!$C:$C,0)+$AF$15,MATCH(AV$17,'1.1b Lead &amp; Parents NFP'!$9:$9,0)+$AF$14,1,1),ADDRESS(MATCH($AA95,'1.1a Lead &amp; Parents'!$C:$C,0)+$AF$13,MATCH(AV$17,'1.1a Lead &amp; Parents'!$9:$9,0)+$AF$12,1,1))</f>
        <v>$X$54</v>
      </c>
      <c r="AW95" s="456"/>
      <c r="AX95" s="456"/>
      <c r="AY95" s="456"/>
    </row>
    <row r="96" spans="1:51" s="177" customFormat="1" ht="34.5" x14ac:dyDescent="0.25">
      <c r="A96" s="177" t="s">
        <v>498</v>
      </c>
      <c r="B96" s="177" t="s">
        <v>500</v>
      </c>
      <c r="D96" s="417" t="s">
        <v>280</v>
      </c>
      <c r="E96" s="416" t="s">
        <v>267</v>
      </c>
      <c r="F96" s="430">
        <f ca="1">_xlfn.IFNA(HYPERLINK(CHOOSE('Bidder Instructions'!$H$27,"#'1.1b Lead &amp; Parents NFP'!"&amp;AF96,"#'1.1a Lead &amp; Parents'!"&amp;AF96),INDIRECT("'"&amp;CHOOSE('Bidder Instructions'!$H$27,"1.1b Lead &amp; Parents NFP","1.1a Lead &amp; Parents")&amp;"'!"&amp;AF96)),"")</f>
        <v>0</v>
      </c>
      <c r="G96" s="430">
        <f ca="1">_xlfn.IFNA(HYPERLINK(CHOOSE('Bidder Instructions'!$H$27,"#'1.1b Lead &amp; Parents NFP'!"&amp;AG96,"#'1.1a Lead &amp; Parents'!"&amp;AG96),INDIRECT("'"&amp;CHOOSE('Bidder Instructions'!$H$27,"1.1b Lead &amp; Parents NFP","1.1a Lead &amp; Parents")&amp;"'!"&amp;AG96)),"")</f>
        <v>0</v>
      </c>
      <c r="H96" s="430">
        <f ca="1">_xlfn.IFNA(HYPERLINK(CHOOSE('Bidder Instructions'!$H$27,"#'1.1b Lead &amp; Parents NFP'!"&amp;AH96,"#'1.1a Lead &amp; Parents'!"&amp;AH96),INDIRECT("'"&amp;CHOOSE('Bidder Instructions'!$H$27,"1.1b Lead &amp; Parents NFP","1.1a Lead &amp; Parents")&amp;"'!"&amp;AH96)),"")</f>
        <v>0</v>
      </c>
      <c r="I96" s="414"/>
      <c r="J96" s="414"/>
      <c r="K96" s="414"/>
      <c r="M96" s="430">
        <f ca="1">_xlfn.IFNA(HYPERLINK(CHOOSE('Bidder Instructions'!$H$27,"#'1.1b Lead &amp; Parents NFP'!"&amp;AM96,"#'1.1a Lead &amp; Parents'!"&amp;AM96),INDIRECT("'"&amp;CHOOSE('Bidder Instructions'!$H$27,"1.1b Lead &amp; Parents NFP","1.1a Lead &amp; Parents")&amp;"'!"&amp;AM96)),"")</f>
        <v>0</v>
      </c>
      <c r="N96" s="430">
        <f ca="1">_xlfn.IFNA(HYPERLINK(CHOOSE('Bidder Instructions'!$H$27,"#'1.1b Lead &amp; Parents NFP'!"&amp;AN96,"#'1.1a Lead &amp; Parents'!"&amp;AN96),INDIRECT("'"&amp;CHOOSE('Bidder Instructions'!$H$27,"1.1b Lead &amp; Parents NFP","1.1a Lead &amp; Parents")&amp;"'!"&amp;AN96)),"")</f>
        <v>0</v>
      </c>
      <c r="O96" s="430">
        <f ca="1">_xlfn.IFNA(HYPERLINK(CHOOSE('Bidder Instructions'!$H$27,"#'1.1b Lead &amp; Parents NFP'!"&amp;AO96,"#'1.1a Lead &amp; Parents'!"&amp;AO96),INDIRECT("'"&amp;CHOOSE('Bidder Instructions'!$H$27,"1.1b Lead &amp; Parents NFP","1.1a Lead &amp; Parents")&amp;"'!"&amp;AO96)),"")</f>
        <v>0</v>
      </c>
      <c r="P96" s="414"/>
      <c r="Q96" s="414"/>
      <c r="R96" s="414"/>
      <c r="T96" s="430">
        <f ca="1">_xlfn.IFNA(HYPERLINK(CHOOSE('Bidder Instructions'!$H$27,"#'1.1b Lead &amp; Parents NFP'!"&amp;AT96,"#'1.1a Lead &amp; Parents'!"&amp;AT96),INDIRECT("'"&amp;CHOOSE('Bidder Instructions'!$H$27,"1.1b Lead &amp; Parents NFP","1.1a Lead &amp; Parents")&amp;"'!"&amp;AT96)),"")</f>
        <v>0</v>
      </c>
      <c r="U96" s="430">
        <f ca="1">_xlfn.IFNA(HYPERLINK(CHOOSE('Bidder Instructions'!$H$27,"#'1.1b Lead &amp; Parents NFP'!"&amp;AU96,"#'1.1a Lead &amp; Parents'!"&amp;AU96),INDIRECT("'"&amp;CHOOSE('Bidder Instructions'!$H$27,"1.1b Lead &amp; Parents NFP","1.1a Lead &amp; Parents")&amp;"'!"&amp;AU96)),"")</f>
        <v>0</v>
      </c>
      <c r="V96" s="430">
        <f ca="1">_xlfn.IFNA(HYPERLINK(CHOOSE('Bidder Instructions'!$H$27,"#'1.1b Lead &amp; Parents NFP'!"&amp;AV96,"#'1.1a Lead &amp; Parents'!"&amp;AV96),INDIRECT("'"&amp;CHOOSE('Bidder Instructions'!$H$27,"1.1b Lead &amp; Parents NFP","1.1a Lead &amp; Parents")&amp;"'!"&amp;AV96)),"")</f>
        <v>0</v>
      </c>
      <c r="W96" s="414"/>
      <c r="X96" s="414"/>
      <c r="Y96" s="414"/>
      <c r="AA96" s="543" t="str">
        <f t="shared" si="5"/>
        <v>BS4</v>
      </c>
      <c r="AB96" s="543" t="str">
        <f t="shared" si="6"/>
        <v>BS6</v>
      </c>
      <c r="AC96" s="543"/>
      <c r="AD96" s="574" t="s">
        <v>280</v>
      </c>
      <c r="AE96" s="583" t="s">
        <v>267</v>
      </c>
      <c r="AF96" s="458" t="str">
        <f ca="1">CHOOSE('Bidder Instructions'!$H$27,ADDRESS(MATCH($AB96,'1.1b Lead &amp; Parents NFP'!$C:$C,0)+$AF$15,MATCH(AF$17,'1.1b Lead &amp; Parents NFP'!$9:$9,0)+$AF$14,1,1),ADDRESS(MATCH($AA96,'1.1a Lead &amp; Parents'!$C:$C,0)+$AF$13,MATCH(AF$17,'1.1a Lead &amp; Parents'!$9:$9,0)+$AF$12,1,1))</f>
        <v>$F$55</v>
      </c>
      <c r="AG96" s="458" t="str">
        <f ca="1">CHOOSE('Bidder Instructions'!$H$27,ADDRESS(MATCH($AB96,'1.1b Lead &amp; Parents NFP'!$C:$C,0)+$AF$15,MATCH(AG$17,'1.1b Lead &amp; Parents NFP'!$9:$9,0)+$AF$14,1,1),ADDRESS(MATCH($AA96,'1.1a Lead &amp; Parents'!$C:$C,0)+$AF$13,MATCH(AG$17,'1.1a Lead &amp; Parents'!$9:$9,0)+$AF$12,1,1))</f>
        <v>$G$55</v>
      </c>
      <c r="AH96" s="458" t="str">
        <f ca="1">CHOOSE('Bidder Instructions'!$H$27,ADDRESS(MATCH($AB96,'1.1b Lead &amp; Parents NFP'!$C:$C,0)+$AF$15,MATCH(AH$17,'1.1b Lead &amp; Parents NFP'!$9:$9,0)+$AF$14,1,1),ADDRESS(MATCH($AA96,'1.1a Lead &amp; Parents'!$C:$C,0)+$AF$13,MATCH(AH$17,'1.1a Lead &amp; Parents'!$9:$9,0)+$AF$12,1,1))</f>
        <v>$H$55</v>
      </c>
      <c r="AI96" s="460"/>
      <c r="AJ96" s="460"/>
      <c r="AK96" s="460"/>
      <c r="AL96" s="460"/>
      <c r="AM96" s="458" t="str">
        <f ca="1">CHOOSE('Bidder Instructions'!$H$27,ADDRESS(MATCH($AB96,'1.1b Lead &amp; Parents NFP'!$C:$C,0)+$AF$15,MATCH(AM$17,'1.1b Lead &amp; Parents NFP'!$9:$9,0)+$AF$14,1,1),ADDRESS(MATCH($AA96,'1.1a Lead &amp; Parents'!$C:$C,0)+$AF$13,MATCH(AM$17,'1.1a Lead &amp; Parents'!$9:$9,0)+$AF$12,1,1))</f>
        <v>$N$55</v>
      </c>
      <c r="AN96" s="458" t="str">
        <f ca="1">CHOOSE('Bidder Instructions'!$H$27,ADDRESS(MATCH($AB96,'1.1b Lead &amp; Parents NFP'!$C:$C,0)+$AF$15,MATCH(AN$17,'1.1b Lead &amp; Parents NFP'!$9:$9,0)+$AF$14,1,1),ADDRESS(MATCH($AA96,'1.1a Lead &amp; Parents'!$C:$C,0)+$AF$13,MATCH(AN$17,'1.1a Lead &amp; Parents'!$9:$9,0)+$AF$12,1,1))</f>
        <v>$O$55</v>
      </c>
      <c r="AO96" s="458" t="str">
        <f ca="1">CHOOSE('Bidder Instructions'!$H$27,ADDRESS(MATCH($AB96,'1.1b Lead &amp; Parents NFP'!$C:$C,0)+$AF$15,MATCH(AO$17,'1.1b Lead &amp; Parents NFP'!$9:$9,0)+$AF$14,1,1),ADDRESS(MATCH($AA96,'1.1a Lead &amp; Parents'!$C:$C,0)+$AF$13,MATCH(AO$17,'1.1a Lead &amp; Parents'!$9:$9,0)+$AF$12,1,1))</f>
        <v>$P$55</v>
      </c>
      <c r="AP96" s="460"/>
      <c r="AQ96" s="460"/>
      <c r="AR96" s="460"/>
      <c r="AS96" s="460"/>
      <c r="AT96" s="458" t="str">
        <f ca="1">CHOOSE('Bidder Instructions'!$H$27,ADDRESS(MATCH($AB96,'1.1b Lead &amp; Parents NFP'!$C:$C,0)+$AF$15,MATCH(AT$17,'1.1b Lead &amp; Parents NFP'!$9:$9,0)+$AF$14,1,1),ADDRESS(MATCH($AA96,'1.1a Lead &amp; Parents'!$C:$C,0)+$AF$13,MATCH(AT$17,'1.1a Lead &amp; Parents'!$9:$9,0)+$AF$12,1,1))</f>
        <v>$V$55</v>
      </c>
      <c r="AU96" s="458" t="str">
        <f ca="1">CHOOSE('Bidder Instructions'!$H$27,ADDRESS(MATCH($AB96,'1.1b Lead &amp; Parents NFP'!$C:$C,0)+$AF$15,MATCH(AU$17,'1.1b Lead &amp; Parents NFP'!$9:$9,0)+$AF$14,1,1),ADDRESS(MATCH($AA96,'1.1a Lead &amp; Parents'!$C:$C,0)+$AF$13,MATCH(AU$17,'1.1a Lead &amp; Parents'!$9:$9,0)+$AF$12,1,1))</f>
        <v>$W$55</v>
      </c>
      <c r="AV96" s="458" t="str">
        <f ca="1">CHOOSE('Bidder Instructions'!$H$27,ADDRESS(MATCH($AB96,'1.1b Lead &amp; Parents NFP'!$C:$C,0)+$AF$15,MATCH(AV$17,'1.1b Lead &amp; Parents NFP'!$9:$9,0)+$AF$14,1,1),ADDRESS(MATCH($AA96,'1.1a Lead &amp; Parents'!$C:$C,0)+$AF$13,MATCH(AV$17,'1.1a Lead &amp; Parents'!$9:$9,0)+$AF$12,1,1))</f>
        <v>$X$55</v>
      </c>
      <c r="AW96" s="456"/>
      <c r="AX96" s="456"/>
      <c r="AY96" s="456"/>
    </row>
    <row r="97" spans="1:51" s="177" customFormat="1" ht="11.5" x14ac:dyDescent="0.25">
      <c r="A97" s="177" t="s">
        <v>499</v>
      </c>
      <c r="B97" s="177" t="s">
        <v>45</v>
      </c>
      <c r="D97" s="417" t="str">
        <f>IF('Bidder Instructions'!$H$27=1,"","Right of use assets")</f>
        <v>Right of use assets</v>
      </c>
      <c r="E97" s="418" t="str">
        <f>IF(D97="","","add")</f>
        <v>add</v>
      </c>
      <c r="F97" s="430">
        <f ca="1">_xlfn.IFNA(HYPERLINK(CHOOSE('Bidder Instructions'!$H$27,"#'1.1b Lead &amp; Parents NFP'!"&amp;AF97,"#'1.1a Lead &amp; Parents'!"&amp;AF97),INDIRECT("'"&amp;CHOOSE('Bidder Instructions'!$H$27,"1.1b Lead &amp; Parents NFP","1.1a Lead &amp; Parents")&amp;"'!"&amp;AF97)),"")</f>
        <v>0</v>
      </c>
      <c r="G97" s="430">
        <f ca="1">_xlfn.IFNA(HYPERLINK(CHOOSE('Bidder Instructions'!$H$27,"#'1.1b Lead &amp; Parents NFP'!"&amp;AG97,"#'1.1a Lead &amp; Parents'!"&amp;AG97),INDIRECT("'"&amp;CHOOSE('Bidder Instructions'!$H$27,"1.1b Lead &amp; Parents NFP","1.1a Lead &amp; Parents")&amp;"'!"&amp;AG97)),"")</f>
        <v>0</v>
      </c>
      <c r="H97" s="430">
        <f ca="1">_xlfn.IFNA(HYPERLINK(CHOOSE('Bidder Instructions'!$H$27,"#'1.1b Lead &amp; Parents NFP'!"&amp;AH97,"#'1.1a Lead &amp; Parents'!"&amp;AH97),INDIRECT("'"&amp;CHOOSE('Bidder Instructions'!$H$27,"1.1b Lead &amp; Parents NFP","1.1a Lead &amp; Parents")&amp;"'!"&amp;AH97)),"")</f>
        <v>0</v>
      </c>
      <c r="I97" s="414"/>
      <c r="J97" s="414"/>
      <c r="K97" s="414"/>
      <c r="M97" s="430">
        <f ca="1">_xlfn.IFNA(HYPERLINK(CHOOSE('Bidder Instructions'!$H$27,"#'1.1b Lead &amp; Parents NFP'!"&amp;AM97,"#'1.1a Lead &amp; Parents'!"&amp;AM97),INDIRECT("'"&amp;CHOOSE('Bidder Instructions'!$H$27,"1.1b Lead &amp; Parents NFP","1.1a Lead &amp; Parents")&amp;"'!"&amp;AM97)),"")</f>
        <v>0</v>
      </c>
      <c r="N97" s="430">
        <f ca="1">_xlfn.IFNA(HYPERLINK(CHOOSE('Bidder Instructions'!$H$27,"#'1.1b Lead &amp; Parents NFP'!"&amp;AN97,"#'1.1a Lead &amp; Parents'!"&amp;AN97),INDIRECT("'"&amp;CHOOSE('Bidder Instructions'!$H$27,"1.1b Lead &amp; Parents NFP","1.1a Lead &amp; Parents")&amp;"'!"&amp;AN97)),"")</f>
        <v>0</v>
      </c>
      <c r="O97" s="430">
        <f ca="1">_xlfn.IFNA(HYPERLINK(CHOOSE('Bidder Instructions'!$H$27,"#'1.1b Lead &amp; Parents NFP'!"&amp;AO97,"#'1.1a Lead &amp; Parents'!"&amp;AO97),INDIRECT("'"&amp;CHOOSE('Bidder Instructions'!$H$27,"1.1b Lead &amp; Parents NFP","1.1a Lead &amp; Parents")&amp;"'!"&amp;AO97)),"")</f>
        <v>0</v>
      </c>
      <c r="P97" s="414"/>
      <c r="Q97" s="414"/>
      <c r="R97" s="414"/>
      <c r="T97" s="430">
        <f ca="1">_xlfn.IFNA(HYPERLINK(CHOOSE('Bidder Instructions'!$H$27,"#'1.1b Lead &amp; Parents NFP'!"&amp;AT97,"#'1.1a Lead &amp; Parents'!"&amp;AT97),INDIRECT("'"&amp;CHOOSE('Bidder Instructions'!$H$27,"1.1b Lead &amp; Parents NFP","1.1a Lead &amp; Parents")&amp;"'!"&amp;AT97)),"")</f>
        <v>0</v>
      </c>
      <c r="U97" s="430">
        <f ca="1">_xlfn.IFNA(HYPERLINK(CHOOSE('Bidder Instructions'!$H$27,"#'1.1b Lead &amp; Parents NFP'!"&amp;AU97,"#'1.1a Lead &amp; Parents'!"&amp;AU97),INDIRECT("'"&amp;CHOOSE('Bidder Instructions'!$H$27,"1.1b Lead &amp; Parents NFP","1.1a Lead &amp; Parents")&amp;"'!"&amp;AU97)),"")</f>
        <v>0</v>
      </c>
      <c r="V97" s="430">
        <f ca="1">_xlfn.IFNA(HYPERLINK(CHOOSE('Bidder Instructions'!$H$27,"#'1.1b Lead &amp; Parents NFP'!"&amp;AV97,"#'1.1a Lead &amp; Parents'!"&amp;AV97),INDIRECT("'"&amp;CHOOSE('Bidder Instructions'!$H$27,"1.1b Lead &amp; Parents NFP","1.1a Lead &amp; Parents")&amp;"'!"&amp;AV97)),"")</f>
        <v>0</v>
      </c>
      <c r="W97" s="414"/>
      <c r="X97" s="414"/>
      <c r="Y97" s="414"/>
      <c r="AA97" s="543" t="str">
        <f t="shared" si="5"/>
        <v>BS5</v>
      </c>
      <c r="AB97" s="543" t="str">
        <f t="shared" si="6"/>
        <v>N/A</v>
      </c>
      <c r="AC97" s="543"/>
      <c r="AD97" s="574" t="str">
        <f>IF('Bidder Instructions'!$H$27=1,"","Right of use assets")</f>
        <v>Right of use assets</v>
      </c>
      <c r="AE97" s="578" t="str">
        <f>IF(AD97="","","add")</f>
        <v>add</v>
      </c>
      <c r="AF97" s="458" t="str">
        <f ca="1">CHOOSE('Bidder Instructions'!$H$27,ADDRESS(MATCH($AB97,'1.1b Lead &amp; Parents NFP'!$C:$C,0)+$AF$15,MATCH(AF$17,'1.1b Lead &amp; Parents NFP'!$9:$9,0)+$AF$14,1,1),ADDRESS(MATCH($AA97,'1.1a Lead &amp; Parents'!$C:$C,0)+$AF$13,MATCH(AF$17,'1.1a Lead &amp; Parents'!$9:$9,0)+$AF$12,1,1))</f>
        <v>$F$56</v>
      </c>
      <c r="AG97" s="458" t="str">
        <f ca="1">CHOOSE('Bidder Instructions'!$H$27,ADDRESS(MATCH($AB97,'1.1b Lead &amp; Parents NFP'!$C:$C,0)+$AF$15,MATCH(AG$17,'1.1b Lead &amp; Parents NFP'!$9:$9,0)+$AF$14,1,1),ADDRESS(MATCH($AA97,'1.1a Lead &amp; Parents'!$C:$C,0)+$AF$13,MATCH(AG$17,'1.1a Lead &amp; Parents'!$9:$9,0)+$AF$12,1,1))</f>
        <v>$G$56</v>
      </c>
      <c r="AH97" s="458" t="str">
        <f ca="1">CHOOSE('Bidder Instructions'!$H$27,ADDRESS(MATCH($AB97,'1.1b Lead &amp; Parents NFP'!$C:$C,0)+$AF$15,MATCH(AH$17,'1.1b Lead &amp; Parents NFP'!$9:$9,0)+$AF$14,1,1),ADDRESS(MATCH($AA97,'1.1a Lead &amp; Parents'!$C:$C,0)+$AF$13,MATCH(AH$17,'1.1a Lead &amp; Parents'!$9:$9,0)+$AF$12,1,1))</f>
        <v>$H$56</v>
      </c>
      <c r="AI97" s="460"/>
      <c r="AJ97" s="460"/>
      <c r="AK97" s="460"/>
      <c r="AL97" s="460"/>
      <c r="AM97" s="458" t="str">
        <f ca="1">CHOOSE('Bidder Instructions'!$H$27,ADDRESS(MATCH($AB97,'1.1b Lead &amp; Parents NFP'!$C:$C,0)+$AF$15,MATCH(AM$17,'1.1b Lead &amp; Parents NFP'!$9:$9,0)+$AF$14,1,1),ADDRESS(MATCH($AA97,'1.1a Lead &amp; Parents'!$C:$C,0)+$AF$13,MATCH(AM$17,'1.1a Lead &amp; Parents'!$9:$9,0)+$AF$12,1,1))</f>
        <v>$N$56</v>
      </c>
      <c r="AN97" s="458" t="str">
        <f ca="1">CHOOSE('Bidder Instructions'!$H$27,ADDRESS(MATCH($AB97,'1.1b Lead &amp; Parents NFP'!$C:$C,0)+$AF$15,MATCH(AN$17,'1.1b Lead &amp; Parents NFP'!$9:$9,0)+$AF$14,1,1),ADDRESS(MATCH($AA97,'1.1a Lead &amp; Parents'!$C:$C,0)+$AF$13,MATCH(AN$17,'1.1a Lead &amp; Parents'!$9:$9,0)+$AF$12,1,1))</f>
        <v>$O$56</v>
      </c>
      <c r="AO97" s="458" t="str">
        <f ca="1">CHOOSE('Bidder Instructions'!$H$27,ADDRESS(MATCH($AB97,'1.1b Lead &amp; Parents NFP'!$C:$C,0)+$AF$15,MATCH(AO$17,'1.1b Lead &amp; Parents NFP'!$9:$9,0)+$AF$14,1,1),ADDRESS(MATCH($AA97,'1.1a Lead &amp; Parents'!$C:$C,0)+$AF$13,MATCH(AO$17,'1.1a Lead &amp; Parents'!$9:$9,0)+$AF$12,1,1))</f>
        <v>$P$56</v>
      </c>
      <c r="AP97" s="460"/>
      <c r="AQ97" s="460"/>
      <c r="AR97" s="460"/>
      <c r="AS97" s="460"/>
      <c r="AT97" s="458" t="str">
        <f ca="1">CHOOSE('Bidder Instructions'!$H$27,ADDRESS(MATCH($AB97,'1.1b Lead &amp; Parents NFP'!$C:$C,0)+$AF$15,MATCH(AT$17,'1.1b Lead &amp; Parents NFP'!$9:$9,0)+$AF$14,1,1),ADDRESS(MATCH($AA97,'1.1a Lead &amp; Parents'!$C:$C,0)+$AF$13,MATCH(AT$17,'1.1a Lead &amp; Parents'!$9:$9,0)+$AF$12,1,1))</f>
        <v>$V$56</v>
      </c>
      <c r="AU97" s="458" t="str">
        <f ca="1">CHOOSE('Bidder Instructions'!$H$27,ADDRESS(MATCH($AB97,'1.1b Lead &amp; Parents NFP'!$C:$C,0)+$AF$15,MATCH(AU$17,'1.1b Lead &amp; Parents NFP'!$9:$9,0)+$AF$14,1,1),ADDRESS(MATCH($AA97,'1.1a Lead &amp; Parents'!$C:$C,0)+$AF$13,MATCH(AU$17,'1.1a Lead &amp; Parents'!$9:$9,0)+$AF$12,1,1))</f>
        <v>$W$56</v>
      </c>
      <c r="AV97" s="458" t="str">
        <f ca="1">CHOOSE('Bidder Instructions'!$H$27,ADDRESS(MATCH($AB97,'1.1b Lead &amp; Parents NFP'!$C:$C,0)+$AF$15,MATCH(AV$17,'1.1b Lead &amp; Parents NFP'!$9:$9,0)+$AF$14,1,1),ADDRESS(MATCH($AA97,'1.1a Lead &amp; Parents'!$C:$C,0)+$AF$13,MATCH(AV$17,'1.1a Lead &amp; Parents'!$9:$9,0)+$AF$12,1,1))</f>
        <v>$X$56</v>
      </c>
      <c r="AW97" s="456"/>
      <c r="AX97" s="456"/>
      <c r="AY97" s="456"/>
    </row>
    <row r="98" spans="1:51" s="177" customFormat="1" ht="11.5" x14ac:dyDescent="0.25">
      <c r="A98" s="177" t="s">
        <v>45</v>
      </c>
      <c r="B98" s="177" t="s">
        <v>496</v>
      </c>
      <c r="D98" s="366" t="str">
        <f>IF('Bidder Instructions'!$H$27=2,"","Investments")</f>
        <v/>
      </c>
      <c r="E98" s="418" t="str">
        <f>IF(D98="","","add")</f>
        <v/>
      </c>
      <c r="F98" s="430" t="str">
        <f ca="1">_xlfn.IFNA(HYPERLINK(CHOOSE('Bidder Instructions'!$H$27,"#'1.1b Lead &amp; Parents NFP'!"&amp;AF98,"#'1.1a Lead &amp; Parents'!"&amp;AF98),INDIRECT("'"&amp;CHOOSE('Bidder Instructions'!$H$27,"1.1b Lead &amp; Parents NFP","1.1a Lead &amp; Parents")&amp;"'!"&amp;AF98)),"")</f>
        <v/>
      </c>
      <c r="G98" s="430" t="str">
        <f ca="1">_xlfn.IFNA(HYPERLINK(CHOOSE('Bidder Instructions'!$H$27,"#'1.1b Lead &amp; Parents NFP'!"&amp;AG98,"#'1.1a Lead &amp; Parents'!"&amp;AG98),INDIRECT("'"&amp;CHOOSE('Bidder Instructions'!$H$27,"1.1b Lead &amp; Parents NFP","1.1a Lead &amp; Parents")&amp;"'!"&amp;AG98)),"")</f>
        <v/>
      </c>
      <c r="H98" s="430" t="str">
        <f ca="1">_xlfn.IFNA(HYPERLINK(CHOOSE('Bidder Instructions'!$H$27,"#'1.1b Lead &amp; Parents NFP'!"&amp;AH98,"#'1.1a Lead &amp; Parents'!"&amp;AH98),INDIRECT("'"&amp;CHOOSE('Bidder Instructions'!$H$27,"1.1b Lead &amp; Parents NFP","1.1a Lead &amp; Parents")&amp;"'!"&amp;AH98)),"")</f>
        <v/>
      </c>
      <c r="I98" s="414"/>
      <c r="J98" s="414"/>
      <c r="K98" s="414"/>
      <c r="M98" s="430" t="str">
        <f ca="1">_xlfn.IFNA(HYPERLINK(CHOOSE('Bidder Instructions'!$H$27,"#'1.1b Lead &amp; Parents NFP'!"&amp;AM98,"#'1.1a Lead &amp; Parents'!"&amp;AM98),INDIRECT("'"&amp;CHOOSE('Bidder Instructions'!$H$27,"1.1b Lead &amp; Parents NFP","1.1a Lead &amp; Parents")&amp;"'!"&amp;AM98)),"")</f>
        <v/>
      </c>
      <c r="N98" s="430" t="str">
        <f ca="1">_xlfn.IFNA(HYPERLINK(CHOOSE('Bidder Instructions'!$H$27,"#'1.1b Lead &amp; Parents NFP'!"&amp;AN98,"#'1.1a Lead &amp; Parents'!"&amp;AN98),INDIRECT("'"&amp;CHOOSE('Bidder Instructions'!$H$27,"1.1b Lead &amp; Parents NFP","1.1a Lead &amp; Parents")&amp;"'!"&amp;AN98)),"")</f>
        <v/>
      </c>
      <c r="O98" s="430" t="str">
        <f ca="1">_xlfn.IFNA(HYPERLINK(CHOOSE('Bidder Instructions'!$H$27,"#'1.1b Lead &amp; Parents NFP'!"&amp;AO98,"#'1.1a Lead &amp; Parents'!"&amp;AO98),INDIRECT("'"&amp;CHOOSE('Bidder Instructions'!$H$27,"1.1b Lead &amp; Parents NFP","1.1a Lead &amp; Parents")&amp;"'!"&amp;AO98)),"")</f>
        <v/>
      </c>
      <c r="P98" s="414"/>
      <c r="Q98" s="414"/>
      <c r="R98" s="414"/>
      <c r="T98" s="430" t="str">
        <f ca="1">_xlfn.IFNA(HYPERLINK(CHOOSE('Bidder Instructions'!$H$27,"#'1.1b Lead &amp; Parents NFP'!"&amp;AT98,"#'1.1a Lead &amp; Parents'!"&amp;AT98),INDIRECT("'"&amp;CHOOSE('Bidder Instructions'!$H$27,"1.1b Lead &amp; Parents NFP","1.1a Lead &amp; Parents")&amp;"'!"&amp;AT98)),"")</f>
        <v/>
      </c>
      <c r="U98" s="430" t="str">
        <f ca="1">_xlfn.IFNA(HYPERLINK(CHOOSE('Bidder Instructions'!$H$27,"#'1.1b Lead &amp; Parents NFP'!"&amp;AU98,"#'1.1a Lead &amp; Parents'!"&amp;AU98),INDIRECT("'"&amp;CHOOSE('Bidder Instructions'!$H$27,"1.1b Lead &amp; Parents NFP","1.1a Lead &amp; Parents")&amp;"'!"&amp;AU98)),"")</f>
        <v/>
      </c>
      <c r="V98" s="430" t="str">
        <f ca="1">_xlfn.IFNA(HYPERLINK(CHOOSE('Bidder Instructions'!$H$27,"#'1.1b Lead &amp; Parents NFP'!"&amp;AV98,"#'1.1a Lead &amp; Parents'!"&amp;AV98),INDIRECT("'"&amp;CHOOSE('Bidder Instructions'!$H$27,"1.1b Lead &amp; Parents NFP","1.1a Lead &amp; Parents")&amp;"'!"&amp;AV98)),"")</f>
        <v/>
      </c>
      <c r="W98" s="414"/>
      <c r="X98" s="414"/>
      <c r="Y98" s="414"/>
      <c r="AA98" s="543" t="str">
        <f t="shared" si="5"/>
        <v>N/A</v>
      </c>
      <c r="AB98" s="543" t="str">
        <f t="shared" si="6"/>
        <v>BS2</v>
      </c>
      <c r="AC98" s="543"/>
      <c r="AD98" s="552" t="str">
        <f>IF('Bidder Instructions'!$H$27=2,"","Investments")</f>
        <v/>
      </c>
      <c r="AE98" s="578" t="str">
        <f>IF(AD98="","","add")</f>
        <v/>
      </c>
      <c r="AF98" s="458" t="e">
        <f ca="1">CHOOSE('Bidder Instructions'!$H$27,ADDRESS(MATCH($AB98,'1.1b Lead &amp; Parents NFP'!$C:$C,0)+$AF$15,MATCH(AF$17,'1.1b Lead &amp; Parents NFP'!$9:$9,0)+$AF$14,1,1),ADDRESS(MATCH($AA98,'1.1a Lead &amp; Parents'!$C:$C,0)+$AF$13,MATCH(AF$17,'1.1a Lead &amp; Parents'!$9:$9,0)+$AF$12,1,1))</f>
        <v>#N/A</v>
      </c>
      <c r="AG98" s="458" t="e">
        <f ca="1">CHOOSE('Bidder Instructions'!$H$27,ADDRESS(MATCH($AB98,'1.1b Lead &amp; Parents NFP'!$C:$C,0)+$AF$15,MATCH(AG$17,'1.1b Lead &amp; Parents NFP'!$9:$9,0)+$AF$14,1,1),ADDRESS(MATCH($AA98,'1.1a Lead &amp; Parents'!$C:$C,0)+$AF$13,MATCH(AG$17,'1.1a Lead &amp; Parents'!$9:$9,0)+$AF$12,1,1))</f>
        <v>#N/A</v>
      </c>
      <c r="AH98" s="458" t="e">
        <f ca="1">CHOOSE('Bidder Instructions'!$H$27,ADDRESS(MATCH($AB98,'1.1b Lead &amp; Parents NFP'!$C:$C,0)+$AF$15,MATCH(AH$17,'1.1b Lead &amp; Parents NFP'!$9:$9,0)+$AF$14,1,1),ADDRESS(MATCH($AA98,'1.1a Lead &amp; Parents'!$C:$C,0)+$AF$13,MATCH(AH$17,'1.1a Lead &amp; Parents'!$9:$9,0)+$AF$12,1,1))</f>
        <v>#N/A</v>
      </c>
      <c r="AI98" s="460"/>
      <c r="AJ98" s="460"/>
      <c r="AK98" s="460"/>
      <c r="AL98" s="460"/>
      <c r="AM98" s="458" t="e">
        <f ca="1">CHOOSE('Bidder Instructions'!$H$27,ADDRESS(MATCH($AB98,'1.1b Lead &amp; Parents NFP'!$C:$C,0)+$AF$15,MATCH(AM$17,'1.1b Lead &amp; Parents NFP'!$9:$9,0)+$AF$14,1,1),ADDRESS(MATCH($AA98,'1.1a Lead &amp; Parents'!$C:$C,0)+$AF$13,MATCH(AM$17,'1.1a Lead &amp; Parents'!$9:$9,0)+$AF$12,1,1))</f>
        <v>#N/A</v>
      </c>
      <c r="AN98" s="458" t="e">
        <f ca="1">CHOOSE('Bidder Instructions'!$H$27,ADDRESS(MATCH($AB98,'1.1b Lead &amp; Parents NFP'!$C:$C,0)+$AF$15,MATCH(AN$17,'1.1b Lead &amp; Parents NFP'!$9:$9,0)+$AF$14,1,1),ADDRESS(MATCH($AA98,'1.1a Lead &amp; Parents'!$C:$C,0)+$AF$13,MATCH(AN$17,'1.1a Lead &amp; Parents'!$9:$9,0)+$AF$12,1,1))</f>
        <v>#N/A</v>
      </c>
      <c r="AO98" s="458" t="e">
        <f ca="1">CHOOSE('Bidder Instructions'!$H$27,ADDRESS(MATCH($AB98,'1.1b Lead &amp; Parents NFP'!$C:$C,0)+$AF$15,MATCH(AO$17,'1.1b Lead &amp; Parents NFP'!$9:$9,0)+$AF$14,1,1),ADDRESS(MATCH($AA98,'1.1a Lead &amp; Parents'!$C:$C,0)+$AF$13,MATCH(AO$17,'1.1a Lead &amp; Parents'!$9:$9,0)+$AF$12,1,1))</f>
        <v>#N/A</v>
      </c>
      <c r="AP98" s="460"/>
      <c r="AQ98" s="460"/>
      <c r="AR98" s="460"/>
      <c r="AS98" s="460"/>
      <c r="AT98" s="458" t="e">
        <f ca="1">CHOOSE('Bidder Instructions'!$H$27,ADDRESS(MATCH($AB98,'1.1b Lead &amp; Parents NFP'!$C:$C,0)+$AF$15,MATCH(AT$17,'1.1b Lead &amp; Parents NFP'!$9:$9,0)+$AF$14,1,1),ADDRESS(MATCH($AA98,'1.1a Lead &amp; Parents'!$C:$C,0)+$AF$13,MATCH(AT$17,'1.1a Lead &amp; Parents'!$9:$9,0)+$AF$12,1,1))</f>
        <v>#N/A</v>
      </c>
      <c r="AU98" s="458" t="e">
        <f ca="1">CHOOSE('Bidder Instructions'!$H$27,ADDRESS(MATCH($AB98,'1.1b Lead &amp; Parents NFP'!$C:$C,0)+$AF$15,MATCH(AU$17,'1.1b Lead &amp; Parents NFP'!$9:$9,0)+$AF$14,1,1),ADDRESS(MATCH($AA98,'1.1a Lead &amp; Parents'!$C:$C,0)+$AF$13,MATCH(AU$17,'1.1a Lead &amp; Parents'!$9:$9,0)+$AF$12,1,1))</f>
        <v>#N/A</v>
      </c>
      <c r="AV98" s="458" t="e">
        <f ca="1">CHOOSE('Bidder Instructions'!$H$27,ADDRESS(MATCH($AB98,'1.1b Lead &amp; Parents NFP'!$C:$C,0)+$AF$15,MATCH(AV$17,'1.1b Lead &amp; Parents NFP'!$9:$9,0)+$AF$14,1,1),ADDRESS(MATCH($AA98,'1.1a Lead &amp; Parents'!$C:$C,0)+$AF$13,MATCH(AV$17,'1.1a Lead &amp; Parents'!$9:$9,0)+$AF$12,1,1))</f>
        <v>#N/A</v>
      </c>
      <c r="AW98" s="456"/>
      <c r="AX98" s="456"/>
      <c r="AY98" s="456"/>
    </row>
    <row r="99" spans="1:51" s="177" customFormat="1" ht="11.5" x14ac:dyDescent="0.25">
      <c r="A99" s="177" t="s">
        <v>558</v>
      </c>
      <c r="B99" s="177" t="s">
        <v>521</v>
      </c>
      <c r="D99" s="420" t="s">
        <v>272</v>
      </c>
      <c r="E99" s="421" t="s">
        <v>267</v>
      </c>
      <c r="F99" s="430">
        <f ca="1">_xlfn.IFNA(HYPERLINK(CHOOSE('Bidder Instructions'!$H$27,"#'1.1b Lead &amp; Parents NFP'!"&amp;AF99,"#'1.1a Lead &amp; Parents'!"&amp;AF99),INDIRECT("'"&amp;CHOOSE('Bidder Instructions'!$H$27,"1.1b Lead &amp; Parents NFP","1.1a Lead &amp; Parents")&amp;"'!"&amp;AF99)),"")</f>
        <v>0</v>
      </c>
      <c r="G99" s="430">
        <f ca="1">_xlfn.IFNA(HYPERLINK(CHOOSE('Bidder Instructions'!$H$27,"#'1.1b Lead &amp; Parents NFP'!"&amp;AG99,"#'1.1a Lead &amp; Parents'!"&amp;AG99),INDIRECT("'"&amp;CHOOSE('Bidder Instructions'!$H$27,"1.1b Lead &amp; Parents NFP","1.1a Lead &amp; Parents")&amp;"'!"&amp;AG99)),"")</f>
        <v>0</v>
      </c>
      <c r="H99" s="430">
        <f ca="1">_xlfn.IFNA(HYPERLINK(CHOOSE('Bidder Instructions'!$H$27,"#'1.1b Lead &amp; Parents NFP'!"&amp;AH99,"#'1.1a Lead &amp; Parents'!"&amp;AH99),INDIRECT("'"&amp;CHOOSE('Bidder Instructions'!$H$27,"1.1b Lead &amp; Parents NFP","1.1a Lead &amp; Parents")&amp;"'!"&amp;AH99)),"")</f>
        <v>0</v>
      </c>
      <c r="I99" s="414"/>
      <c r="J99" s="414"/>
      <c r="K99" s="414"/>
      <c r="M99" s="430">
        <f ca="1">_xlfn.IFNA(HYPERLINK(CHOOSE('Bidder Instructions'!$H$27,"#'1.1b Lead &amp; Parents NFP'!"&amp;AM99,"#'1.1a Lead &amp; Parents'!"&amp;AM99),INDIRECT("'"&amp;CHOOSE('Bidder Instructions'!$H$27,"1.1b Lead &amp; Parents NFP","1.1a Lead &amp; Parents")&amp;"'!"&amp;AM99)),"")</f>
        <v>0</v>
      </c>
      <c r="N99" s="430">
        <f ca="1">_xlfn.IFNA(HYPERLINK(CHOOSE('Bidder Instructions'!$H$27,"#'1.1b Lead &amp; Parents NFP'!"&amp;AN99,"#'1.1a Lead &amp; Parents'!"&amp;AN99),INDIRECT("'"&amp;CHOOSE('Bidder Instructions'!$H$27,"1.1b Lead &amp; Parents NFP","1.1a Lead &amp; Parents")&amp;"'!"&amp;AN99)),"")</f>
        <v>0</v>
      </c>
      <c r="O99" s="430">
        <f ca="1">_xlfn.IFNA(HYPERLINK(CHOOSE('Bidder Instructions'!$H$27,"#'1.1b Lead &amp; Parents NFP'!"&amp;AO99,"#'1.1a Lead &amp; Parents'!"&amp;AO99),INDIRECT("'"&amp;CHOOSE('Bidder Instructions'!$H$27,"1.1b Lead &amp; Parents NFP","1.1a Lead &amp; Parents")&amp;"'!"&amp;AO99)),"")</f>
        <v>0</v>
      </c>
      <c r="P99" s="414"/>
      <c r="Q99" s="414"/>
      <c r="R99" s="414"/>
      <c r="T99" s="430">
        <f ca="1">_xlfn.IFNA(HYPERLINK(CHOOSE('Bidder Instructions'!$H$27,"#'1.1b Lead &amp; Parents NFP'!"&amp;AT99,"#'1.1a Lead &amp; Parents'!"&amp;AT99),INDIRECT("'"&amp;CHOOSE('Bidder Instructions'!$H$27,"1.1b Lead &amp; Parents NFP","1.1a Lead &amp; Parents")&amp;"'!"&amp;AT99)),"")</f>
        <v>0</v>
      </c>
      <c r="U99" s="430">
        <f ca="1">_xlfn.IFNA(HYPERLINK(CHOOSE('Bidder Instructions'!$H$27,"#'1.1b Lead &amp; Parents NFP'!"&amp;AU99,"#'1.1a Lead &amp; Parents'!"&amp;AU99),INDIRECT("'"&amp;CHOOSE('Bidder Instructions'!$H$27,"1.1b Lead &amp; Parents NFP","1.1a Lead &amp; Parents")&amp;"'!"&amp;AU99)),"")</f>
        <v>0</v>
      </c>
      <c r="V99" s="430">
        <f ca="1">_xlfn.IFNA(HYPERLINK(CHOOSE('Bidder Instructions'!$H$27,"#'1.1b Lead &amp; Parents NFP'!"&amp;AV99,"#'1.1a Lead &amp; Parents'!"&amp;AV99),INDIRECT("'"&amp;CHOOSE('Bidder Instructions'!$H$27,"1.1b Lead &amp; Parents NFP","1.1a Lead &amp; Parents")&amp;"'!"&amp;AV99)),"")</f>
        <v>0</v>
      </c>
      <c r="W99" s="414"/>
      <c r="X99" s="414"/>
      <c r="Y99" s="414"/>
      <c r="AA99" s="543" t="str">
        <f t="shared" si="5"/>
        <v>BS36</v>
      </c>
      <c r="AB99" s="543" t="str">
        <f t="shared" si="6"/>
        <v>BS19</v>
      </c>
      <c r="AC99" s="543"/>
      <c r="AD99" s="585" t="s">
        <v>272</v>
      </c>
      <c r="AE99" s="586" t="s">
        <v>267</v>
      </c>
      <c r="AF99" s="458" t="str">
        <f ca="1">CHOOSE('Bidder Instructions'!$H$27,ADDRESS(MATCH($AB99,'1.1b Lead &amp; Parents NFP'!$C:$C,0)+$AF$15,MATCH(AF$17,'1.1b Lead &amp; Parents NFP'!$9:$9,0)+$AF$14,1,1),ADDRESS(MATCH($AA99,'1.1a Lead &amp; Parents'!$C:$C,0)+$AF$13,MATCH(AF$17,'1.1a Lead &amp; Parents'!$9:$9,0)+$AF$12,1,1))</f>
        <v>$F$87</v>
      </c>
      <c r="AG99" s="458" t="str">
        <f ca="1">CHOOSE('Bidder Instructions'!$H$27,ADDRESS(MATCH($AB99,'1.1b Lead &amp; Parents NFP'!$C:$C,0)+$AF$15,MATCH(AG$17,'1.1b Lead &amp; Parents NFP'!$9:$9,0)+$AF$14,1,1),ADDRESS(MATCH($AA99,'1.1a Lead &amp; Parents'!$C:$C,0)+$AF$13,MATCH(AG$17,'1.1a Lead &amp; Parents'!$9:$9,0)+$AF$12,1,1))</f>
        <v>$G$87</v>
      </c>
      <c r="AH99" s="458" t="str">
        <f ca="1">CHOOSE('Bidder Instructions'!$H$27,ADDRESS(MATCH($AB99,'1.1b Lead &amp; Parents NFP'!$C:$C,0)+$AF$15,MATCH(AH$17,'1.1b Lead &amp; Parents NFP'!$9:$9,0)+$AF$14,1,1),ADDRESS(MATCH($AA99,'1.1a Lead &amp; Parents'!$C:$C,0)+$AF$13,MATCH(AH$17,'1.1a Lead &amp; Parents'!$9:$9,0)+$AF$12,1,1))</f>
        <v>$H$87</v>
      </c>
      <c r="AI99" s="460"/>
      <c r="AJ99" s="460"/>
      <c r="AK99" s="460"/>
      <c r="AL99" s="460"/>
      <c r="AM99" s="458" t="str">
        <f ca="1">CHOOSE('Bidder Instructions'!$H$27,ADDRESS(MATCH($AB99,'1.1b Lead &amp; Parents NFP'!$C:$C,0)+$AF$15,MATCH(AM$17,'1.1b Lead &amp; Parents NFP'!$9:$9,0)+$AF$14,1,1),ADDRESS(MATCH($AA99,'1.1a Lead &amp; Parents'!$C:$C,0)+$AF$13,MATCH(AM$17,'1.1a Lead &amp; Parents'!$9:$9,0)+$AF$12,1,1))</f>
        <v>$N$87</v>
      </c>
      <c r="AN99" s="458" t="str">
        <f ca="1">CHOOSE('Bidder Instructions'!$H$27,ADDRESS(MATCH($AB99,'1.1b Lead &amp; Parents NFP'!$C:$C,0)+$AF$15,MATCH(AN$17,'1.1b Lead &amp; Parents NFP'!$9:$9,0)+$AF$14,1,1),ADDRESS(MATCH($AA99,'1.1a Lead &amp; Parents'!$C:$C,0)+$AF$13,MATCH(AN$17,'1.1a Lead &amp; Parents'!$9:$9,0)+$AF$12,1,1))</f>
        <v>$O$87</v>
      </c>
      <c r="AO99" s="458" t="str">
        <f ca="1">CHOOSE('Bidder Instructions'!$H$27,ADDRESS(MATCH($AB99,'1.1b Lead &amp; Parents NFP'!$C:$C,0)+$AF$15,MATCH(AO$17,'1.1b Lead &amp; Parents NFP'!$9:$9,0)+$AF$14,1,1),ADDRESS(MATCH($AA99,'1.1a Lead &amp; Parents'!$C:$C,0)+$AF$13,MATCH(AO$17,'1.1a Lead &amp; Parents'!$9:$9,0)+$AF$12,1,1))</f>
        <v>$P$87</v>
      </c>
      <c r="AP99" s="460"/>
      <c r="AQ99" s="460"/>
      <c r="AR99" s="460"/>
      <c r="AS99" s="460"/>
      <c r="AT99" s="458" t="str">
        <f ca="1">CHOOSE('Bidder Instructions'!$H$27,ADDRESS(MATCH($AB99,'1.1b Lead &amp; Parents NFP'!$C:$C,0)+$AF$15,MATCH(AT$17,'1.1b Lead &amp; Parents NFP'!$9:$9,0)+$AF$14,1,1),ADDRESS(MATCH($AA99,'1.1a Lead &amp; Parents'!$C:$C,0)+$AF$13,MATCH(AT$17,'1.1a Lead &amp; Parents'!$9:$9,0)+$AF$12,1,1))</f>
        <v>$V$87</v>
      </c>
      <c r="AU99" s="458" t="str">
        <f ca="1">CHOOSE('Bidder Instructions'!$H$27,ADDRESS(MATCH($AB99,'1.1b Lead &amp; Parents NFP'!$C:$C,0)+$AF$15,MATCH(AU$17,'1.1b Lead &amp; Parents NFP'!$9:$9,0)+$AF$14,1,1),ADDRESS(MATCH($AA99,'1.1a Lead &amp; Parents'!$C:$C,0)+$AF$13,MATCH(AU$17,'1.1a Lead &amp; Parents'!$9:$9,0)+$AF$12,1,1))</f>
        <v>$W$87</v>
      </c>
      <c r="AV99" s="458" t="str">
        <f ca="1">CHOOSE('Bidder Instructions'!$H$27,ADDRESS(MATCH($AB99,'1.1b Lead &amp; Parents NFP'!$C:$C,0)+$AF$15,MATCH(AV$17,'1.1b Lead &amp; Parents NFP'!$9:$9,0)+$AF$14,1,1),ADDRESS(MATCH($AA99,'1.1a Lead &amp; Parents'!$C:$C,0)+$AF$13,MATCH(AV$17,'1.1a Lead &amp; Parents'!$9:$9,0)+$AF$12,1,1))</f>
        <v>$X$87</v>
      </c>
      <c r="AW99" s="456"/>
      <c r="AX99" s="456"/>
      <c r="AY99" s="456"/>
    </row>
    <row r="100" spans="1:51" s="181" customFormat="1" x14ac:dyDescent="0.25">
      <c r="A100" s="178" t="s">
        <v>124</v>
      </c>
      <c r="B100" s="178"/>
      <c r="C100" s="178"/>
      <c r="D100" s="179"/>
      <c r="E100" s="178"/>
      <c r="F100" s="180"/>
      <c r="G100" s="180"/>
      <c r="H100" s="180"/>
      <c r="I100" s="180"/>
      <c r="J100" s="180"/>
      <c r="K100" s="180"/>
      <c r="L100" s="178"/>
      <c r="M100" s="180"/>
      <c r="N100" s="180"/>
      <c r="O100" s="180"/>
      <c r="P100" s="180"/>
      <c r="Q100" s="180"/>
      <c r="R100" s="180"/>
      <c r="S100" s="178"/>
      <c r="T100" s="180"/>
      <c r="U100" s="180"/>
      <c r="V100" s="180"/>
      <c r="W100" s="180"/>
      <c r="X100" s="180"/>
      <c r="Y100" s="180"/>
      <c r="AA100" s="543"/>
      <c r="AB100" s="543"/>
      <c r="AC100" s="543"/>
      <c r="AD100" s="543"/>
      <c r="AE100" s="543"/>
      <c r="AF100" s="543"/>
      <c r="AG100" s="543"/>
      <c r="AH100" s="543"/>
      <c r="AI100" s="455"/>
      <c r="AJ100" s="455"/>
      <c r="AK100" s="455"/>
      <c r="AL100" s="455"/>
      <c r="AM100" s="448"/>
      <c r="AN100" s="448"/>
      <c r="AO100" s="448"/>
      <c r="AP100" s="455"/>
      <c r="AQ100" s="455"/>
      <c r="AR100" s="455"/>
      <c r="AS100" s="455"/>
      <c r="AT100" s="448"/>
      <c r="AU100" s="448"/>
      <c r="AV100" s="448"/>
      <c r="AW100" s="457"/>
      <c r="AX100" s="457"/>
      <c r="AY100" s="457"/>
    </row>
    <row r="101" spans="1:51" x14ac:dyDescent="0.25"/>
  </sheetData>
  <mergeCells count="24">
    <mergeCell ref="W10:Y10"/>
    <mergeCell ref="W11:Y11"/>
    <mergeCell ref="W12:Y12"/>
    <mergeCell ref="W13:Y13"/>
    <mergeCell ref="W14:Y14"/>
    <mergeCell ref="P10:R10"/>
    <mergeCell ref="P11:R11"/>
    <mergeCell ref="P12:R12"/>
    <mergeCell ref="P13:R13"/>
    <mergeCell ref="P14:R14"/>
    <mergeCell ref="I10:K10"/>
    <mergeCell ref="I11:K11"/>
    <mergeCell ref="I12:K12"/>
    <mergeCell ref="C10:H10"/>
    <mergeCell ref="C11:H11"/>
    <mergeCell ref="C12:H12"/>
    <mergeCell ref="I15:K15"/>
    <mergeCell ref="P15:R15"/>
    <mergeCell ref="W15:Y15"/>
    <mergeCell ref="C15:H15"/>
    <mergeCell ref="C13:H13"/>
    <mergeCell ref="C14:H14"/>
    <mergeCell ref="I13:K13"/>
    <mergeCell ref="I14:K14"/>
  </mergeCells>
  <phoneticPr fontId="3" type="noConversion"/>
  <conditionalFormatting sqref="C5">
    <cfRule type="expression" dxfId="368" priority="277">
      <formula>IF(AND(sysChk=0,sysWarn=0),1,0)</formula>
    </cfRule>
    <cfRule type="expression" dxfId="367" priority="278">
      <formula>IF(AND(sysChk=0,sysWarn&lt;&gt;0),1,0)</formula>
    </cfRule>
    <cfRule type="expression" dxfId="366" priority="279">
      <formula>IF(sysChk&lt;&gt;0,1,0)</formula>
    </cfRule>
  </conditionalFormatting>
  <conditionalFormatting sqref="I24:K27 I54:K59 I61:K65 I67:K75 I77:K80 I29:K52 P29:R52 W29:Y52">
    <cfRule type="expression" dxfId="365" priority="274" stopIfTrue="1">
      <formula>I24="R"</formula>
    </cfRule>
    <cfRule type="expression" dxfId="364" priority="275" stopIfTrue="1">
      <formula>I24="A"</formula>
    </cfRule>
    <cfRule type="expression" dxfId="363" priority="276" stopIfTrue="1">
      <formula>I24="G"</formula>
    </cfRule>
  </conditionalFormatting>
  <conditionalFormatting sqref="J20:K20">
    <cfRule type="expression" dxfId="362" priority="271" stopIfTrue="1">
      <formula>J20="R"</formula>
    </cfRule>
    <cfRule type="expression" dxfId="361" priority="272" stopIfTrue="1">
      <formula>J20="A"</formula>
    </cfRule>
    <cfRule type="expression" dxfId="360" priority="273" stopIfTrue="1">
      <formula>J20="G"</formula>
    </cfRule>
  </conditionalFormatting>
  <conditionalFormatting sqref="I20">
    <cfRule type="expression" dxfId="359" priority="268" stopIfTrue="1">
      <formula>I20="R"</formula>
    </cfRule>
    <cfRule type="expression" dxfId="358" priority="269" stopIfTrue="1">
      <formula>I20="A"</formula>
    </cfRule>
    <cfRule type="expression" dxfId="357" priority="270" stopIfTrue="1">
      <formula>I20="G"</formula>
    </cfRule>
  </conditionalFormatting>
  <conditionalFormatting sqref="J21:K22">
    <cfRule type="expression" dxfId="356" priority="265" stopIfTrue="1">
      <formula>J21="R"</formula>
    </cfRule>
    <cfRule type="expression" dxfId="355" priority="266" stopIfTrue="1">
      <formula>J21="A"</formula>
    </cfRule>
    <cfRule type="expression" dxfId="354" priority="267" stopIfTrue="1">
      <formula>J21="G"</formula>
    </cfRule>
  </conditionalFormatting>
  <conditionalFormatting sqref="I21:I22">
    <cfRule type="expression" dxfId="353" priority="262" stopIfTrue="1">
      <formula>I21="R"</formula>
    </cfRule>
    <cfRule type="expression" dxfId="352" priority="263" stopIfTrue="1">
      <formula>I21="A"</formula>
    </cfRule>
    <cfRule type="expression" dxfId="351" priority="264" stopIfTrue="1">
      <formula>I21="G"</formula>
    </cfRule>
  </conditionalFormatting>
  <conditionalFormatting sqref="I19:K19">
    <cfRule type="expression" dxfId="350" priority="259" stopIfTrue="1">
      <formula>I19="R"</formula>
    </cfRule>
    <cfRule type="expression" dxfId="349" priority="260" stopIfTrue="1">
      <formula>I19="A"</formula>
    </cfRule>
    <cfRule type="expression" dxfId="348" priority="261" stopIfTrue="1">
      <formula>I19="G"</formula>
    </cfRule>
  </conditionalFormatting>
  <conditionalFormatting sqref="I23:K23">
    <cfRule type="expression" dxfId="347" priority="256" stopIfTrue="1">
      <formula>I23="R"</formula>
    </cfRule>
    <cfRule type="expression" dxfId="346" priority="257" stopIfTrue="1">
      <formula>I23="A"</formula>
    </cfRule>
    <cfRule type="expression" dxfId="345" priority="258" stopIfTrue="1">
      <formula>I23="G"</formula>
    </cfRule>
  </conditionalFormatting>
  <conditionalFormatting sqref="Q21:R22">
    <cfRule type="expression" dxfId="344" priority="238" stopIfTrue="1">
      <formula>Q21="R"</formula>
    </cfRule>
    <cfRule type="expression" dxfId="343" priority="239" stopIfTrue="1">
      <formula>Q21="A"</formula>
    </cfRule>
    <cfRule type="expression" dxfId="342" priority="240" stopIfTrue="1">
      <formula>Q21="G"</formula>
    </cfRule>
  </conditionalFormatting>
  <conditionalFormatting sqref="I82:K82">
    <cfRule type="expression" dxfId="341" priority="253" stopIfTrue="1">
      <formula>I82="R"</formula>
    </cfRule>
    <cfRule type="expression" dxfId="340" priority="254" stopIfTrue="1">
      <formula>I82="A"</formula>
    </cfRule>
    <cfRule type="expression" dxfId="339" priority="255" stopIfTrue="1">
      <formula>I82="G"</formula>
    </cfRule>
  </conditionalFormatting>
  <conditionalFormatting sqref="I83:K83">
    <cfRule type="expression" dxfId="338" priority="250" stopIfTrue="1">
      <formula>I83="R"</formula>
    </cfRule>
    <cfRule type="expression" dxfId="337" priority="251" stopIfTrue="1">
      <formula>I83="A"</formula>
    </cfRule>
    <cfRule type="expression" dxfId="336" priority="252" stopIfTrue="1">
      <formula>I83="G"</formula>
    </cfRule>
  </conditionalFormatting>
  <conditionalFormatting sqref="P24:R27 P54:R59 P61:R65 P67:R75 P77:R80">
    <cfRule type="expression" dxfId="335" priority="247" stopIfTrue="1">
      <formula>P24="R"</formula>
    </cfRule>
    <cfRule type="expression" dxfId="334" priority="248" stopIfTrue="1">
      <formula>P24="A"</formula>
    </cfRule>
    <cfRule type="expression" dxfId="333" priority="249" stopIfTrue="1">
      <formula>P24="G"</formula>
    </cfRule>
  </conditionalFormatting>
  <conditionalFormatting sqref="Q20:R20">
    <cfRule type="expression" dxfId="332" priority="244" stopIfTrue="1">
      <formula>Q20="R"</formula>
    </cfRule>
    <cfRule type="expression" dxfId="331" priority="245" stopIfTrue="1">
      <formula>Q20="A"</formula>
    </cfRule>
    <cfRule type="expression" dxfId="330" priority="246" stopIfTrue="1">
      <formula>Q20="G"</formula>
    </cfRule>
  </conditionalFormatting>
  <conditionalFormatting sqref="P20">
    <cfRule type="expression" dxfId="329" priority="241" stopIfTrue="1">
      <formula>P20="R"</formula>
    </cfRule>
    <cfRule type="expression" dxfId="328" priority="242" stopIfTrue="1">
      <formula>P20="A"</formula>
    </cfRule>
    <cfRule type="expression" dxfId="327" priority="243" stopIfTrue="1">
      <formula>P20="G"</formula>
    </cfRule>
  </conditionalFormatting>
  <conditionalFormatting sqref="P21:P22">
    <cfRule type="expression" dxfId="326" priority="235" stopIfTrue="1">
      <formula>P21="R"</formula>
    </cfRule>
    <cfRule type="expression" dxfId="325" priority="236" stopIfTrue="1">
      <formula>P21="A"</formula>
    </cfRule>
    <cfRule type="expression" dxfId="324" priority="237" stopIfTrue="1">
      <formula>P21="G"</formula>
    </cfRule>
  </conditionalFormatting>
  <conditionalFormatting sqref="P82:R82">
    <cfRule type="expression" dxfId="323" priority="232" stopIfTrue="1">
      <formula>P82="R"</formula>
    </cfRule>
    <cfRule type="expression" dxfId="322" priority="233" stopIfTrue="1">
      <formula>P82="A"</formula>
    </cfRule>
    <cfRule type="expression" dxfId="321" priority="234" stopIfTrue="1">
      <formula>P82="G"</formula>
    </cfRule>
  </conditionalFormatting>
  <conditionalFormatting sqref="W24:Y27 W54:Y59 W61:Y65 W67:Y75 W77:Y80">
    <cfRule type="expression" dxfId="320" priority="229" stopIfTrue="1">
      <formula>W24="R"</formula>
    </cfRule>
    <cfRule type="expression" dxfId="319" priority="230" stopIfTrue="1">
      <formula>W24="A"</formula>
    </cfRule>
    <cfRule type="expression" dxfId="318" priority="231" stopIfTrue="1">
      <formula>W24="G"</formula>
    </cfRule>
  </conditionalFormatting>
  <conditionalFormatting sqref="X20:Y20">
    <cfRule type="expression" dxfId="317" priority="226" stopIfTrue="1">
      <formula>X20="R"</formula>
    </cfRule>
    <cfRule type="expression" dxfId="316" priority="227" stopIfTrue="1">
      <formula>X20="A"</formula>
    </cfRule>
    <cfRule type="expression" dxfId="315" priority="228" stopIfTrue="1">
      <formula>X20="G"</formula>
    </cfRule>
  </conditionalFormatting>
  <conditionalFormatting sqref="W20">
    <cfRule type="expression" dxfId="314" priority="223" stopIfTrue="1">
      <formula>W20="R"</formula>
    </cfRule>
    <cfRule type="expression" dxfId="313" priority="224" stopIfTrue="1">
      <formula>W20="A"</formula>
    </cfRule>
    <cfRule type="expression" dxfId="312" priority="225" stopIfTrue="1">
      <formula>W20="G"</formula>
    </cfRule>
  </conditionalFormatting>
  <conditionalFormatting sqref="X21:Y22">
    <cfRule type="expression" dxfId="311" priority="220" stopIfTrue="1">
      <formula>X21="R"</formula>
    </cfRule>
    <cfRule type="expression" dxfId="310" priority="221" stopIfTrue="1">
      <formula>X21="A"</formula>
    </cfRule>
    <cfRule type="expression" dxfId="309" priority="222" stopIfTrue="1">
      <formula>X21="G"</formula>
    </cfRule>
  </conditionalFormatting>
  <conditionalFormatting sqref="W21:W22">
    <cfRule type="expression" dxfId="308" priority="217" stopIfTrue="1">
      <formula>W21="R"</formula>
    </cfRule>
    <cfRule type="expression" dxfId="307" priority="218" stopIfTrue="1">
      <formula>W21="A"</formula>
    </cfRule>
    <cfRule type="expression" dxfId="306" priority="219" stopIfTrue="1">
      <formula>W21="G"</formula>
    </cfRule>
  </conditionalFormatting>
  <conditionalFormatting sqref="W82:Y82">
    <cfRule type="expression" dxfId="305" priority="214" stopIfTrue="1">
      <formula>W82="R"</formula>
    </cfRule>
    <cfRule type="expression" dxfId="304" priority="215" stopIfTrue="1">
      <formula>W82="A"</formula>
    </cfRule>
    <cfRule type="expression" dxfId="303" priority="216" stopIfTrue="1">
      <formula>W82="G"</formula>
    </cfRule>
  </conditionalFormatting>
  <conditionalFormatting sqref="P19:R19">
    <cfRule type="expression" dxfId="302" priority="211" stopIfTrue="1">
      <formula>P19="R"</formula>
    </cfRule>
    <cfRule type="expression" dxfId="301" priority="212" stopIfTrue="1">
      <formula>P19="A"</formula>
    </cfRule>
    <cfRule type="expression" dxfId="300" priority="213" stopIfTrue="1">
      <formula>P19="G"</formula>
    </cfRule>
  </conditionalFormatting>
  <conditionalFormatting sqref="W19:Y19">
    <cfRule type="expression" dxfId="299" priority="208" stopIfTrue="1">
      <formula>W19="R"</formula>
    </cfRule>
    <cfRule type="expression" dxfId="298" priority="209" stopIfTrue="1">
      <formula>W19="A"</formula>
    </cfRule>
    <cfRule type="expression" dxfId="297" priority="210" stopIfTrue="1">
      <formula>W19="G"</formula>
    </cfRule>
  </conditionalFormatting>
  <conditionalFormatting sqref="P23:R23">
    <cfRule type="expression" dxfId="296" priority="205" stopIfTrue="1">
      <formula>P23="R"</formula>
    </cfRule>
    <cfRule type="expression" dxfId="295" priority="206" stopIfTrue="1">
      <formula>P23="A"</formula>
    </cfRule>
    <cfRule type="expression" dxfId="294" priority="207" stopIfTrue="1">
      <formula>P23="G"</formula>
    </cfRule>
  </conditionalFormatting>
  <conditionalFormatting sqref="W23:Y23">
    <cfRule type="expression" dxfId="293" priority="202" stopIfTrue="1">
      <formula>W23="R"</formula>
    </cfRule>
    <cfRule type="expression" dxfId="292" priority="203" stopIfTrue="1">
      <formula>W23="A"</formula>
    </cfRule>
    <cfRule type="expression" dxfId="291" priority="204" stopIfTrue="1">
      <formula>W23="G"</formula>
    </cfRule>
  </conditionalFormatting>
  <conditionalFormatting sqref="I60:K60">
    <cfRule type="expression" dxfId="290" priority="175" stopIfTrue="1">
      <formula>I60="R"</formula>
    </cfRule>
    <cfRule type="expression" dxfId="289" priority="176" stopIfTrue="1">
      <formula>I60="A"</formula>
    </cfRule>
    <cfRule type="expression" dxfId="288" priority="177" stopIfTrue="1">
      <formula>I60="G"</formula>
    </cfRule>
  </conditionalFormatting>
  <conditionalFormatting sqref="W83:Y83">
    <cfRule type="expression" dxfId="287" priority="196" stopIfTrue="1">
      <formula>W83="R"</formula>
    </cfRule>
    <cfRule type="expression" dxfId="286" priority="197" stopIfTrue="1">
      <formula>W83="A"</formula>
    </cfRule>
    <cfRule type="expression" dxfId="285" priority="198" stopIfTrue="1">
      <formula>W83="G"</formula>
    </cfRule>
  </conditionalFormatting>
  <conditionalFormatting sqref="P83:R83">
    <cfRule type="expression" dxfId="284" priority="199" stopIfTrue="1">
      <formula>P83="R"</formula>
    </cfRule>
    <cfRule type="expression" dxfId="283" priority="200" stopIfTrue="1">
      <formula>P83="A"</formula>
    </cfRule>
    <cfRule type="expression" dxfId="282" priority="201" stopIfTrue="1">
      <formula>P83="G"</formula>
    </cfRule>
  </conditionalFormatting>
  <conditionalFormatting sqref="W53:Y53">
    <cfRule type="expression" dxfId="281" priority="178" stopIfTrue="1">
      <formula>W53="R"</formula>
    </cfRule>
    <cfRule type="expression" dxfId="280" priority="179" stopIfTrue="1">
      <formula>W53="A"</formula>
    </cfRule>
    <cfRule type="expression" dxfId="279" priority="180" stopIfTrue="1">
      <formula>W53="G"</formula>
    </cfRule>
  </conditionalFormatting>
  <conditionalFormatting sqref="P53:R53">
    <cfRule type="expression" dxfId="278" priority="181" stopIfTrue="1">
      <formula>P53="R"</formula>
    </cfRule>
    <cfRule type="expression" dxfId="277" priority="182" stopIfTrue="1">
      <formula>P53="A"</formula>
    </cfRule>
    <cfRule type="expression" dxfId="276" priority="183" stopIfTrue="1">
      <formula>P53="G"</formula>
    </cfRule>
  </conditionalFormatting>
  <conditionalFormatting sqref="I81:K81">
    <cfRule type="expression" dxfId="275" priority="148" stopIfTrue="1">
      <formula>I81="R"</formula>
    </cfRule>
    <cfRule type="expression" dxfId="274" priority="149" stopIfTrue="1">
      <formula>I81="A"</formula>
    </cfRule>
    <cfRule type="expression" dxfId="273" priority="150" stopIfTrue="1">
      <formula>I81="G"</formula>
    </cfRule>
  </conditionalFormatting>
  <conditionalFormatting sqref="I28:K28">
    <cfRule type="expression" dxfId="272" priority="193" stopIfTrue="1">
      <formula>I28="R"</formula>
    </cfRule>
    <cfRule type="expression" dxfId="271" priority="194" stopIfTrue="1">
      <formula>I28="A"</formula>
    </cfRule>
    <cfRule type="expression" dxfId="270" priority="195" stopIfTrue="1">
      <formula>I28="G"</formula>
    </cfRule>
  </conditionalFormatting>
  <conditionalFormatting sqref="I53:K53">
    <cfRule type="expression" dxfId="269" priority="184" stopIfTrue="1">
      <formula>I53="R"</formula>
    </cfRule>
    <cfRule type="expression" dxfId="268" priority="185" stopIfTrue="1">
      <formula>I53="A"</formula>
    </cfRule>
    <cfRule type="expression" dxfId="267" priority="186" stopIfTrue="1">
      <formula>I53="G"</formula>
    </cfRule>
  </conditionalFormatting>
  <conditionalFormatting sqref="P60:R60">
    <cfRule type="expression" dxfId="266" priority="172" stopIfTrue="1">
      <formula>P60="R"</formula>
    </cfRule>
    <cfRule type="expression" dxfId="265" priority="173" stopIfTrue="1">
      <formula>P60="A"</formula>
    </cfRule>
    <cfRule type="expression" dxfId="264" priority="174" stopIfTrue="1">
      <formula>P60="G"</formula>
    </cfRule>
  </conditionalFormatting>
  <conditionalFormatting sqref="W60:Y60">
    <cfRule type="expression" dxfId="263" priority="169" stopIfTrue="1">
      <formula>W60="R"</formula>
    </cfRule>
    <cfRule type="expression" dxfId="262" priority="170" stopIfTrue="1">
      <formula>W60="A"</formula>
    </cfRule>
    <cfRule type="expression" dxfId="261" priority="171" stopIfTrue="1">
      <formula>W60="G"</formula>
    </cfRule>
  </conditionalFormatting>
  <conditionalFormatting sqref="I66:K66">
    <cfRule type="expression" dxfId="260" priority="166" stopIfTrue="1">
      <formula>I66="R"</formula>
    </cfRule>
    <cfRule type="expression" dxfId="259" priority="167" stopIfTrue="1">
      <formula>I66="A"</formula>
    </cfRule>
    <cfRule type="expression" dxfId="258" priority="168" stopIfTrue="1">
      <formula>I66="G"</formula>
    </cfRule>
  </conditionalFormatting>
  <conditionalFormatting sqref="P66:R66">
    <cfRule type="expression" dxfId="257" priority="163" stopIfTrue="1">
      <formula>P66="R"</formula>
    </cfRule>
    <cfRule type="expression" dxfId="256" priority="164" stopIfTrue="1">
      <formula>P66="A"</formula>
    </cfRule>
    <cfRule type="expression" dxfId="255" priority="165" stopIfTrue="1">
      <formula>P66="G"</formula>
    </cfRule>
  </conditionalFormatting>
  <conditionalFormatting sqref="W66:Y66">
    <cfRule type="expression" dxfId="254" priority="160" stopIfTrue="1">
      <formula>W66="R"</formula>
    </cfRule>
    <cfRule type="expression" dxfId="253" priority="161" stopIfTrue="1">
      <formula>W66="A"</formula>
    </cfRule>
    <cfRule type="expression" dxfId="252" priority="162" stopIfTrue="1">
      <formula>W66="G"</formula>
    </cfRule>
  </conditionalFormatting>
  <conditionalFormatting sqref="I76:K76">
    <cfRule type="expression" dxfId="251" priority="157" stopIfTrue="1">
      <formula>I76="R"</formula>
    </cfRule>
    <cfRule type="expression" dxfId="250" priority="158" stopIfTrue="1">
      <formula>I76="A"</formula>
    </cfRule>
    <cfRule type="expression" dxfId="249" priority="159" stopIfTrue="1">
      <formula>I76="G"</formula>
    </cfRule>
  </conditionalFormatting>
  <conditionalFormatting sqref="P76:R76">
    <cfRule type="expression" dxfId="248" priority="154" stopIfTrue="1">
      <formula>P76="R"</formula>
    </cfRule>
    <cfRule type="expression" dxfId="247" priority="155" stopIfTrue="1">
      <formula>P76="A"</formula>
    </cfRule>
    <cfRule type="expression" dxfId="246" priority="156" stopIfTrue="1">
      <formula>P76="G"</formula>
    </cfRule>
  </conditionalFormatting>
  <conditionalFormatting sqref="W76:Y76">
    <cfRule type="expression" dxfId="245" priority="151" stopIfTrue="1">
      <formula>W76="R"</formula>
    </cfRule>
    <cfRule type="expression" dxfId="244" priority="152" stopIfTrue="1">
      <formula>W76="A"</formula>
    </cfRule>
    <cfRule type="expression" dxfId="243" priority="153" stopIfTrue="1">
      <formula>W76="G"</formula>
    </cfRule>
  </conditionalFormatting>
  <conditionalFormatting sqref="P81:R81">
    <cfRule type="expression" dxfId="242" priority="145" stopIfTrue="1">
      <formula>P81="R"</formula>
    </cfRule>
    <cfRule type="expression" dxfId="241" priority="146" stopIfTrue="1">
      <formula>P81="A"</formula>
    </cfRule>
    <cfRule type="expression" dxfId="240" priority="147" stopIfTrue="1">
      <formula>P81="G"</formula>
    </cfRule>
  </conditionalFormatting>
  <conditionalFormatting sqref="W81:Y81">
    <cfRule type="expression" dxfId="239" priority="142" stopIfTrue="1">
      <formula>W81="R"</formula>
    </cfRule>
    <cfRule type="expression" dxfId="238" priority="143" stopIfTrue="1">
      <formula>W81="A"</formula>
    </cfRule>
    <cfRule type="expression" dxfId="237" priority="144" stopIfTrue="1">
      <formula>W81="G"</formula>
    </cfRule>
  </conditionalFormatting>
  <conditionalFormatting sqref="AI19:AK19">
    <cfRule type="expression" dxfId="236" priority="124" stopIfTrue="1">
      <formula>AI19="R"</formula>
    </cfRule>
    <cfRule type="expression" dxfId="235" priority="125" stopIfTrue="1">
      <formula>AI19="A"</formula>
    </cfRule>
    <cfRule type="expression" dxfId="234" priority="126" stopIfTrue="1">
      <formula>AI19="G"</formula>
    </cfRule>
  </conditionalFormatting>
  <conditionalFormatting sqref="AP19:AR19">
    <cfRule type="expression" dxfId="233" priority="76" stopIfTrue="1">
      <formula>AP19="R"</formula>
    </cfRule>
    <cfRule type="expression" dxfId="232" priority="77" stopIfTrue="1">
      <formula>AP19="A"</formula>
    </cfRule>
    <cfRule type="expression" dxfId="231" priority="78" stopIfTrue="1">
      <formula>AP19="G"</formula>
    </cfRule>
  </conditionalFormatting>
  <conditionalFormatting sqref="AW19:AY19">
    <cfRule type="expression" dxfId="230" priority="73" stopIfTrue="1">
      <formula>AW19="R"</formula>
    </cfRule>
    <cfRule type="expression" dxfId="229" priority="74" stopIfTrue="1">
      <formula>AW19="A"</formula>
    </cfRule>
    <cfRule type="expression" dxfId="228" priority="75" stopIfTrue="1">
      <formula>AW19="G"</formula>
    </cfRule>
  </conditionalFormatting>
  <conditionalFormatting sqref="P28:R28">
    <cfRule type="expression" dxfId="227" priority="4" stopIfTrue="1">
      <formula>P28="R"</formula>
    </cfRule>
    <cfRule type="expression" dxfId="226" priority="5" stopIfTrue="1">
      <formula>P28="A"</formula>
    </cfRule>
    <cfRule type="expression" dxfId="225" priority="6" stopIfTrue="1">
      <formula>P28="G"</formula>
    </cfRule>
  </conditionalFormatting>
  <conditionalFormatting sqref="W28:Y28">
    <cfRule type="expression" dxfId="224" priority="1" stopIfTrue="1">
      <formula>W28="R"</formula>
    </cfRule>
    <cfRule type="expression" dxfId="223" priority="2" stopIfTrue="1">
      <formula>W28="A"</formula>
    </cfRule>
    <cfRule type="expression" dxfId="222" priority="3" stopIfTrue="1">
      <formula>W28="G"</formula>
    </cfRule>
  </conditionalFormatting>
  <pageMargins left="0.74803149606299213" right="0.74803149606299213" top="0.98425196850393704" bottom="0.98425196850393704" header="0.51181102362204722" footer="0.51181102362204722"/>
  <pageSetup paperSize="9" scale="34" orientation="portrait" r:id="rId1"/>
  <headerFooter alignWithMargins="0"/>
  <colBreaks count="1" manualBreakCount="1">
    <brk id="11" max="1048575" man="1"/>
  </colBreaks>
  <ignoredErrors>
    <ignoredError sqref="F48:H48 T48:V48 M48:O48" formula="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1"/>
    <pageSetUpPr autoPageBreaks="0" fitToPage="1"/>
  </sheetPr>
  <dimension ref="A1:AY101"/>
  <sheetViews>
    <sheetView showGridLines="0" workbookViewId="0">
      <selection activeCell="H53" sqref="H53"/>
    </sheetView>
  </sheetViews>
  <sheetFormatPr defaultColWidth="0" defaultRowHeight="15.5" zeroHeight="1" x14ac:dyDescent="0.25"/>
  <cols>
    <col min="1" max="2" width="5" style="87" customWidth="1"/>
    <col min="3" max="3" width="13.296875" style="87" customWidth="1"/>
    <col min="4" max="4" width="43.59765625" style="80" customWidth="1"/>
    <col min="5" max="5" width="5.3984375" style="87" customWidth="1"/>
    <col min="6" max="8" width="9.59765625" style="107" customWidth="1"/>
    <col min="9" max="11" width="9.59765625" style="112" customWidth="1"/>
    <col min="12" max="12" width="2.69921875" style="87" customWidth="1"/>
    <col min="13" max="15" width="9.59765625" style="107" customWidth="1"/>
    <col min="16" max="18" width="9.59765625" style="112" customWidth="1"/>
    <col min="19" max="19" width="2.69921875" style="87" customWidth="1"/>
    <col min="20" max="22" width="9.59765625" style="107" customWidth="1"/>
    <col min="23" max="25" width="9.59765625" style="112" customWidth="1"/>
    <col min="26" max="26" width="4.3984375" style="87" customWidth="1"/>
    <col min="27" max="28" width="9.296875" style="543" hidden="1" customWidth="1"/>
    <col min="29" max="29" width="9.3984375" style="543" hidden="1" customWidth="1"/>
    <col min="30" max="30" width="48.3984375" style="543" hidden="1" customWidth="1"/>
    <col min="31" max="31" width="9.296875" style="543" hidden="1" customWidth="1"/>
    <col min="32" max="32" width="11.59765625" style="543" hidden="1" customWidth="1"/>
    <col min="33" max="34" width="11.3984375" style="543" hidden="1" customWidth="1"/>
    <col min="35" max="38" width="9.296875" style="455" hidden="1" customWidth="1"/>
    <col min="39" max="41" width="11.3984375" style="448" hidden="1" customWidth="1"/>
    <col min="42" max="45" width="9.296875" style="455" hidden="1" customWidth="1"/>
    <col min="46" max="48" width="11.3984375" style="448" hidden="1" customWidth="1"/>
    <col min="49" max="51" width="0" style="454" hidden="1" customWidth="1"/>
    <col min="52" max="16384" width="9.296875" style="87" hidden="1"/>
  </cols>
  <sheetData>
    <row r="1" spans="1:51" ht="15.65" customHeight="1" x14ac:dyDescent="0.25">
      <c r="A1" s="85"/>
      <c r="B1" s="85"/>
      <c r="C1" s="86"/>
      <c r="D1" s="113"/>
      <c r="E1" s="85"/>
      <c r="F1" s="103"/>
      <c r="G1" s="103"/>
      <c r="H1" s="103"/>
      <c r="I1" s="108"/>
      <c r="J1" s="108"/>
      <c r="K1" s="108"/>
      <c r="L1" s="85"/>
      <c r="M1" s="103"/>
      <c r="N1" s="103"/>
      <c r="O1" s="103"/>
      <c r="P1" s="108"/>
      <c r="Q1" s="108"/>
      <c r="R1" s="108"/>
      <c r="S1" s="85"/>
      <c r="T1" s="103"/>
      <c r="U1" s="103"/>
      <c r="V1" s="103"/>
      <c r="W1" s="108"/>
      <c r="X1" s="108"/>
      <c r="Y1" s="108"/>
    </row>
    <row r="2" spans="1:51" ht="15.65" customHeight="1" x14ac:dyDescent="0.25">
      <c r="A2" s="85"/>
      <c r="B2" s="85"/>
      <c r="C2" s="43" t="str">
        <f>cstProjectName</f>
        <v xml:space="preserve">C1000862 GovPrint Cloud </v>
      </c>
      <c r="D2" s="113"/>
      <c r="E2" s="85"/>
      <c r="F2" s="103"/>
      <c r="G2" s="103"/>
      <c r="H2" s="103"/>
      <c r="I2" s="108"/>
      <c r="J2" s="108"/>
      <c r="K2" s="108"/>
      <c r="L2" s="85"/>
      <c r="M2" s="103"/>
      <c r="N2" s="103"/>
      <c r="O2" s="103"/>
      <c r="P2" s="108"/>
      <c r="Q2" s="108"/>
      <c r="R2" s="108"/>
      <c r="S2" s="85"/>
      <c r="T2" s="103"/>
      <c r="U2" s="103"/>
      <c r="V2" s="103"/>
      <c r="W2" s="108"/>
      <c r="X2" s="108"/>
      <c r="Y2" s="108"/>
    </row>
    <row r="3" spans="1:51" ht="15.65" customHeight="1" x14ac:dyDescent="0.25">
      <c r="A3" s="85"/>
      <c r="B3" s="85"/>
      <c r="C3" s="44" t="str">
        <f ca="1">MID(CELL("filename",A1),FIND("]",CELL("filename",A1))+1,256)</f>
        <v>3.2 Other</v>
      </c>
      <c r="D3" s="113"/>
      <c r="E3" s="85"/>
      <c r="F3" s="103"/>
      <c r="G3" s="103"/>
      <c r="H3" s="103"/>
      <c r="I3" s="108"/>
      <c r="J3" s="108"/>
      <c r="K3" s="108"/>
      <c r="L3" s="85"/>
      <c r="M3" s="103"/>
      <c r="N3" s="103"/>
      <c r="O3" s="103"/>
      <c r="P3" s="108"/>
      <c r="Q3" s="108"/>
      <c r="R3" s="108"/>
      <c r="S3" s="85"/>
      <c r="T3" s="103"/>
      <c r="U3" s="103"/>
      <c r="V3" s="103"/>
      <c r="W3" s="108"/>
      <c r="X3" s="108"/>
      <c r="Y3" s="108"/>
    </row>
    <row r="4" spans="1:51" ht="15.65" customHeight="1" x14ac:dyDescent="0.25">
      <c r="A4" s="85"/>
      <c r="B4" s="85"/>
      <c r="C4" s="86" t="str">
        <f>IF(ISBLANK(cstProtectiveMarking),"",cstProtectiveMarking)</f>
        <v>[OFFICIAL]</v>
      </c>
      <c r="D4" s="113"/>
      <c r="E4" s="85"/>
      <c r="F4" s="103"/>
      <c r="G4" s="103"/>
      <c r="H4" s="103"/>
      <c r="I4" s="108"/>
      <c r="J4" s="108"/>
      <c r="K4" s="108"/>
      <c r="L4" s="85"/>
      <c r="M4" s="103"/>
      <c r="N4" s="103"/>
      <c r="O4" s="103"/>
      <c r="P4" s="108"/>
      <c r="Q4" s="108"/>
      <c r="R4" s="108"/>
      <c r="S4" s="85"/>
      <c r="T4" s="103"/>
      <c r="U4" s="103"/>
      <c r="V4" s="103"/>
      <c r="W4" s="108"/>
      <c r="X4" s="108"/>
      <c r="Y4" s="108"/>
    </row>
    <row r="5" spans="1:51" ht="15.65" customHeight="1" x14ac:dyDescent="0.25">
      <c r="A5" s="85"/>
      <c r="B5" s="85"/>
      <c r="C5" s="88" t="str">
        <f>HYPERLINK("#'Contents'!A1",sysChkWord)</f>
        <v>All Checks OK</v>
      </c>
      <c r="D5" s="113"/>
      <c r="E5" s="85"/>
      <c r="F5" s="103"/>
      <c r="G5" s="103"/>
      <c r="H5" s="103"/>
      <c r="I5" s="108"/>
      <c r="J5" s="108"/>
      <c r="K5" s="108"/>
      <c r="L5" s="85"/>
      <c r="M5" s="103"/>
      <c r="N5" s="103"/>
      <c r="O5" s="103"/>
      <c r="P5" s="108"/>
      <c r="Q5" s="108"/>
      <c r="R5" s="108"/>
      <c r="S5" s="85"/>
      <c r="T5" s="103"/>
      <c r="U5" s="103"/>
      <c r="V5" s="103"/>
      <c r="W5" s="108"/>
      <c r="X5" s="108"/>
      <c r="Y5" s="108"/>
    </row>
    <row r="6" spans="1:51" ht="15.65" customHeight="1" x14ac:dyDescent="0.25">
      <c r="A6" s="85"/>
      <c r="B6" s="89"/>
      <c r="C6" s="216" t="str">
        <f>HYPERLINK("#'Contents'!A1","Contents")</f>
        <v>Contents</v>
      </c>
      <c r="D6" s="114"/>
      <c r="E6" s="90"/>
      <c r="F6" s="104"/>
      <c r="G6" s="104"/>
      <c r="H6" s="104"/>
      <c r="I6" s="109"/>
      <c r="J6" s="109"/>
      <c r="K6" s="109"/>
      <c r="L6" s="88"/>
      <c r="M6" s="104"/>
      <c r="N6" s="104"/>
      <c r="O6" s="104"/>
      <c r="P6" s="109"/>
      <c r="Q6" s="109"/>
      <c r="R6" s="109"/>
      <c r="S6" s="88"/>
      <c r="T6" s="104"/>
      <c r="U6" s="104"/>
      <c r="V6" s="104"/>
      <c r="W6" s="109"/>
      <c r="X6" s="109"/>
      <c r="Y6" s="109"/>
    </row>
    <row r="7" spans="1:51" ht="15.65" customHeight="1" x14ac:dyDescent="0.25">
      <c r="A7" s="85"/>
      <c r="B7" s="85"/>
      <c r="C7" s="85"/>
      <c r="D7" s="113"/>
      <c r="E7" s="85"/>
      <c r="F7" s="103"/>
      <c r="G7" s="103"/>
      <c r="H7" s="103"/>
      <c r="I7" s="108"/>
      <c r="J7" s="108"/>
      <c r="K7" s="108"/>
      <c r="L7" s="85"/>
      <c r="M7" s="103"/>
      <c r="N7" s="103"/>
      <c r="O7" s="103"/>
      <c r="P7" s="108"/>
      <c r="Q7" s="108"/>
      <c r="R7" s="108"/>
      <c r="S7" s="85"/>
      <c r="T7" s="103"/>
      <c r="U7" s="103"/>
      <c r="V7" s="103"/>
      <c r="W7" s="108"/>
      <c r="X7" s="108"/>
      <c r="Y7" s="108"/>
    </row>
    <row r="8" spans="1:51" ht="15.65" customHeight="1" x14ac:dyDescent="0.25">
      <c r="A8" s="91">
        <f>SUM(A9:A100)</f>
        <v>0</v>
      </c>
      <c r="B8" s="91">
        <f>SUM(B9:B100)</f>
        <v>0</v>
      </c>
      <c r="C8" s="92"/>
      <c r="D8" s="115"/>
      <c r="E8" s="92"/>
      <c r="F8" s="79"/>
      <c r="G8" s="79"/>
      <c r="H8" s="79"/>
      <c r="I8" s="48"/>
      <c r="J8" s="48"/>
      <c r="K8" s="48"/>
      <c r="L8" s="92"/>
      <c r="M8" s="79"/>
      <c r="N8" s="79"/>
      <c r="O8" s="79"/>
      <c r="P8" s="48"/>
      <c r="Q8" s="48"/>
      <c r="R8" s="48"/>
      <c r="S8" s="92"/>
      <c r="T8" s="79"/>
      <c r="U8" s="79"/>
      <c r="V8" s="79"/>
      <c r="W8" s="48"/>
      <c r="X8" s="48"/>
      <c r="Y8" s="48"/>
    </row>
    <row r="9" spans="1:51" ht="15.65" customHeight="1" x14ac:dyDescent="0.25">
      <c r="A9" s="93"/>
      <c r="B9" s="93"/>
      <c r="C9" s="93"/>
      <c r="D9" s="117"/>
      <c r="E9" s="93"/>
      <c r="F9" s="105"/>
      <c r="G9" s="105"/>
      <c r="H9" s="105"/>
      <c r="I9" s="110"/>
      <c r="J9" s="110"/>
      <c r="K9" s="110"/>
      <c r="M9" s="105"/>
      <c r="N9" s="105"/>
      <c r="O9" s="105"/>
      <c r="P9" s="110"/>
      <c r="Q9" s="110"/>
      <c r="R9" s="110"/>
      <c r="T9" s="105"/>
      <c r="U9" s="105"/>
      <c r="V9" s="105"/>
      <c r="W9" s="110"/>
      <c r="X9" s="110"/>
      <c r="Y9" s="110"/>
    </row>
    <row r="10" spans="1:51" s="610" customFormat="1" ht="13" x14ac:dyDescent="0.25">
      <c r="A10" s="609"/>
      <c r="B10" s="609"/>
      <c r="C10" s="809" t="s">
        <v>1</v>
      </c>
      <c r="D10" s="809"/>
      <c r="E10" s="809"/>
      <c r="F10" s="809"/>
      <c r="G10" s="809"/>
      <c r="H10" s="810"/>
      <c r="I10" s="811" t="str">
        <f>Entity1</f>
        <v>Subcontractor/Guarantor/Entity #1</v>
      </c>
      <c r="J10" s="812"/>
      <c r="K10" s="813"/>
      <c r="L10" s="609"/>
      <c r="M10" s="609"/>
      <c r="N10" s="609"/>
      <c r="O10" s="609"/>
      <c r="P10" s="811" t="str">
        <f>Entity2</f>
        <v>Subcontractor/Guarantor/Entity #2</v>
      </c>
      <c r="Q10" s="812"/>
      <c r="R10" s="813"/>
      <c r="S10" s="609"/>
      <c r="T10" s="609"/>
      <c r="U10" s="609"/>
      <c r="V10" s="609"/>
      <c r="W10" s="811" t="str">
        <f>Entity3</f>
        <v>Subcontractor/Guarantor/Entity #3</v>
      </c>
      <c r="X10" s="812"/>
      <c r="Y10" s="813"/>
      <c r="Z10" s="609"/>
      <c r="AI10" s="611"/>
      <c r="AJ10" s="611"/>
      <c r="AK10" s="611"/>
      <c r="AL10" s="611"/>
      <c r="AM10" s="612"/>
      <c r="AN10" s="612"/>
      <c r="AO10" s="612"/>
      <c r="AP10" s="611"/>
      <c r="AQ10" s="611"/>
      <c r="AR10" s="611"/>
      <c r="AS10" s="611"/>
      <c r="AT10" s="612"/>
      <c r="AU10" s="612"/>
      <c r="AV10" s="612"/>
      <c r="AW10" s="613"/>
      <c r="AX10" s="613"/>
      <c r="AY10" s="613"/>
    </row>
    <row r="11" spans="1:51" s="610" customFormat="1" ht="13" x14ac:dyDescent="0.25">
      <c r="A11" s="609"/>
      <c r="B11" s="609"/>
      <c r="C11" s="809" t="s">
        <v>0</v>
      </c>
      <c r="D11" s="809"/>
      <c r="E11" s="809"/>
      <c r="F11" s="809"/>
      <c r="G11" s="809"/>
      <c r="H11" s="810"/>
      <c r="I11" s="811" t="str">
        <f>'2.2 Other'!D12</f>
        <v>[x]</v>
      </c>
      <c r="J11" s="812"/>
      <c r="K11" s="813"/>
      <c r="L11" s="609"/>
      <c r="M11" s="609"/>
      <c r="N11" s="609"/>
      <c r="O11" s="609"/>
      <c r="P11" s="811" t="str">
        <f>'2.2 Other'!D32</f>
        <v>[x]</v>
      </c>
      <c r="Q11" s="812"/>
      <c r="R11" s="813"/>
      <c r="S11" s="609"/>
      <c r="T11" s="609"/>
      <c r="U11" s="609"/>
      <c r="V11" s="609"/>
      <c r="W11" s="811" t="str">
        <f>'2.2 Other'!D52</f>
        <v>[x]</v>
      </c>
      <c r="X11" s="812"/>
      <c r="Y11" s="813"/>
      <c r="Z11" s="609"/>
      <c r="AI11" s="611"/>
      <c r="AJ11" s="611"/>
      <c r="AK11" s="611"/>
      <c r="AL11" s="611"/>
      <c r="AM11" s="612"/>
      <c r="AN11" s="612"/>
      <c r="AO11" s="612"/>
      <c r="AP11" s="611"/>
      <c r="AQ11" s="611"/>
      <c r="AR11" s="611"/>
      <c r="AS11" s="611"/>
      <c r="AT11" s="612"/>
      <c r="AU11" s="612"/>
      <c r="AV11" s="612"/>
      <c r="AW11" s="613"/>
      <c r="AX11" s="613"/>
      <c r="AY11" s="613"/>
    </row>
    <row r="12" spans="1:51" s="610" customFormat="1" ht="13" x14ac:dyDescent="0.25">
      <c r="A12" s="609"/>
      <c r="B12" s="609"/>
      <c r="C12" s="809" t="s">
        <v>43</v>
      </c>
      <c r="D12" s="809"/>
      <c r="E12" s="809"/>
      <c r="F12" s="809"/>
      <c r="G12" s="809"/>
      <c r="H12" s="810"/>
      <c r="I12" s="811" t="str">
        <f>'2.2 Other'!D13</f>
        <v>[x]</v>
      </c>
      <c r="J12" s="812"/>
      <c r="K12" s="813"/>
      <c r="L12" s="609"/>
      <c r="M12" s="609"/>
      <c r="N12" s="609"/>
      <c r="O12" s="609"/>
      <c r="P12" s="811" t="str">
        <f>'2.2 Other'!D33</f>
        <v>[x]</v>
      </c>
      <c r="Q12" s="812"/>
      <c r="R12" s="813"/>
      <c r="S12" s="609"/>
      <c r="T12" s="609"/>
      <c r="U12" s="609"/>
      <c r="V12" s="609"/>
      <c r="W12" s="811" t="str">
        <f>'2.2 Other'!D53</f>
        <v>[x]</v>
      </c>
      <c r="X12" s="812"/>
      <c r="Y12" s="813"/>
      <c r="Z12" s="609"/>
      <c r="AE12" s="610" t="s">
        <v>617</v>
      </c>
      <c r="AF12" s="610">
        <v>0</v>
      </c>
      <c r="AI12" s="611"/>
      <c r="AJ12" s="611"/>
      <c r="AK12" s="611"/>
      <c r="AL12" s="611"/>
      <c r="AM12" s="612"/>
      <c r="AN12" s="612"/>
      <c r="AO12" s="612"/>
      <c r="AP12" s="611"/>
      <c r="AQ12" s="611"/>
      <c r="AR12" s="611"/>
      <c r="AS12" s="611"/>
      <c r="AT12" s="612"/>
      <c r="AU12" s="612"/>
      <c r="AV12" s="612"/>
      <c r="AW12" s="613"/>
      <c r="AX12" s="613"/>
      <c r="AY12" s="613"/>
    </row>
    <row r="13" spans="1:51" s="610" customFormat="1" ht="13" x14ac:dyDescent="0.25">
      <c r="A13" s="609"/>
      <c r="B13" s="609"/>
      <c r="C13" s="809" t="s">
        <v>44</v>
      </c>
      <c r="D13" s="809"/>
      <c r="E13" s="809"/>
      <c r="F13" s="809"/>
      <c r="G13" s="809"/>
      <c r="H13" s="810"/>
      <c r="I13" s="811" t="str">
        <f>'2.2 Other'!D14</f>
        <v>[x]</v>
      </c>
      <c r="J13" s="812"/>
      <c r="K13" s="813"/>
      <c r="L13" s="609"/>
      <c r="M13" s="609"/>
      <c r="N13" s="609"/>
      <c r="O13" s="609"/>
      <c r="P13" s="811" t="str">
        <f>'2.2 Other'!D34</f>
        <v>[x]</v>
      </c>
      <c r="Q13" s="812"/>
      <c r="R13" s="813"/>
      <c r="S13" s="609"/>
      <c r="T13" s="609"/>
      <c r="U13" s="609"/>
      <c r="V13" s="609"/>
      <c r="W13" s="811" t="str">
        <f>'2.2 Other'!D54</f>
        <v>[x]</v>
      </c>
      <c r="X13" s="812"/>
      <c r="Y13" s="813"/>
      <c r="Z13" s="609"/>
      <c r="AE13" s="610" t="s">
        <v>618</v>
      </c>
      <c r="AF13" s="610">
        <v>0</v>
      </c>
      <c r="AI13" s="611"/>
      <c r="AJ13" s="611"/>
      <c r="AK13" s="611"/>
      <c r="AL13" s="611"/>
      <c r="AM13" s="612"/>
      <c r="AN13" s="612"/>
      <c r="AO13" s="612"/>
      <c r="AP13" s="611"/>
      <c r="AQ13" s="611"/>
      <c r="AR13" s="611"/>
      <c r="AS13" s="611"/>
      <c r="AT13" s="612"/>
      <c r="AU13" s="612"/>
      <c r="AV13" s="612"/>
      <c r="AW13" s="613"/>
      <c r="AX13" s="613"/>
      <c r="AY13" s="613"/>
    </row>
    <row r="14" spans="1:51" s="610" customFormat="1" ht="13" x14ac:dyDescent="0.25">
      <c r="A14" s="609"/>
      <c r="B14" s="609"/>
      <c r="C14" s="809" t="s">
        <v>51</v>
      </c>
      <c r="D14" s="809"/>
      <c r="E14" s="809"/>
      <c r="F14" s="809"/>
      <c r="G14" s="809"/>
      <c r="H14" s="810"/>
      <c r="I14" s="814" t="str">
        <f>CHOOSE('Bidder Instructions'!$H$27,'1.2b Other NFP'!H$17,'1.2a Other'!F$17)</f>
        <v>31/XX/20XX</v>
      </c>
      <c r="J14" s="815"/>
      <c r="K14" s="816"/>
      <c r="L14" s="609"/>
      <c r="M14" s="609"/>
      <c r="N14" s="609"/>
      <c r="O14" s="609"/>
      <c r="P14" s="814" t="str">
        <f>CHOOSE('Bidder Instructions'!$H$27,'1.2b Other NFP'!R$17,'1.2a Other'!J$17)</f>
        <v>31/XX/20XX</v>
      </c>
      <c r="Q14" s="815"/>
      <c r="R14" s="816"/>
      <c r="S14" s="609"/>
      <c r="T14" s="609"/>
      <c r="U14" s="609"/>
      <c r="V14" s="609"/>
      <c r="W14" s="814" t="str">
        <f>CHOOSE('Bidder Instructions'!$H$27,'1.2b Other NFP'!AF$17,'1.2a Other'!R$17)</f>
        <v>31/XX/20XX</v>
      </c>
      <c r="X14" s="815"/>
      <c r="Y14" s="816"/>
      <c r="Z14" s="609"/>
      <c r="AE14" s="610" t="s">
        <v>619</v>
      </c>
      <c r="AF14" s="610">
        <v>0</v>
      </c>
      <c r="AI14" s="611"/>
      <c r="AJ14" s="611"/>
      <c r="AK14" s="611"/>
      <c r="AL14" s="611"/>
      <c r="AM14" s="612"/>
      <c r="AN14" s="612"/>
      <c r="AO14" s="612"/>
      <c r="AP14" s="611"/>
      <c r="AQ14" s="611"/>
      <c r="AR14" s="611"/>
      <c r="AS14" s="611"/>
      <c r="AT14" s="612"/>
      <c r="AU14" s="612"/>
      <c r="AV14" s="612"/>
      <c r="AW14" s="613"/>
      <c r="AX14" s="613"/>
      <c r="AY14" s="613"/>
    </row>
    <row r="15" spans="1:51" x14ac:dyDescent="0.25">
      <c r="A15" s="94"/>
      <c r="B15" s="94"/>
      <c r="C15" s="807" t="s">
        <v>660</v>
      </c>
      <c r="D15" s="807"/>
      <c r="E15" s="807"/>
      <c r="F15" s="807"/>
      <c r="G15" s="807"/>
      <c r="H15" s="808"/>
      <c r="I15" s="804" t="str">
        <f>'Bidder Instructions'!$G$27</f>
        <v>Private/Public Company or LLP</v>
      </c>
      <c r="J15" s="805"/>
      <c r="K15" s="806"/>
      <c r="M15" s="106"/>
      <c r="N15" s="106"/>
      <c r="O15" s="106"/>
      <c r="P15" s="804" t="str">
        <f>'Bidder Instructions'!$G$27</f>
        <v>Private/Public Company or LLP</v>
      </c>
      <c r="Q15" s="805"/>
      <c r="R15" s="806"/>
      <c r="T15" s="106"/>
      <c r="U15" s="106"/>
      <c r="V15" s="106"/>
      <c r="W15" s="804" t="str">
        <f>'Bidder Instructions'!$G$27</f>
        <v>Private/Public Company or LLP</v>
      </c>
      <c r="X15" s="805"/>
      <c r="Y15" s="806"/>
      <c r="AE15" s="543" t="s">
        <v>620</v>
      </c>
      <c r="AF15" s="543">
        <v>0</v>
      </c>
    </row>
    <row r="16" spans="1:51" ht="15.65" hidden="1" customHeight="1" x14ac:dyDescent="0.25">
      <c r="A16" s="94"/>
      <c r="B16" s="94"/>
      <c r="C16" s="95"/>
      <c r="D16" s="96"/>
      <c r="E16" s="97"/>
      <c r="F16" s="106"/>
      <c r="G16" s="106"/>
      <c r="H16" s="106"/>
      <c r="I16" s="106"/>
      <c r="J16" s="106"/>
      <c r="K16" s="106"/>
      <c r="M16" s="106"/>
      <c r="N16" s="106"/>
      <c r="O16" s="106"/>
      <c r="P16" s="106"/>
      <c r="Q16" s="106"/>
      <c r="R16" s="106"/>
      <c r="T16" s="106"/>
      <c r="U16" s="106"/>
      <c r="V16" s="106"/>
      <c r="W16" s="106"/>
      <c r="X16" s="106"/>
      <c r="Y16" s="106"/>
    </row>
    <row r="17" spans="1:51" s="616" customFormat="1" ht="15.65" customHeight="1" x14ac:dyDescent="0.25">
      <c r="C17" s="617"/>
      <c r="D17" s="618"/>
      <c r="F17" s="619" t="s">
        <v>606</v>
      </c>
      <c r="G17" s="619" t="s">
        <v>607</v>
      </c>
      <c r="H17" s="619" t="s">
        <v>608</v>
      </c>
      <c r="I17" s="619"/>
      <c r="J17" s="619"/>
      <c r="K17" s="619"/>
      <c r="M17" s="619" t="s">
        <v>609</v>
      </c>
      <c r="N17" s="619" t="s">
        <v>610</v>
      </c>
      <c r="O17" s="619" t="s">
        <v>611</v>
      </c>
      <c r="P17" s="619"/>
      <c r="Q17" s="619"/>
      <c r="R17" s="619"/>
      <c r="T17" s="619" t="s">
        <v>612</v>
      </c>
      <c r="U17" s="619" t="s">
        <v>613</v>
      </c>
      <c r="V17" s="619" t="s">
        <v>614</v>
      </c>
      <c r="W17" s="619"/>
      <c r="X17" s="619"/>
      <c r="Y17" s="619"/>
      <c r="AA17" s="620"/>
      <c r="AB17" s="620"/>
      <c r="AC17" s="621"/>
      <c r="AD17" s="622"/>
      <c r="AE17" s="620"/>
      <c r="AF17" s="623" t="s">
        <v>606</v>
      </c>
      <c r="AG17" s="623" t="s">
        <v>607</v>
      </c>
      <c r="AH17" s="623" t="s">
        <v>608</v>
      </c>
      <c r="AI17" s="624"/>
      <c r="AJ17" s="624"/>
      <c r="AK17" s="624"/>
      <c r="AL17" s="625"/>
      <c r="AM17" s="619" t="s">
        <v>609</v>
      </c>
      <c r="AN17" s="619" t="s">
        <v>610</v>
      </c>
      <c r="AO17" s="619" t="s">
        <v>611</v>
      </c>
      <c r="AP17" s="624"/>
      <c r="AQ17" s="624"/>
      <c r="AR17" s="624"/>
      <c r="AS17" s="625"/>
      <c r="AT17" s="619" t="s">
        <v>612</v>
      </c>
      <c r="AU17" s="619" t="s">
        <v>613</v>
      </c>
      <c r="AV17" s="619" t="s">
        <v>614</v>
      </c>
      <c r="AW17" s="624"/>
      <c r="AX17" s="624"/>
      <c r="AY17" s="624"/>
    </row>
    <row r="18" spans="1:51" s="596" customFormat="1" ht="28" x14ac:dyDescent="0.25">
      <c r="A18" s="447" t="s">
        <v>615</v>
      </c>
      <c r="B18" s="447" t="s">
        <v>616</v>
      </c>
      <c r="C18" s="685" t="s">
        <v>334</v>
      </c>
      <c r="D18" s="686" t="s">
        <v>50</v>
      </c>
      <c r="E18" s="687"/>
      <c r="F18" s="721" t="str">
        <f ca="1">_xlfn.IFNA(HYPERLINK(CHOOSE('Bidder Instructions'!$H$27,"#'1.2b Other NFP'!"&amp;AF18,"#'1.2a Other'!"&amp;AF18),INDIRECT("'"&amp;CHOOSE('Bidder Instructions'!$H$27,"1.2b Other NFP","1.2a Other")&amp;"'!"&amp;AF18)),"")</f>
        <v>31/XX/20XX</v>
      </c>
      <c r="G18" s="721" t="str">
        <f ca="1">_xlfn.IFNA(HYPERLINK(CHOOSE('Bidder Instructions'!$H$27,"#'1.2b Other NFP'!"&amp;AG18,"#'1.2a Other'!"&amp;AG18),INDIRECT("'"&amp;CHOOSE('Bidder Instructions'!$H$27,"1.2b Other NFP","1.2a Other")&amp;"'!"&amp;AG18)),"")</f>
        <v>31/XX/20XX</v>
      </c>
      <c r="H18" s="721" t="str">
        <f ca="1">_xlfn.IFNA(HYPERLINK(CHOOSE('Bidder Instructions'!$H$27,"#'1.2b Other NFP'!"&amp;AH18,"#'1.2a Other'!"&amp;AH18),INDIRECT("'"&amp;CHOOSE('Bidder Instructions'!$H$27,"1.2b Other NFP","1.2a Other")&amp;"'!"&amp;AH18)),"")</f>
        <v>31/XX/20XX</v>
      </c>
      <c r="I18" s="688" t="s">
        <v>49</v>
      </c>
      <c r="J18" s="688"/>
      <c r="K18" s="688" t="s">
        <v>48</v>
      </c>
      <c r="L18" s="722"/>
      <c r="M18" s="721" t="str">
        <f ca="1">_xlfn.IFNA(HYPERLINK(CHOOSE('Bidder Instructions'!$H$27,"#'1.2b Other NFP'!"&amp;AM18,"#'1.2a Other'!"&amp;AM18),INDIRECT("'"&amp;CHOOSE('Bidder Instructions'!$H$27,"1.2b Other NFP","1.2a Other")&amp;"'!"&amp;AM18)),"")</f>
        <v>31/XX/20XX</v>
      </c>
      <c r="N18" s="721" t="str">
        <f ca="1">_xlfn.IFNA(HYPERLINK(CHOOSE('Bidder Instructions'!$H$27,"#'1.2b Other NFP'!"&amp;AN18,"#'1.2a Other'!"&amp;AN18),INDIRECT("'"&amp;CHOOSE('Bidder Instructions'!$H$27,"1.2b Other NFP","1.2a Other")&amp;"'!"&amp;AN18)),"")</f>
        <v>31/XX/20XX</v>
      </c>
      <c r="O18" s="721" t="str">
        <f ca="1">_xlfn.IFNA(HYPERLINK(CHOOSE('Bidder Instructions'!$H$27,"#'1.2b Other NFP'!"&amp;AO18,"#'1.2a Other'!"&amp;AO18),INDIRECT("'"&amp;CHOOSE('Bidder Instructions'!$H$27,"1.2b Other NFP","1.2a Other")&amp;"'!"&amp;AO18)),"")</f>
        <v>31/XX/20XX</v>
      </c>
      <c r="P18" s="688" t="s">
        <v>49</v>
      </c>
      <c r="Q18" s="688"/>
      <c r="R18" s="688" t="s">
        <v>48</v>
      </c>
      <c r="S18" s="722"/>
      <c r="T18" s="721" t="str">
        <f ca="1">_xlfn.IFNA(HYPERLINK(CHOOSE('Bidder Instructions'!$H$27,"#'1.2b Other NFP'!"&amp;AT18,"#'1.2a Other'!"&amp;AT18),INDIRECT("'"&amp;CHOOSE('Bidder Instructions'!$H$27,"1.2b Other NFP","1.2a Other")&amp;"'!"&amp;AT18)),"")</f>
        <v>31/XX/20XX</v>
      </c>
      <c r="U18" s="721" t="str">
        <f ca="1">_xlfn.IFNA(HYPERLINK(CHOOSE('Bidder Instructions'!$H$27,"#'1.2b Other NFP'!"&amp;AU18,"#'1.2a Other'!"&amp;AU18),INDIRECT("'"&amp;CHOOSE('Bidder Instructions'!$H$27,"1.2b Other NFP","1.2a Other")&amp;"'!"&amp;AU18)),"")</f>
        <v>31/XX/20XX</v>
      </c>
      <c r="V18" s="721" t="str">
        <f ca="1">_xlfn.IFNA(HYPERLINK(CHOOSE('Bidder Instructions'!$H$27,"#'1.2b Other NFP'!"&amp;AV18,"#'1.2a Other'!"&amp;AV18),INDIRECT("'"&amp;CHOOSE('Bidder Instructions'!$H$27,"1.2b Other NFP","1.2a Other")&amp;"'!"&amp;AV18)),"")</f>
        <v>31/XX/20XX</v>
      </c>
      <c r="W18" s="688" t="s">
        <v>49</v>
      </c>
      <c r="X18" s="688"/>
      <c r="Y18" s="688" t="s">
        <v>48</v>
      </c>
      <c r="AA18" s="597" t="s">
        <v>615</v>
      </c>
      <c r="AB18" s="597" t="s">
        <v>616</v>
      </c>
      <c r="AC18" s="598" t="s">
        <v>334</v>
      </c>
      <c r="AD18" s="599" t="s">
        <v>50</v>
      </c>
      <c r="AE18" s="600"/>
      <c r="AF18" s="601" t="str">
        <f ca="1">CHOOSE('Bidder Instructions'!$H$27,ADDRESS(MATCH($AC18,'1.2b Other NFP'!$C:$C,0)+$AF$15,MATCH(AF$17,'1.2b Other NFP'!$9:$9,0)+$AF$14,1,1),ADDRESS(MATCH($AC18,'1.2a Other'!$C:$C,0)+$AF$13,MATCH(AF$17,'1.2a Other'!$9:$9,0)+$AF$12,1,1))</f>
        <v>$F$17</v>
      </c>
      <c r="AG18" s="601" t="str">
        <f ca="1">CHOOSE('Bidder Instructions'!$H$27,ADDRESS(MATCH($AC18,'1.2b Other NFP'!$C:$C,0)+$AF$15,MATCH(AG$17,'1.2b Other NFP'!$9:$9,0)+$AF$14,1,1),ADDRESS(MATCH($AC18,'1.2a Other'!$C:$C,0)+$AF$13,MATCH(AG$17,'1.2a Other'!$9:$9,0)+$AF$12,1,1))</f>
        <v>$G$17</v>
      </c>
      <c r="AH18" s="601" t="str">
        <f ca="1">CHOOSE('Bidder Instructions'!$H$27,ADDRESS(MATCH($AC18,'1.2b Other NFP'!$C:$C,0)+$AF$15,MATCH(AH$17,'1.2b Other NFP'!$9:$9,0)+$AF$14,1,1),ADDRESS(MATCH($AC18,'1.2a Other'!$C:$C,0)+$AF$13,MATCH(AH$17,'1.2a Other'!$9:$9,0)+$AF$12,1,1))</f>
        <v>$H$17</v>
      </c>
      <c r="AI18" s="602"/>
      <c r="AJ18" s="602"/>
      <c r="AK18" s="602"/>
      <c r="AL18" s="603"/>
      <c r="AM18" s="601" t="str">
        <f ca="1">CHOOSE('Bidder Instructions'!$H$27,ADDRESS(MATCH($AC18,'1.2b Other NFP'!$C:$C,0)+$AF$15,MATCH(AM$17,'1.2b Other NFP'!$9:$9,0)+$AF$14,1,1),ADDRESS(MATCH($AC18,'1.2a Other'!$C:$C,0)+$AF$13,MATCH(AM$17,'1.2a Other'!$9:$9,0)+$AF$12,1,1))</f>
        <v>$N$17</v>
      </c>
      <c r="AN18" s="601" t="str">
        <f ca="1">CHOOSE('Bidder Instructions'!$H$27,ADDRESS(MATCH($AC18,'1.2b Other NFP'!$C:$C,0)+$AF$15,MATCH(AN$17,'1.2b Other NFP'!$9:$9,0)+$AF$14,1,1),ADDRESS(MATCH($AC18,'1.2a Other'!$C:$C,0)+$AF$13,MATCH(AN$17,'1.2a Other'!$9:$9,0)+$AF$12,1,1))</f>
        <v>$O$17</v>
      </c>
      <c r="AO18" s="601" t="str">
        <f ca="1">CHOOSE('Bidder Instructions'!$H$27,ADDRESS(MATCH($AC18,'1.2b Other NFP'!$C:$C,0)+$AF$15,MATCH(AO$17,'1.2b Other NFP'!$9:$9,0)+$AF$14,1,1),ADDRESS(MATCH($AC18,'1.2a Other'!$C:$C,0)+$AF$13,MATCH(AO$17,'1.2a Other'!$9:$9,0)+$AF$12,1,1))</f>
        <v>$P$17</v>
      </c>
      <c r="AP18" s="602"/>
      <c r="AQ18" s="602"/>
      <c r="AR18" s="602"/>
      <c r="AS18" s="603"/>
      <c r="AT18" s="601" t="str">
        <f ca="1">CHOOSE('Bidder Instructions'!$H$27,ADDRESS(MATCH($AC18,'1.2b Other NFP'!$C:$C,0)+$AF$15,MATCH(AT$17,'1.2b Other NFP'!$9:$9,0)+$AF$14,1,1),ADDRESS(MATCH($AC18,'1.2a Other'!$C:$C,0)+$AF$13,MATCH(AT$17,'1.2a Other'!$9:$9,0)+$AF$12,1,1))</f>
        <v>$V$17</v>
      </c>
      <c r="AU18" s="601" t="str">
        <f ca="1">CHOOSE('Bidder Instructions'!$H$27,ADDRESS(MATCH($AC18,'1.2b Other NFP'!$C:$C,0)+$AF$15,MATCH(AU$17,'1.2b Other NFP'!$9:$9,0)+$AF$14,1,1),ADDRESS(MATCH($AC18,'1.2a Other'!$C:$C,0)+$AF$13,MATCH(AU$17,'1.2a Other'!$9:$9,0)+$AF$12,1,1))</f>
        <v>$W$17</v>
      </c>
      <c r="AV18" s="601" t="str">
        <f ca="1">CHOOSE('Bidder Instructions'!$H$27,ADDRESS(MATCH($AC18,'1.2b Other NFP'!$C:$C,0)+$AF$15,MATCH(AV$17,'1.2b Other NFP'!$9:$9,0)+$AF$14,1,1),ADDRESS(MATCH($AC18,'1.2a Other'!$C:$C,0)+$AF$13,MATCH(AV$17,'1.2a Other'!$9:$9,0)+$AF$12,1,1))</f>
        <v>$X$17</v>
      </c>
      <c r="AW18" s="604"/>
      <c r="AX18" s="604"/>
      <c r="AY18" s="604"/>
    </row>
    <row r="19" spans="1:51" s="609" customFormat="1" ht="13" x14ac:dyDescent="0.25">
      <c r="A19" s="627"/>
      <c r="B19" s="628"/>
      <c r="C19" s="629">
        <v>1</v>
      </c>
      <c r="D19" s="630" t="s">
        <v>127</v>
      </c>
      <c r="E19" s="631"/>
      <c r="F19" s="632">
        <f ca="1">F20/(F21*F22)</f>
        <v>0</v>
      </c>
      <c r="G19" s="632">
        <f ca="1">G20/(G21*G22)</f>
        <v>0</v>
      </c>
      <c r="H19" s="632">
        <f ca="1">H20/(H21*H22)</f>
        <v>0</v>
      </c>
      <c r="I19" s="634" t="str">
        <f ca="1">IF(F19&gt;'Authority Input'!$I$24,"G",IF(F19&lt;'Authority Input'!$G$24,"R","A"))</f>
        <v>R</v>
      </c>
      <c r="J19" s="634" t="str">
        <f ca="1">IF(G19&gt;'Authority Input'!$I$24,"G",IF(G19&lt;'Authority Input'!$G$24,"R","A"))</f>
        <v>R</v>
      </c>
      <c r="K19" s="634" t="str">
        <f ca="1">IF(H19&gt;'Authority Input'!$I$24,"G",IF(H19&lt;'Authority Input'!$G$24,"R","A"))</f>
        <v>R</v>
      </c>
      <c r="M19" s="632">
        <f ca="1">M20/(M21*M22)</f>
        <v>0</v>
      </c>
      <c r="N19" s="632">
        <f ca="1">N20/(N21*N22)</f>
        <v>0</v>
      </c>
      <c r="O19" s="632">
        <f ca="1">O20/(O21*O22)</f>
        <v>0</v>
      </c>
      <c r="P19" s="634" t="str">
        <f ca="1">IF(M19&gt;'Authority Input'!$I$24,"G",IF(M19&lt;'Authority Input'!$G$24,"R","A"))</f>
        <v>R</v>
      </c>
      <c r="Q19" s="634" t="str">
        <f ca="1">IF(N19&gt;'Authority Input'!$I$24,"G",IF(N19&lt;'Authority Input'!$G$24,"R","A"))</f>
        <v>R</v>
      </c>
      <c r="R19" s="634" t="str">
        <f ca="1">IF(O19&gt;'Authority Input'!$I$24,"G",IF(O19&lt;'Authority Input'!$G$24,"R","A"))</f>
        <v>R</v>
      </c>
      <c r="T19" s="632">
        <f ca="1">T20/(T21*T22)</f>
        <v>0</v>
      </c>
      <c r="U19" s="632">
        <f ca="1">U20/(U21*U22)</f>
        <v>0</v>
      </c>
      <c r="V19" s="632">
        <f ca="1">V20/(V21*V22)</f>
        <v>0</v>
      </c>
      <c r="W19" s="634" t="str">
        <f ca="1">IF(T19&gt;'Authority Input'!$I$24,"G",IF(T19&lt;'Authority Input'!$G$24,"R","A"))</f>
        <v>R</v>
      </c>
      <c r="X19" s="634" t="str">
        <f ca="1">IF(U19&gt;'Authority Input'!$I$24,"G",IF(U19&lt;'Authority Input'!$G$24,"R","A"))</f>
        <v>R</v>
      </c>
      <c r="Y19" s="634" t="str">
        <f ca="1">IF(V19&gt;'Authority Input'!$I$24,"G",IF(V19&lt;'Authority Input'!$G$24,"R","A"))</f>
        <v>R</v>
      </c>
      <c r="AA19" s="635"/>
      <c r="AB19" s="636"/>
      <c r="AC19" s="637">
        <v>1</v>
      </c>
      <c r="AD19" s="638"/>
      <c r="AE19" s="639"/>
      <c r="AF19" s="640"/>
      <c r="AG19" s="640"/>
      <c r="AH19" s="641"/>
      <c r="AI19" s="642"/>
      <c r="AJ19" s="642"/>
      <c r="AK19" s="642"/>
      <c r="AL19" s="611"/>
      <c r="AM19" s="643"/>
      <c r="AN19" s="644"/>
      <c r="AO19" s="645"/>
      <c r="AP19" s="642"/>
      <c r="AQ19" s="642"/>
      <c r="AR19" s="642"/>
      <c r="AS19" s="611"/>
      <c r="AT19" s="643"/>
      <c r="AU19" s="644"/>
      <c r="AV19" s="645"/>
      <c r="AW19" s="646"/>
      <c r="AX19" s="646"/>
      <c r="AY19" s="646"/>
    </row>
    <row r="20" spans="1:51" s="177" customFormat="1" ht="11.5" x14ac:dyDescent="0.25">
      <c r="A20" s="177" t="s">
        <v>492</v>
      </c>
      <c r="B20" s="342" t="s">
        <v>494</v>
      </c>
      <c r="C20" s="343"/>
      <c r="D20" s="344" t="s">
        <v>264</v>
      </c>
      <c r="E20" s="345"/>
      <c r="F20" s="430">
        <f ca="1">_xlfn.IFNA(HYPERLINK(CHOOSE('Bidder Instructions'!$H$27,"#'1.2b Other NFP'!"&amp;AF20,"#'1.2a Other'!"&amp;AF20),INDIRECT("'"&amp;CHOOSE('Bidder Instructions'!$H$27,"1.2b Other NFP","1.2a Other")&amp;"'!"&amp;AF20)),"")</f>
        <v>0</v>
      </c>
      <c r="G20" s="430">
        <f ca="1">_xlfn.IFNA(HYPERLINK(CHOOSE('Bidder Instructions'!$H$27,"#'1.2b Other NFP'!"&amp;AG20,"#'1.2a Other'!"&amp;AG20),INDIRECT("'"&amp;CHOOSE('Bidder Instructions'!$H$27,"1.2b Other NFP","1.2a Other")&amp;"'!"&amp;AG20)),"")</f>
        <v>0</v>
      </c>
      <c r="H20" s="430">
        <f ca="1">_xlfn.IFNA(HYPERLINK(CHOOSE('Bidder Instructions'!$H$27,"#'1.2b Other NFP'!"&amp;AH20,"#'1.2a Other'!"&amp;AH20),INDIRECT("'"&amp;CHOOSE('Bidder Instructions'!$H$27,"1.2b Other NFP","1.2a Other")&amp;"'!"&amp;AH20)),"")</f>
        <v>0</v>
      </c>
      <c r="I20" s="215"/>
      <c r="J20" s="215"/>
      <c r="K20" s="215"/>
      <c r="M20" s="430">
        <f ca="1">_xlfn.IFNA(HYPERLINK(CHOOSE('Bidder Instructions'!$H$27,"#'1.2b Other NFP'!"&amp;AM20,"#'1.2a Other'!"&amp;AM20),INDIRECT("'"&amp;CHOOSE('Bidder Instructions'!$H$27,"1.2b Other NFP","1.2a Other")&amp;"'!"&amp;AM20)),"")</f>
        <v>0</v>
      </c>
      <c r="N20" s="430">
        <f ca="1">_xlfn.IFNA(HYPERLINK(CHOOSE('Bidder Instructions'!$H$27,"#'1.2b Other NFP'!"&amp;AN20,"#'1.2a Other'!"&amp;AN20),INDIRECT("'"&amp;CHOOSE('Bidder Instructions'!$H$27,"1.2b Other NFP","1.2a Other")&amp;"'!"&amp;AN20)),"")</f>
        <v>0</v>
      </c>
      <c r="O20" s="430">
        <f ca="1">_xlfn.IFNA(HYPERLINK(CHOOSE('Bidder Instructions'!$H$27,"#'1.2b Other NFP'!"&amp;AO20,"#'1.2a Other'!"&amp;AO20),INDIRECT("'"&amp;CHOOSE('Bidder Instructions'!$H$27,"1.2b Other NFP","1.2a Other")&amp;"'!"&amp;AO20)),"")</f>
        <v>0</v>
      </c>
      <c r="P20" s="215"/>
      <c r="Q20" s="215"/>
      <c r="R20" s="215"/>
      <c r="T20" s="430">
        <f ca="1">_xlfn.IFNA(HYPERLINK(CHOOSE('Bidder Instructions'!$H$27,"#'1.2b Other NFP'!"&amp;AT20,"#'1.2a Other'!"&amp;AT20),INDIRECT("'"&amp;CHOOSE('Bidder Instructions'!$H$27,"1.2b Other NFP","1.2a Other")&amp;"'!"&amp;AT20)),"")</f>
        <v>0</v>
      </c>
      <c r="U20" s="430">
        <f ca="1">_xlfn.IFNA(HYPERLINK(CHOOSE('Bidder Instructions'!$H$27,"#'1.2b Other NFP'!"&amp;AU20,"#'1.2a Other'!"&amp;AU20),INDIRECT("'"&amp;CHOOSE('Bidder Instructions'!$H$27,"1.2b Other NFP","1.2a Other")&amp;"'!"&amp;AU20)),"")</f>
        <v>0</v>
      </c>
      <c r="V20" s="430">
        <f ca="1">_xlfn.IFNA(HYPERLINK(CHOOSE('Bidder Instructions'!$H$27,"#'1.2b Other NFP'!"&amp;AV20,"#'1.2a Other'!"&amp;AV20),INDIRECT("'"&amp;CHOOSE('Bidder Instructions'!$H$27,"1.2b Other NFP","1.2a Other")&amp;"'!"&amp;AV20)),"")</f>
        <v>0</v>
      </c>
      <c r="W20" s="215"/>
      <c r="X20" s="215"/>
      <c r="Y20" s="215"/>
      <c r="AA20" s="543" t="str">
        <f>A20</f>
        <v>IS1</v>
      </c>
      <c r="AB20" s="543" t="str">
        <f>B20</f>
        <v>IS3</v>
      </c>
      <c r="AC20" s="544"/>
      <c r="AD20" s="545" t="s">
        <v>264</v>
      </c>
      <c r="AE20" s="546"/>
      <c r="AF20" s="458" t="str">
        <f ca="1">CHOOSE('Bidder Instructions'!$H$27,ADDRESS(MATCH($AB20,'1.2b Other NFP'!$C:$C,0)+$AF$15,MATCH(AF$17,'1.2b Other NFP'!$9:$9,0)+$AF$14,1,1),ADDRESS(MATCH($AA20,'1.2a Other'!$C:$C,0)+$AF$13,MATCH(AF$17,'1.2a Other'!$9:$9,0)+$AF$12,1,1))</f>
        <v>$F$22</v>
      </c>
      <c r="AG20" s="458" t="str">
        <f ca="1">CHOOSE('Bidder Instructions'!$H$27,ADDRESS(MATCH($AB20,'1.2b Other NFP'!$C:$C,0)+$AF$15,MATCH(AG$17,'1.2b Other NFP'!$9:$9,0)+$AF$14,1,1),ADDRESS(MATCH($AA20,'1.2a Other'!$C:$C,0)+$AF$13,MATCH(AG$17,'1.2a Other'!$9:$9,0)+$AF$12,1,1))</f>
        <v>$G$22</v>
      </c>
      <c r="AH20" s="458" t="str">
        <f ca="1">CHOOSE('Bidder Instructions'!$H$27,ADDRESS(MATCH($AB20,'1.2b Other NFP'!$C:$C,0)+$AF$15,MATCH(AH$17,'1.2b Other NFP'!$9:$9,0)+$AF$14,1,1),ADDRESS(MATCH($AA20,'1.2a Other'!$C:$C,0)+$AF$13,MATCH(AH$17,'1.2a Other'!$9:$9,0)+$AF$12,1,1))</f>
        <v>$H$22</v>
      </c>
      <c r="AI20" s="460"/>
      <c r="AJ20" s="460"/>
      <c r="AK20" s="460"/>
      <c r="AL20" s="460"/>
      <c r="AM20" s="458" t="str">
        <f ca="1">CHOOSE('Bidder Instructions'!$H$27,ADDRESS(MATCH($AB20,'1.2b Other NFP'!$C:$C,0)+$AF$15,MATCH(AM$17,'1.2b Other NFP'!$9:$9,0)+$AF$14,1,1),ADDRESS(MATCH($AA20,'1.2a Other'!$C:$C,0)+$AF$13,MATCH(AM$17,'1.2a Other'!$9:$9,0)+$AF$12,1,1))</f>
        <v>$N$22</v>
      </c>
      <c r="AN20" s="458" t="str">
        <f ca="1">CHOOSE('Bidder Instructions'!$H$27,ADDRESS(MATCH($AB20,'1.2b Other NFP'!$C:$C,0)+$AF$15,MATCH(AN$17,'1.2b Other NFP'!$9:$9,0)+$AF$14,1,1),ADDRESS(MATCH($AA20,'1.2a Other'!$C:$C,0)+$AF$13,MATCH(AN$17,'1.2a Other'!$9:$9,0)+$AF$12,1,1))</f>
        <v>$O$22</v>
      </c>
      <c r="AO20" s="458" t="str">
        <f ca="1">CHOOSE('Bidder Instructions'!$H$27,ADDRESS(MATCH($AB20,'1.2b Other NFP'!$C:$C,0)+$AF$15,MATCH(AO$17,'1.2b Other NFP'!$9:$9,0)+$AF$14,1,1),ADDRESS(MATCH($AA20,'1.2a Other'!$C:$C,0)+$AF$13,MATCH(AO$17,'1.2a Other'!$9:$9,0)+$AF$12,1,1))</f>
        <v>$P$22</v>
      </c>
      <c r="AP20" s="460"/>
      <c r="AQ20" s="460"/>
      <c r="AR20" s="460"/>
      <c r="AS20" s="460"/>
      <c r="AT20" s="458" t="str">
        <f ca="1">CHOOSE('Bidder Instructions'!$H$27,ADDRESS(MATCH($AB20,'1.2b Other NFP'!$C:$C,0)+$AF$15,MATCH(AT$17,'1.2b Other NFP'!$9:$9,0)+$AF$14,1,1),ADDRESS(MATCH($AA20,'1.2a Other'!$C:$C,0)+$AF$13,MATCH(AT$17,'1.2a Other'!$9:$9,0)+$AF$12,1,1))</f>
        <v>$V$22</v>
      </c>
      <c r="AU20" s="458" t="str">
        <f ca="1">CHOOSE('Bidder Instructions'!$H$27,ADDRESS(MATCH($AB20,'1.2b Other NFP'!$C:$C,0)+$AF$15,MATCH(AU$17,'1.2b Other NFP'!$9:$9,0)+$AF$14,1,1),ADDRESS(MATCH($AA20,'1.2a Other'!$C:$C,0)+$AF$13,MATCH(AU$17,'1.2a Other'!$9:$9,0)+$AF$12,1,1))</f>
        <v>$W$22</v>
      </c>
      <c r="AV20" s="458" t="str">
        <f ca="1">CHOOSE('Bidder Instructions'!$H$27,ADDRESS(MATCH($AB20,'1.2b Other NFP'!$C:$C,0)+$AF$15,MATCH(AV$17,'1.2b Other NFP'!$9:$9,0)+$AF$14,1,1),ADDRESS(MATCH($AA20,'1.2a Other'!$C:$C,0)+$AF$13,MATCH(AV$17,'1.2a Other'!$9:$9,0)+$AF$12,1,1))</f>
        <v>$X$22</v>
      </c>
      <c r="AW20" s="456"/>
      <c r="AX20" s="456"/>
      <c r="AY20" s="456"/>
    </row>
    <row r="21" spans="1:51" s="177" customFormat="1" ht="11.5" x14ac:dyDescent="0.25">
      <c r="A21" s="177" t="s">
        <v>603</v>
      </c>
      <c r="B21" s="177" t="s">
        <v>603</v>
      </c>
      <c r="C21" s="346"/>
      <c r="D21" s="347" t="s">
        <v>263</v>
      </c>
      <c r="E21" s="348"/>
      <c r="F21" s="430">
        <f ca="1">_xlfn.IFNA(HYPERLINK(CHOOSE('Bidder Instructions'!$H$27,"#'1.2b Other NFP'!"&amp;AF21,"#'1.2a Other'!"&amp;AF21),INDIRECT("'"&amp;CHOOSE('Bidder Instructions'!$H$27,"1.2b Other NFP","1.2a Other")&amp;"'!"&amp;AF21)),"")</f>
        <v>500</v>
      </c>
      <c r="G21" s="430">
        <f ca="1">_xlfn.IFNA(HYPERLINK(CHOOSE('Bidder Instructions'!$H$27,"#'1.2b Other NFP'!"&amp;AG21,"#'1.2a Other'!"&amp;AG21),INDIRECT("'"&amp;CHOOSE('Bidder Instructions'!$H$27,"1.2b Other NFP","1.2a Other")&amp;"'!"&amp;AG21)),"")</f>
        <v>500</v>
      </c>
      <c r="H21" s="430">
        <f ca="1">_xlfn.IFNA(HYPERLINK(CHOOSE('Bidder Instructions'!$H$27,"#'1.2b Other NFP'!"&amp;AH21,"#'1.2a Other'!"&amp;AH21),INDIRECT("'"&amp;CHOOSE('Bidder Instructions'!$H$27,"1.2b Other NFP","1.2a Other")&amp;"'!"&amp;AH21)),"")</f>
        <v>500</v>
      </c>
      <c r="I21" s="214"/>
      <c r="J21" s="214"/>
      <c r="K21" s="214"/>
      <c r="M21" s="430">
        <f ca="1">_xlfn.IFNA(HYPERLINK(CHOOSE('Bidder Instructions'!$H$27,"#'1.2b Other NFP'!"&amp;AM21,"#'1.2a Other'!"&amp;AM21),INDIRECT("'"&amp;CHOOSE('Bidder Instructions'!$H$27,"1.2b Other NFP","1.2a Other")&amp;"'!"&amp;AM21)),"")</f>
        <v>500</v>
      </c>
      <c r="N21" s="430">
        <f ca="1">_xlfn.IFNA(HYPERLINK(CHOOSE('Bidder Instructions'!$H$27,"#'1.2b Other NFP'!"&amp;AN21,"#'1.2a Other'!"&amp;AN21),INDIRECT("'"&amp;CHOOSE('Bidder Instructions'!$H$27,"1.2b Other NFP","1.2a Other")&amp;"'!"&amp;AN21)),"")</f>
        <v>500</v>
      </c>
      <c r="O21" s="430">
        <f ca="1">_xlfn.IFNA(HYPERLINK(CHOOSE('Bidder Instructions'!$H$27,"#'1.2b Other NFP'!"&amp;AO21,"#'1.2a Other'!"&amp;AO21),INDIRECT("'"&amp;CHOOSE('Bidder Instructions'!$H$27,"1.2b Other NFP","1.2a Other")&amp;"'!"&amp;AO21)),"")</f>
        <v>500</v>
      </c>
      <c r="P21" s="214"/>
      <c r="Q21" s="214"/>
      <c r="R21" s="214"/>
      <c r="T21" s="430">
        <f ca="1">_xlfn.IFNA(HYPERLINK(CHOOSE('Bidder Instructions'!$H$27,"#'1.2b Other NFP'!"&amp;AT21,"#'1.2a Other'!"&amp;AT21),INDIRECT("'"&amp;CHOOSE('Bidder Instructions'!$H$27,"1.2b Other NFP","1.2a Other")&amp;"'!"&amp;AT21)),"")</f>
        <v>500</v>
      </c>
      <c r="U21" s="430">
        <f ca="1">_xlfn.IFNA(HYPERLINK(CHOOSE('Bidder Instructions'!$H$27,"#'1.2b Other NFP'!"&amp;AU21,"#'1.2a Other'!"&amp;AU21),INDIRECT("'"&amp;CHOOSE('Bidder Instructions'!$H$27,"1.2b Other NFP","1.2a Other")&amp;"'!"&amp;AU21)),"")</f>
        <v>500</v>
      </c>
      <c r="V21" s="430">
        <f ca="1">_xlfn.IFNA(HYPERLINK(CHOOSE('Bidder Instructions'!$H$27,"#'1.2b Other NFP'!"&amp;AV21,"#'1.2a Other'!"&amp;AV21),INDIRECT("'"&amp;CHOOSE('Bidder Instructions'!$H$27,"1.2b Other NFP","1.2a Other")&amp;"'!"&amp;AV21)),"")</f>
        <v>500</v>
      </c>
      <c r="W21" s="214"/>
      <c r="X21" s="214"/>
      <c r="Y21" s="214"/>
      <c r="AA21" s="543" t="str">
        <f t="shared" ref="AA21:AB84" si="0">A21</f>
        <v>CV1</v>
      </c>
      <c r="AB21" s="543" t="str">
        <f t="shared" si="0"/>
        <v>CV1</v>
      </c>
      <c r="AC21" s="547"/>
      <c r="AD21" s="548" t="s">
        <v>263</v>
      </c>
      <c r="AE21" s="549"/>
      <c r="AF21" s="458" t="str">
        <f ca="1">CHOOSE('Bidder Instructions'!$H$27,ADDRESS(MATCH($AB21,'1.2b Other NFP'!$C:$C,0)+$AF$15,MATCH(AF$17,'1.2b Other NFP'!$9:$9,0)+$AF$14,1,1),ADDRESS(MATCH($AA21,'1.2a Other'!$C:$C,0)+$AF$13,MATCH(AF$17,'1.2a Other'!$9:$9,0)+$AF$12,1,1))</f>
        <v>$F$148</v>
      </c>
      <c r="AG21" s="458" t="str">
        <f ca="1">CHOOSE('Bidder Instructions'!$H$27,ADDRESS(MATCH($AB21,'1.2b Other NFP'!$C:$C,0)+$AF$15,MATCH(AG$17,'1.2b Other NFP'!$9:$9,0)+$AF$14,1,1),ADDRESS(MATCH($AA21,'1.2a Other'!$C:$C,0)+$AF$13,MATCH(AG$17,'1.2a Other'!$9:$9,0)+$AF$12,1,1))</f>
        <v>$G$148</v>
      </c>
      <c r="AH21" s="458" t="str">
        <f ca="1">CHOOSE('Bidder Instructions'!$H$27,ADDRESS(MATCH($AB21,'1.2b Other NFP'!$C:$C,0)+$AF$15,MATCH(AH$17,'1.2b Other NFP'!$9:$9,0)+$AF$14,1,1),ADDRESS(MATCH($AA21,'1.2a Other'!$C:$C,0)+$AF$13,MATCH(AH$17,'1.2a Other'!$9:$9,0)+$AF$12,1,1))</f>
        <v>$H$148</v>
      </c>
      <c r="AI21" s="460"/>
      <c r="AJ21" s="460"/>
      <c r="AK21" s="460"/>
      <c r="AL21" s="460"/>
      <c r="AM21" s="458" t="str">
        <f ca="1">CHOOSE('Bidder Instructions'!$H$27,ADDRESS(MATCH($AB21,'1.2b Other NFP'!$C:$C,0)+$AF$15,MATCH(AM$17,'1.2b Other NFP'!$9:$9,0)+$AF$14,1,1),ADDRESS(MATCH($AA21,'1.2a Other'!$C:$C,0)+$AF$13,MATCH(AM$17,'1.2a Other'!$9:$9,0)+$AF$12,1,1))</f>
        <v>$N$148</v>
      </c>
      <c r="AN21" s="458" t="str">
        <f ca="1">CHOOSE('Bidder Instructions'!$H$27,ADDRESS(MATCH($AB21,'1.2b Other NFP'!$C:$C,0)+$AF$15,MATCH(AN$17,'1.2b Other NFP'!$9:$9,0)+$AF$14,1,1),ADDRESS(MATCH($AA21,'1.2a Other'!$C:$C,0)+$AF$13,MATCH(AN$17,'1.2a Other'!$9:$9,0)+$AF$12,1,1))</f>
        <v>$O$148</v>
      </c>
      <c r="AO21" s="458" t="str">
        <f ca="1">CHOOSE('Bidder Instructions'!$H$27,ADDRESS(MATCH($AB21,'1.2b Other NFP'!$C:$C,0)+$AF$15,MATCH(AO$17,'1.2b Other NFP'!$9:$9,0)+$AF$14,1,1),ADDRESS(MATCH($AA21,'1.2a Other'!$C:$C,0)+$AF$13,MATCH(AO$17,'1.2a Other'!$9:$9,0)+$AF$12,1,1))</f>
        <v>$P$148</v>
      </c>
      <c r="AP21" s="460"/>
      <c r="AQ21" s="460"/>
      <c r="AR21" s="460"/>
      <c r="AS21" s="460"/>
      <c r="AT21" s="458" t="str">
        <f ca="1">CHOOSE('Bidder Instructions'!$H$27,ADDRESS(MATCH($AB21,'1.2b Other NFP'!$C:$C,0)+$AF$15,MATCH(AT$17,'1.2b Other NFP'!$9:$9,0)+$AF$14,1,1),ADDRESS(MATCH($AA21,'1.2a Other'!$C:$C,0)+$AF$13,MATCH(AT$17,'1.2a Other'!$9:$9,0)+$AF$12,1,1))</f>
        <v>$V$148</v>
      </c>
      <c r="AU21" s="458" t="str">
        <f ca="1">CHOOSE('Bidder Instructions'!$H$27,ADDRESS(MATCH($AB21,'1.2b Other NFP'!$C:$C,0)+$AF$15,MATCH(AU$17,'1.2b Other NFP'!$9:$9,0)+$AF$14,1,1),ADDRESS(MATCH($AA21,'1.2a Other'!$C:$C,0)+$AF$13,MATCH(AU$17,'1.2a Other'!$9:$9,0)+$AF$12,1,1))</f>
        <v>$W$148</v>
      </c>
      <c r="AV21" s="458" t="str">
        <f ca="1">CHOOSE('Bidder Instructions'!$H$27,ADDRESS(MATCH($AB21,'1.2b Other NFP'!$C:$C,0)+$AF$15,MATCH(AV$17,'1.2b Other NFP'!$9:$9,0)+$AF$14,1,1),ADDRESS(MATCH($AA21,'1.2a Other'!$C:$C,0)+$AF$13,MATCH(AV$17,'1.2a Other'!$9:$9,0)+$AF$12,1,1))</f>
        <v>$X$148</v>
      </c>
      <c r="AW21" s="456"/>
      <c r="AX21" s="456"/>
      <c r="AY21" s="456"/>
    </row>
    <row r="22" spans="1:51" x14ac:dyDescent="0.25">
      <c r="A22" s="177" t="s">
        <v>635</v>
      </c>
      <c r="B22" s="177" t="s">
        <v>635</v>
      </c>
      <c r="C22" s="118"/>
      <c r="D22" s="347" t="s">
        <v>444</v>
      </c>
      <c r="E22" s="189"/>
      <c r="F22" s="605">
        <f ca="1">_xlfn.IFNA(HYPERLINK(CHOOSE('Bidder Instructions'!$H$27,"#'1.2b Other NFP'!"&amp;AF22,"#'1.2a Other'!"&amp;AF22),INDIRECT("'"&amp;CHOOSE('Bidder Instructions'!$H$27,"1.2b Other NFP","1.2a Other")&amp;"'!"&amp;AF22)),"")</f>
        <v>1</v>
      </c>
      <c r="G22" s="605">
        <f ca="1">_xlfn.IFNA(HYPERLINK(CHOOSE('Bidder Instructions'!$H$27,"#'1.2b Other NFP'!"&amp;AG22,"#'1.2a Other'!"&amp;AG22),INDIRECT("'"&amp;CHOOSE('Bidder Instructions'!$H$27,"1.2b Other NFP","1.2a Other")&amp;"'!"&amp;AG22)),"")</f>
        <v>1</v>
      </c>
      <c r="H22" s="605">
        <f ca="1">_xlfn.IFNA(HYPERLINK(CHOOSE('Bidder Instructions'!$H$27,"#'1.2b Other NFP'!"&amp;AH22,"#'1.2a Other'!"&amp;AH22),INDIRECT("'"&amp;CHOOSE('Bidder Instructions'!$H$27,"1.2b Other NFP","1.2a Other")&amp;"'!"&amp;AH22)),"")</f>
        <v>1</v>
      </c>
      <c r="I22" s="606"/>
      <c r="J22" s="606"/>
      <c r="K22" s="606"/>
      <c r="L22" s="607"/>
      <c r="M22" s="605">
        <f ca="1">_xlfn.IFNA(HYPERLINK(CHOOSE('Bidder Instructions'!$H$27,"#'1.2b Other NFP'!"&amp;AM22,"#'1.2a Other'!"&amp;AM22),INDIRECT("'"&amp;CHOOSE('Bidder Instructions'!$H$27,"1.2b Other NFP","1.2a Other")&amp;"'!"&amp;AM22)),"")</f>
        <v>1</v>
      </c>
      <c r="N22" s="605">
        <f ca="1">_xlfn.IFNA(HYPERLINK(CHOOSE('Bidder Instructions'!$H$27,"#'1.2b Other NFP'!"&amp;AN22,"#'1.2a Other'!"&amp;AN22),INDIRECT("'"&amp;CHOOSE('Bidder Instructions'!$H$27,"1.2b Other NFP","1.2a Other")&amp;"'!"&amp;AN22)),"")</f>
        <v>1</v>
      </c>
      <c r="O22" s="605">
        <f ca="1">_xlfn.IFNA(HYPERLINK(CHOOSE('Bidder Instructions'!$H$27,"#'1.2b Other NFP'!"&amp;AO22,"#'1.2a Other'!"&amp;AO22),INDIRECT("'"&amp;CHOOSE('Bidder Instructions'!$H$27,"1.2b Other NFP","1.2a Other")&amp;"'!"&amp;AO22)),"")</f>
        <v>1</v>
      </c>
      <c r="P22" s="606"/>
      <c r="Q22" s="606"/>
      <c r="R22" s="606"/>
      <c r="S22" s="607"/>
      <c r="T22" s="605">
        <f ca="1">_xlfn.IFNA(HYPERLINK(CHOOSE('Bidder Instructions'!$H$27,"#'1.2b Other NFP'!"&amp;AT22,"#'1.2a Other'!"&amp;AT22),INDIRECT("'"&amp;CHOOSE('Bidder Instructions'!$H$27,"1.2b Other NFP","1.2a Other")&amp;"'!"&amp;AT22)),"")</f>
        <v>1</v>
      </c>
      <c r="U22" s="605">
        <f ca="1">_xlfn.IFNA(HYPERLINK(CHOOSE('Bidder Instructions'!$H$27,"#'1.2b Other NFP'!"&amp;AU22,"#'1.2a Other'!"&amp;AU22),INDIRECT("'"&amp;CHOOSE('Bidder Instructions'!$H$27,"1.2b Other NFP","1.2a Other")&amp;"'!"&amp;AU22)),"")</f>
        <v>1</v>
      </c>
      <c r="V22" s="605">
        <f ca="1">_xlfn.IFNA(HYPERLINK(CHOOSE('Bidder Instructions'!$H$27,"#'1.2b Other NFP'!"&amp;AV22,"#'1.2a Other'!"&amp;AV22),INDIRECT("'"&amp;CHOOSE('Bidder Instructions'!$H$27,"1.2b Other NFP","1.2a Other")&amp;"'!"&amp;AV22)),"")</f>
        <v>1</v>
      </c>
      <c r="W22" s="214"/>
      <c r="X22" s="214"/>
      <c r="Y22" s="214"/>
      <c r="AA22" s="543" t="str">
        <f t="shared" si="0"/>
        <v>Share</v>
      </c>
      <c r="AB22" s="543" t="str">
        <f t="shared" si="0"/>
        <v>Share</v>
      </c>
      <c r="AC22" s="550"/>
      <c r="AD22" s="551"/>
      <c r="AE22" s="551"/>
      <c r="AF22" s="458" t="str">
        <f ca="1">CHOOSE('Bidder Instructions'!$H$27,ADDRESS(MATCH($AB22,'1.2b Other NFP'!$C:$C,0)+$AF$15,MATCH(AF$17,'1.2b Other NFP'!$9:$9,0)+$AF$14,1,1),ADDRESS(MATCH($AA22,'1.2a Other'!$C:$C,0)+$AF$13,MATCH(AF$17,'1.2a Other'!$9:$9,0)+$AF$12,1,1))</f>
        <v>$F$15</v>
      </c>
      <c r="AG22" s="458" t="str">
        <f ca="1">CHOOSE('Bidder Instructions'!$H$27,ADDRESS(MATCH($AB22,'1.2b Other NFP'!$C:$C,0)+$AF$15,MATCH(AG$17,'1.2b Other NFP'!$9:$9,0)+$AF$14,1,1),ADDRESS(MATCH($AA22,'1.2a Other'!$C:$C,0)+$AF$13,MATCH(AG$17,'1.2a Other'!$9:$9,0)+$AF$12,1,1))</f>
        <v>$G$15</v>
      </c>
      <c r="AH22" s="458" t="str">
        <f ca="1">CHOOSE('Bidder Instructions'!$H$27,ADDRESS(MATCH($AB22,'1.2b Other NFP'!$C:$C,0)+$AF$15,MATCH(AH$17,'1.2b Other NFP'!$9:$9,0)+$AF$14,1,1),ADDRESS(MATCH($AA22,'1.2a Other'!$C:$C,0)+$AF$13,MATCH(AH$17,'1.2a Other'!$9:$9,0)+$AF$12,1,1))</f>
        <v>$H$15</v>
      </c>
      <c r="AI22" s="460"/>
      <c r="AJ22" s="460"/>
      <c r="AK22" s="460"/>
      <c r="AL22" s="460"/>
      <c r="AM22" s="458" t="str">
        <f ca="1">CHOOSE('Bidder Instructions'!$H$27,ADDRESS(MATCH($AB22,'1.2b Other NFP'!$C:$C,0)+$AF$15,MATCH(AM$17,'1.2b Other NFP'!$9:$9,0)+$AF$14,1,1),ADDRESS(MATCH($AA22,'1.2a Other'!$C:$C,0)+$AF$13,MATCH(AM$17,'1.2a Other'!$9:$9,0)+$AF$12,1,1))</f>
        <v>$N$15</v>
      </c>
      <c r="AN22" s="458" t="str">
        <f ca="1">CHOOSE('Bidder Instructions'!$H$27,ADDRESS(MATCH($AB22,'1.2b Other NFP'!$C:$C,0)+$AF$15,MATCH(AN$17,'1.2b Other NFP'!$9:$9,0)+$AF$14,1,1),ADDRESS(MATCH($AA22,'1.2a Other'!$C:$C,0)+$AF$13,MATCH(AN$17,'1.2a Other'!$9:$9,0)+$AF$12,1,1))</f>
        <v>$O$15</v>
      </c>
      <c r="AO22" s="458" t="str">
        <f ca="1">CHOOSE('Bidder Instructions'!$H$27,ADDRESS(MATCH($AB22,'1.2b Other NFP'!$C:$C,0)+$AF$15,MATCH(AO$17,'1.2b Other NFP'!$9:$9,0)+$AF$14,1,1),ADDRESS(MATCH($AA22,'1.2a Other'!$C:$C,0)+$AF$13,MATCH(AO$17,'1.2a Other'!$9:$9,0)+$AF$12,1,1))</f>
        <v>$P$15</v>
      </c>
      <c r="AP22" s="460"/>
      <c r="AQ22" s="460"/>
      <c r="AR22" s="460"/>
      <c r="AS22" s="460"/>
      <c r="AT22" s="458" t="str">
        <f ca="1">CHOOSE('Bidder Instructions'!$H$27,ADDRESS(MATCH($AB22,'1.2b Other NFP'!$C:$C,0)+$AF$15,MATCH(AT$17,'1.2b Other NFP'!$9:$9,0)+$AF$14,1,1),ADDRESS(MATCH($AA22,'1.2a Other'!$C:$C,0)+$AF$13,MATCH(AT$17,'1.2a Other'!$9:$9,0)+$AF$12,1,1))</f>
        <v>$V$15</v>
      </c>
      <c r="AU22" s="458" t="str">
        <f ca="1">CHOOSE('Bidder Instructions'!$H$27,ADDRESS(MATCH($AB22,'1.2b Other NFP'!$C:$C,0)+$AF$15,MATCH(AU$17,'1.2b Other NFP'!$9:$9,0)+$AF$14,1,1),ADDRESS(MATCH($AA22,'1.2a Other'!$C:$C,0)+$AF$13,MATCH(AU$17,'1.2a Other'!$9:$9,0)+$AF$12,1,1))</f>
        <v>$W$15</v>
      </c>
      <c r="AV22" s="458" t="str">
        <f ca="1">CHOOSE('Bidder Instructions'!$H$27,ADDRESS(MATCH($AB22,'1.2b Other NFP'!$C:$C,0)+$AF$15,MATCH(AV$17,'1.2b Other NFP'!$9:$9,0)+$AF$14,1,1),ADDRESS(MATCH($AA22,'1.2a Other'!$C:$C,0)+$AF$13,MATCH(AV$17,'1.2a Other'!$9:$9,0)+$AF$12,1,1))</f>
        <v>$X$15</v>
      </c>
      <c r="AW22" s="456"/>
      <c r="AX22" s="456"/>
      <c r="AY22" s="456"/>
    </row>
    <row r="23" spans="1:51" s="655" customFormat="1" ht="65" x14ac:dyDescent="0.25">
      <c r="A23" s="647"/>
      <c r="B23" s="648"/>
      <c r="C23" s="649">
        <v>2</v>
      </c>
      <c r="D23" s="650" t="s">
        <v>484</v>
      </c>
      <c r="E23" s="651"/>
      <c r="F23" s="652">
        <f ca="1">IF(F24=0,0,(CHOOSE('Bidder Instructions'!$H$27,F25/F24,IF(F26&lt;0,(F25+F26)/F24,F25/F24))))</f>
        <v>0</v>
      </c>
      <c r="G23" s="652">
        <f ca="1">IF(G24=0,0,(CHOOSE('Bidder Instructions'!$H$27,G25/G24,IF(G26&lt;0,(G25+G26)/G24,G25/G24))))</f>
        <v>0</v>
      </c>
      <c r="H23" s="653">
        <f ca="1">IF(H24=0,0,(CHOOSE('Bidder Instructions'!$H$27,H25/H24,IF(H26&lt;0,(H25+H26)/H24,H25/H24))))</f>
        <v>0</v>
      </c>
      <c r="I23" s="654" t="str">
        <f ca="1">IF(F23&gt;'Authority Input'!$I$25,"G",IF(F23&lt;'Authority Input'!$G$25,"R","A"))</f>
        <v>R</v>
      </c>
      <c r="J23" s="654" t="str">
        <f ca="1">IF(G23&gt;'Authority Input'!$I$25,"G",IF(G23&lt;'Authority Input'!$G$25,"R","A"))</f>
        <v>R</v>
      </c>
      <c r="K23" s="654" t="str">
        <f ca="1">IF(H23&gt;'Authority Input'!$I$25,"G",IF(H23&lt;'Authority Input'!$G$25,"R","A"))</f>
        <v>R</v>
      </c>
      <c r="M23" s="652">
        <f ca="1">IF(M24=0,0,(CHOOSE('Bidder Instructions'!$H$27,M25/M24,IF(M26&lt;0,(M25+M26)/M24,M25/M24))))</f>
        <v>0</v>
      </c>
      <c r="N23" s="652">
        <f ca="1">IF(N24=0,0,(CHOOSE('Bidder Instructions'!$H$27,N25/N24,IF(N26&lt;0,(N25+N26)/N24,N25/N24))))</f>
        <v>0</v>
      </c>
      <c r="O23" s="653">
        <f ca="1">IF(O24=0,0,(CHOOSE('Bidder Instructions'!$H$27,O25/O24,IF(O26&lt;0,(O25+O26)/O24,O25/O24))))</f>
        <v>0</v>
      </c>
      <c r="P23" s="654" t="str">
        <f ca="1">IF(M23&gt;'Authority Input'!$I$25,"G",IF(M23&lt;'Authority Input'!$G$25,"R","A"))</f>
        <v>R</v>
      </c>
      <c r="Q23" s="654" t="str">
        <f ca="1">IF(N23&gt;'Authority Input'!$I$25,"G",IF(N23&lt;'Authority Input'!$G$25,"R","A"))</f>
        <v>R</v>
      </c>
      <c r="R23" s="654" t="str">
        <f ca="1">IF(O23&gt;'Authority Input'!$I$25,"G",IF(O23&lt;'Authority Input'!$G$25,"R","A"))</f>
        <v>R</v>
      </c>
      <c r="T23" s="652">
        <f ca="1">IF(T24=0,0,(CHOOSE('Bidder Instructions'!$H$27,T25/T24,IF(T26&lt;0,(T25+T26)/T24,T25/T24))))</f>
        <v>0</v>
      </c>
      <c r="U23" s="653">
        <f ca="1">IF(U24=0,0,(CHOOSE('Bidder Instructions'!$H$27,U25/U24,IF(U26&lt;0,(U25+U26)/U24,U25/U24))))</f>
        <v>0</v>
      </c>
      <c r="V23" s="652">
        <f ca="1">IF(V24=0,0,(CHOOSE('Bidder Instructions'!$H$27,V25/V24,IF(V26&lt;0,(V25+V26)/V24,V25/V24))))</f>
        <v>0</v>
      </c>
      <c r="W23" s="654" t="str">
        <f ca="1">IF(T23&gt;'Authority Input'!$I$25,"G",IF(T23&lt;'Authority Input'!$G$25,"R","A"))</f>
        <v>R</v>
      </c>
      <c r="X23" s="654" t="str">
        <f ca="1">IF(U23&gt;'Authority Input'!$I$25,"G",IF(U23&lt;'Authority Input'!$G$25,"R","A"))</f>
        <v>R</v>
      </c>
      <c r="Y23" s="654" t="str">
        <f ca="1">IF(V23&gt;'Authority Input'!$I$25,"G",IF(V23&lt;'Authority Input'!$G$25,"R","A"))</f>
        <v>R</v>
      </c>
      <c r="AA23" s="656">
        <f t="shared" si="0"/>
        <v>0</v>
      </c>
      <c r="AB23" s="656">
        <f t="shared" si="0"/>
        <v>0</v>
      </c>
      <c r="AC23" s="657">
        <v>2</v>
      </c>
      <c r="AD23" s="658"/>
      <c r="AE23" s="659"/>
      <c r="AF23" s="660"/>
      <c r="AG23" s="660"/>
      <c r="AH23" s="661"/>
      <c r="AI23" s="662"/>
      <c r="AJ23" s="662"/>
      <c r="AK23" s="662"/>
      <c r="AL23" s="662"/>
      <c r="AM23" s="663"/>
      <c r="AN23" s="660"/>
      <c r="AO23" s="661"/>
      <c r="AP23" s="662"/>
      <c r="AQ23" s="662"/>
      <c r="AR23" s="662"/>
      <c r="AS23" s="662"/>
      <c r="AT23" s="663"/>
      <c r="AU23" s="660"/>
      <c r="AV23" s="661"/>
      <c r="AW23" s="664"/>
      <c r="AX23" s="664"/>
      <c r="AY23" s="664"/>
    </row>
    <row r="24" spans="1:51" s="185" customFormat="1" ht="11.5" x14ac:dyDescent="0.25">
      <c r="A24" s="185" t="s">
        <v>492</v>
      </c>
      <c r="B24" s="349" t="s">
        <v>494</v>
      </c>
      <c r="C24" s="350"/>
      <c r="D24" s="351" t="s">
        <v>264</v>
      </c>
      <c r="E24" s="352"/>
      <c r="F24" s="587">
        <f ca="1">_xlfn.IFNA(HYPERLINK(CHOOSE('Bidder Instructions'!$H$27,"#'1.2b Other NFP'!"&amp;AF24,"#'1.2a Other'!"&amp;AF24),INDIRECT("'"&amp;CHOOSE('Bidder Instructions'!$H$27,"1.2b Other NFP","1.2a Other")&amp;"'!"&amp;AF24)),"")</f>
        <v>0</v>
      </c>
      <c r="G24" s="587">
        <f ca="1">_xlfn.IFNA(HYPERLINK(CHOOSE('Bidder Instructions'!$H$27,"#'1.2b Other NFP'!"&amp;AG24,"#'1.2a Other'!"&amp;AG24),INDIRECT("'"&amp;CHOOSE('Bidder Instructions'!$H$27,"1.2b Other NFP","1.2a Other")&amp;"'!"&amp;AG24)),"")</f>
        <v>0</v>
      </c>
      <c r="H24" s="587">
        <f ca="1">_xlfn.IFNA(HYPERLINK(CHOOSE('Bidder Instructions'!$H$27,"#'1.2b Other NFP'!"&amp;AH24,"#'1.2a Other'!"&amp;AH24),INDIRECT("'"&amp;CHOOSE('Bidder Instructions'!$H$27,"1.2b Other NFP","1.2a Other")&amp;"'!"&amp;AH24)),"")</f>
        <v>0</v>
      </c>
      <c r="I24" s="205"/>
      <c r="J24" s="354"/>
      <c r="K24" s="354"/>
      <c r="M24" s="587">
        <f ca="1">_xlfn.IFNA(HYPERLINK(CHOOSE('Bidder Instructions'!$H$27,"#'1.2b Other NFP'!"&amp;AM24,"#'1.2a Other'!"&amp;AM24),INDIRECT("'"&amp;CHOOSE('Bidder Instructions'!$H$27,"1.2b Other NFP","1.2a Other")&amp;"'!"&amp;AM24)),"")</f>
        <v>0</v>
      </c>
      <c r="N24" s="587">
        <f ca="1">_xlfn.IFNA(HYPERLINK(CHOOSE('Bidder Instructions'!$H$27,"#'1.2b Other NFP'!"&amp;AN24,"#'1.2a Other'!"&amp;AN24),INDIRECT("'"&amp;CHOOSE('Bidder Instructions'!$H$27,"1.2b Other NFP","1.2a Other")&amp;"'!"&amp;AN24)),"")</f>
        <v>0</v>
      </c>
      <c r="O24" s="587">
        <f ca="1">_xlfn.IFNA(HYPERLINK(CHOOSE('Bidder Instructions'!$H$27,"#'1.2b Other NFP'!"&amp;AO24,"#'1.2a Other'!"&amp;AO24),INDIRECT("'"&amp;CHOOSE('Bidder Instructions'!$H$27,"1.2b Other NFP","1.2a Other")&amp;"'!"&amp;AO24)),"")</f>
        <v>0</v>
      </c>
      <c r="P24" s="205"/>
      <c r="Q24" s="354"/>
      <c r="R24" s="354"/>
      <c r="T24" s="587">
        <f ca="1">_xlfn.IFNA(HYPERLINK(CHOOSE('Bidder Instructions'!$H$27,"#'1.2b Other NFP'!"&amp;AT24,"#'1.2a Other'!"&amp;AT24),INDIRECT("'"&amp;CHOOSE('Bidder Instructions'!$H$27,"1.2b Other NFP","1.2a Other")&amp;"'!"&amp;AT24)),"")</f>
        <v>0</v>
      </c>
      <c r="U24" s="587">
        <f ca="1">_xlfn.IFNA(HYPERLINK(CHOOSE('Bidder Instructions'!$H$27,"#'1.2b Other NFP'!"&amp;AU24,"#'1.2a Other'!"&amp;AU24),INDIRECT("'"&amp;CHOOSE('Bidder Instructions'!$H$27,"1.2b Other NFP","1.2a Other")&amp;"'!"&amp;AU24)),"")</f>
        <v>0</v>
      </c>
      <c r="V24" s="587">
        <f ca="1">_xlfn.IFNA(HYPERLINK(CHOOSE('Bidder Instructions'!$H$27,"#'1.2b Other NFP'!"&amp;AV24,"#'1.2a Other'!"&amp;AV24),INDIRECT("'"&amp;CHOOSE('Bidder Instructions'!$H$27,"1.2b Other NFP","1.2a Other")&amp;"'!"&amp;AV24)),"")</f>
        <v>0</v>
      </c>
      <c r="W24" s="205"/>
      <c r="X24" s="354"/>
      <c r="Y24" s="354"/>
      <c r="AA24" s="463" t="str">
        <f t="shared" si="0"/>
        <v>IS1</v>
      </c>
      <c r="AB24" s="463" t="str">
        <f t="shared" si="0"/>
        <v>IS3</v>
      </c>
      <c r="AC24" s="464"/>
      <c r="AD24" s="465" t="s">
        <v>264</v>
      </c>
      <c r="AE24" s="466"/>
      <c r="AF24" s="588" t="str">
        <f ca="1">CHOOSE('Bidder Instructions'!$H$27,ADDRESS(MATCH($AB24,'1.2b Other NFP'!$C:$C,0)+$AF$15,MATCH(AF$17,'1.2b Other NFP'!$9:$9,0)+$AF$14,1,1),ADDRESS(MATCH($AA24,'1.2a Other'!$C:$C,0)+$AF$13,MATCH(AF$17,'1.2a Other'!$9:$9,0)+$AF$12,1,1))</f>
        <v>$F$22</v>
      </c>
      <c r="AG24" s="588" t="str">
        <f ca="1">CHOOSE('Bidder Instructions'!$H$27,ADDRESS(MATCH($AB24,'1.2b Other NFP'!$C:$C,0)+$AF$15,MATCH(AG$17,'1.2b Other NFP'!$9:$9,0)+$AF$14,1,1),ADDRESS(MATCH($AA24,'1.2a Other'!$C:$C,0)+$AF$13,MATCH(AG$17,'1.2a Other'!$9:$9,0)+$AF$12,1,1))</f>
        <v>$G$22</v>
      </c>
      <c r="AH24" s="588" t="str">
        <f ca="1">CHOOSE('Bidder Instructions'!$H$27,ADDRESS(MATCH($AB24,'1.2b Other NFP'!$C:$C,0)+$AF$15,MATCH(AH$17,'1.2b Other NFP'!$9:$9,0)+$AF$14,1,1),ADDRESS(MATCH($AA24,'1.2a Other'!$C:$C,0)+$AF$13,MATCH(AH$17,'1.2a Other'!$9:$9,0)+$AF$12,1,1))</f>
        <v>$H$22</v>
      </c>
      <c r="AI24" s="589"/>
      <c r="AJ24" s="589"/>
      <c r="AK24" s="589"/>
      <c r="AL24" s="589"/>
      <c r="AM24" s="588" t="str">
        <f ca="1">CHOOSE('Bidder Instructions'!$H$27,ADDRESS(MATCH($AB24,'1.2b Other NFP'!$C:$C,0)+$AF$15,MATCH(AM$17,'1.2b Other NFP'!$9:$9,0)+$AF$14,1,1),ADDRESS(MATCH($AA24,'1.2a Other'!$C:$C,0)+$AF$13,MATCH(AM$17,'1.2a Other'!$9:$9,0)+$AF$12,1,1))</f>
        <v>$N$22</v>
      </c>
      <c r="AN24" s="588" t="str">
        <f ca="1">CHOOSE('Bidder Instructions'!$H$27,ADDRESS(MATCH($AB24,'1.2b Other NFP'!$C:$C,0)+$AF$15,MATCH(AN$17,'1.2b Other NFP'!$9:$9,0)+$AF$14,1,1),ADDRESS(MATCH($AA24,'1.2a Other'!$C:$C,0)+$AF$13,MATCH(AN$17,'1.2a Other'!$9:$9,0)+$AF$12,1,1))</f>
        <v>$O$22</v>
      </c>
      <c r="AO24" s="588" t="str">
        <f ca="1">CHOOSE('Bidder Instructions'!$H$27,ADDRESS(MATCH($AB24,'1.2b Other NFP'!$C:$C,0)+$AF$15,MATCH(AO$17,'1.2b Other NFP'!$9:$9,0)+$AF$14,1,1),ADDRESS(MATCH($AA24,'1.2a Other'!$C:$C,0)+$AF$13,MATCH(AO$17,'1.2a Other'!$9:$9,0)+$AF$12,1,1))</f>
        <v>$P$22</v>
      </c>
      <c r="AP24" s="589"/>
      <c r="AQ24" s="589"/>
      <c r="AR24" s="589"/>
      <c r="AS24" s="589"/>
      <c r="AT24" s="588" t="str">
        <f ca="1">CHOOSE('Bidder Instructions'!$H$27,ADDRESS(MATCH($AB24,'1.2b Other NFP'!$C:$C,0)+$AF$15,MATCH(AT$17,'1.2b Other NFP'!$9:$9,0)+$AF$14,1,1),ADDRESS(MATCH($AA24,'1.2a Other'!$C:$C,0)+$AF$13,MATCH(AT$17,'1.2a Other'!$9:$9,0)+$AF$12,1,1))</f>
        <v>$V$22</v>
      </c>
      <c r="AU24" s="588" t="str">
        <f ca="1">CHOOSE('Bidder Instructions'!$H$27,ADDRESS(MATCH($AB24,'1.2b Other NFP'!$C:$C,0)+$AF$15,MATCH(AU$17,'1.2b Other NFP'!$9:$9,0)+$AF$14,1,1),ADDRESS(MATCH($AA24,'1.2a Other'!$C:$C,0)+$AF$13,MATCH(AU$17,'1.2a Other'!$9:$9,0)+$AF$12,1,1))</f>
        <v>$W$22</v>
      </c>
      <c r="AV24" s="588" t="str">
        <f ca="1">CHOOSE('Bidder Instructions'!$H$27,ADDRESS(MATCH($AB24,'1.2b Other NFP'!$C:$C,0)+$AF$15,MATCH(AV$17,'1.2b Other NFP'!$9:$9,0)+$AF$14,1,1),ADDRESS(MATCH($AA24,'1.2a Other'!$C:$C,0)+$AF$13,MATCH(AV$17,'1.2a Other'!$9:$9,0)+$AF$12,1,1))</f>
        <v>$X$22</v>
      </c>
      <c r="AW24" s="590"/>
      <c r="AX24" s="590"/>
      <c r="AY24" s="590"/>
    </row>
    <row r="25" spans="1:51" s="185" customFormat="1" ht="23" x14ac:dyDescent="0.25">
      <c r="A25" s="185" t="s">
        <v>536</v>
      </c>
      <c r="B25" s="185" t="s">
        <v>537</v>
      </c>
      <c r="C25" s="355"/>
      <c r="D25" s="356" t="s">
        <v>265</v>
      </c>
      <c r="E25" s="357"/>
      <c r="F25" s="587">
        <f ca="1">_xlfn.IFNA(HYPERLINK(CHOOSE('Bidder Instructions'!$H$27,"#'1.2b Other NFP'!"&amp;AF25,"#'1.2a Other'!"&amp;AF25),INDIRECT("'"&amp;CHOOSE('Bidder Instructions'!$H$27,"1.2b Other NFP","1.2a Other")&amp;"'!"&amp;AF25)),"")</f>
        <v>0</v>
      </c>
      <c r="G25" s="587">
        <f ca="1">_xlfn.IFNA(HYPERLINK(CHOOSE('Bidder Instructions'!$H$27,"#'1.2b Other NFP'!"&amp;AG25,"#'1.2a Other'!"&amp;AG25),INDIRECT("'"&amp;CHOOSE('Bidder Instructions'!$H$27,"1.2b Other NFP","1.2a Other")&amp;"'!"&amp;AG25)),"")</f>
        <v>0</v>
      </c>
      <c r="H25" s="587">
        <f ca="1">_xlfn.IFNA(HYPERLINK(CHOOSE('Bidder Instructions'!$H$27,"#'1.2b Other NFP'!"&amp;AH25,"#'1.2a Other'!"&amp;AH25),INDIRECT("'"&amp;CHOOSE('Bidder Instructions'!$H$27,"1.2b Other NFP","1.2a Other")&amp;"'!"&amp;AH25)),"")</f>
        <v>0</v>
      </c>
      <c r="I25" s="205"/>
      <c r="J25" s="354"/>
      <c r="K25" s="354"/>
      <c r="M25" s="587">
        <f ca="1">_xlfn.IFNA(HYPERLINK(CHOOSE('Bidder Instructions'!$H$27,"#'1.2b Other NFP'!"&amp;AM25,"#'1.2a Other'!"&amp;AM25),INDIRECT("'"&amp;CHOOSE('Bidder Instructions'!$H$27,"1.2b Other NFP","1.2a Other")&amp;"'!"&amp;AM25)),"")</f>
        <v>0</v>
      </c>
      <c r="N25" s="587">
        <f ca="1">_xlfn.IFNA(HYPERLINK(CHOOSE('Bidder Instructions'!$H$27,"#'1.2b Other NFP'!"&amp;AN25,"#'1.2a Other'!"&amp;AN25),INDIRECT("'"&amp;CHOOSE('Bidder Instructions'!$H$27,"1.2b Other NFP","1.2a Other")&amp;"'!"&amp;AN25)),"")</f>
        <v>0</v>
      </c>
      <c r="O25" s="587">
        <f ca="1">_xlfn.IFNA(HYPERLINK(CHOOSE('Bidder Instructions'!$H$27,"#'1.2b Other NFP'!"&amp;AO25,"#'1.2a Other'!"&amp;AO25),INDIRECT("'"&amp;CHOOSE('Bidder Instructions'!$H$27,"1.2b Other NFP","1.2a Other")&amp;"'!"&amp;AO25)),"")</f>
        <v>0</v>
      </c>
      <c r="P25" s="205"/>
      <c r="Q25" s="354"/>
      <c r="R25" s="354"/>
      <c r="T25" s="587">
        <f ca="1">_xlfn.IFNA(HYPERLINK(CHOOSE('Bidder Instructions'!$H$27,"#'1.2b Other NFP'!"&amp;AT25,"#'1.2a Other'!"&amp;AT25),INDIRECT("'"&amp;CHOOSE('Bidder Instructions'!$H$27,"1.2b Other NFP","1.2a Other")&amp;"'!"&amp;AT25)),"")</f>
        <v>0</v>
      </c>
      <c r="U25" s="587">
        <f ca="1">_xlfn.IFNA(HYPERLINK(CHOOSE('Bidder Instructions'!$H$27,"#'1.2b Other NFP'!"&amp;AU25,"#'1.2a Other'!"&amp;AU25),INDIRECT("'"&amp;CHOOSE('Bidder Instructions'!$H$27,"1.2b Other NFP","1.2a Other")&amp;"'!"&amp;AU25)),"")</f>
        <v>0</v>
      </c>
      <c r="V25" s="587">
        <f ca="1">_xlfn.IFNA(HYPERLINK(CHOOSE('Bidder Instructions'!$H$27,"#'1.2b Other NFP'!"&amp;AV25,"#'1.2a Other'!"&amp;AV25),INDIRECT("'"&amp;CHOOSE('Bidder Instructions'!$H$27,"1.2b Other NFP","1.2a Other")&amp;"'!"&amp;AV25)),"")</f>
        <v>0</v>
      </c>
      <c r="W25" s="205"/>
      <c r="X25" s="354"/>
      <c r="Y25" s="354"/>
      <c r="AA25" s="463" t="str">
        <f t="shared" si="0"/>
        <v>IS9</v>
      </c>
      <c r="AB25" s="463" t="str">
        <f t="shared" si="0"/>
        <v>IS10</v>
      </c>
      <c r="AC25" s="467"/>
      <c r="AD25" s="468" t="s">
        <v>265</v>
      </c>
      <c r="AE25" s="469"/>
      <c r="AF25" s="588" t="str">
        <f ca="1">CHOOSE('Bidder Instructions'!$H$27,ADDRESS(MATCH($AB25,'1.2b Other NFP'!$C:$C,0)+$AF$15,MATCH(AF$17,'1.2b Other NFP'!$9:$9,0)+$AF$14,1,1),ADDRESS(MATCH($AA25,'1.2a Other'!$C:$C,0)+$AF$13,MATCH(AF$17,'1.2a Other'!$9:$9,0)+$AF$12,1,1))</f>
        <v>$F$30</v>
      </c>
      <c r="AG25" s="588" t="str">
        <f ca="1">CHOOSE('Bidder Instructions'!$H$27,ADDRESS(MATCH($AB25,'1.2b Other NFP'!$C:$C,0)+$AF$15,MATCH(AG$17,'1.2b Other NFP'!$9:$9,0)+$AF$14,1,1),ADDRESS(MATCH($AA25,'1.2a Other'!$C:$C,0)+$AF$13,MATCH(AG$17,'1.2a Other'!$9:$9,0)+$AF$12,1,1))</f>
        <v>$G$30</v>
      </c>
      <c r="AH25" s="588" t="str">
        <f ca="1">CHOOSE('Bidder Instructions'!$H$27,ADDRESS(MATCH($AB25,'1.2b Other NFP'!$C:$C,0)+$AF$15,MATCH(AH$17,'1.2b Other NFP'!$9:$9,0)+$AF$14,1,1),ADDRESS(MATCH($AA25,'1.2a Other'!$C:$C,0)+$AF$13,MATCH(AH$17,'1.2a Other'!$9:$9,0)+$AF$12,1,1))</f>
        <v>$H$30</v>
      </c>
      <c r="AI25" s="589"/>
      <c r="AJ25" s="589"/>
      <c r="AK25" s="589"/>
      <c r="AL25" s="589"/>
      <c r="AM25" s="588" t="str">
        <f ca="1">CHOOSE('Bidder Instructions'!$H$27,ADDRESS(MATCH($AB25,'1.2b Other NFP'!$C:$C,0)+$AF$15,MATCH(AM$17,'1.2b Other NFP'!$9:$9,0)+$AF$14,1,1),ADDRESS(MATCH($AA25,'1.2a Other'!$C:$C,0)+$AF$13,MATCH(AM$17,'1.2a Other'!$9:$9,0)+$AF$12,1,1))</f>
        <v>$N$30</v>
      </c>
      <c r="AN25" s="588" t="str">
        <f ca="1">CHOOSE('Bidder Instructions'!$H$27,ADDRESS(MATCH($AB25,'1.2b Other NFP'!$C:$C,0)+$AF$15,MATCH(AN$17,'1.2b Other NFP'!$9:$9,0)+$AF$14,1,1),ADDRESS(MATCH($AA25,'1.2a Other'!$C:$C,0)+$AF$13,MATCH(AN$17,'1.2a Other'!$9:$9,0)+$AF$12,1,1))</f>
        <v>$O$30</v>
      </c>
      <c r="AO25" s="588" t="str">
        <f ca="1">CHOOSE('Bidder Instructions'!$H$27,ADDRESS(MATCH($AB25,'1.2b Other NFP'!$C:$C,0)+$AF$15,MATCH(AO$17,'1.2b Other NFP'!$9:$9,0)+$AF$14,1,1),ADDRESS(MATCH($AA25,'1.2a Other'!$C:$C,0)+$AF$13,MATCH(AO$17,'1.2a Other'!$9:$9,0)+$AF$12,1,1))</f>
        <v>$P$30</v>
      </c>
      <c r="AP25" s="589"/>
      <c r="AQ25" s="589"/>
      <c r="AR25" s="589"/>
      <c r="AS25" s="589"/>
      <c r="AT25" s="588" t="str">
        <f ca="1">CHOOSE('Bidder Instructions'!$H$27,ADDRESS(MATCH($AB25,'1.2b Other NFP'!$C:$C,0)+$AF$15,MATCH(AT$17,'1.2b Other NFP'!$9:$9,0)+$AF$14,1,1),ADDRESS(MATCH($AA25,'1.2a Other'!$C:$C,0)+$AF$13,MATCH(AT$17,'1.2a Other'!$9:$9,0)+$AF$12,1,1))</f>
        <v>$V$30</v>
      </c>
      <c r="AU25" s="588" t="str">
        <f ca="1">CHOOSE('Bidder Instructions'!$H$27,ADDRESS(MATCH($AB25,'1.2b Other NFP'!$C:$C,0)+$AF$15,MATCH(AU$17,'1.2b Other NFP'!$9:$9,0)+$AF$14,1,1),ADDRESS(MATCH($AA25,'1.2a Other'!$C:$C,0)+$AF$13,MATCH(AU$17,'1.2a Other'!$9:$9,0)+$AF$12,1,1))</f>
        <v>$W$30</v>
      </c>
      <c r="AV25" s="588" t="str">
        <f ca="1">CHOOSE('Bidder Instructions'!$H$27,ADDRESS(MATCH($AB25,'1.2b Other NFP'!$C:$C,0)+$AF$15,MATCH(AV$17,'1.2b Other NFP'!$9:$9,0)+$AF$14,1,1),ADDRESS(MATCH($AA25,'1.2a Other'!$C:$C,0)+$AF$13,MATCH(AV$17,'1.2a Other'!$9:$9,0)+$AF$12,1,1))</f>
        <v>$X$30</v>
      </c>
      <c r="AW25" s="590"/>
      <c r="AX25" s="590"/>
      <c r="AY25" s="590"/>
    </row>
    <row r="26" spans="1:51" s="185" customFormat="1" ht="11.5" x14ac:dyDescent="0.25">
      <c r="A26" s="185" t="s">
        <v>538</v>
      </c>
      <c r="B26" s="185" t="s">
        <v>45</v>
      </c>
      <c r="C26" s="355"/>
      <c r="D26" s="358" t="str">
        <f>IF('Bidder Instructions'!$H$27=1,"","Exceptional and non-underlying items")</f>
        <v>Exceptional and non-underlying items</v>
      </c>
      <c r="E26" s="359"/>
      <c r="F26" s="587">
        <f ca="1">_xlfn.IFNA(HYPERLINK(CHOOSE('Bidder Instructions'!$H$27,"#'1.2b Other NFP'!"&amp;AF26,"#'1.2a Other'!"&amp;AF26),INDIRECT("'"&amp;CHOOSE('Bidder Instructions'!$H$27,"1.2b Other NFP","1.2a Other")&amp;"'!"&amp;AF26)),"")</f>
        <v>0</v>
      </c>
      <c r="G26" s="587">
        <f ca="1">_xlfn.IFNA(HYPERLINK(CHOOSE('Bidder Instructions'!$H$27,"#'1.2b Other NFP'!"&amp;AG26,"#'1.2a Other'!"&amp;AG26),INDIRECT("'"&amp;CHOOSE('Bidder Instructions'!$H$27,"1.2b Other NFP","1.2a Other")&amp;"'!"&amp;AG26)),"")</f>
        <v>0</v>
      </c>
      <c r="H26" s="587">
        <f ca="1">_xlfn.IFNA(HYPERLINK(CHOOSE('Bidder Instructions'!$H$27,"#'1.2b Other NFP'!"&amp;AH26,"#'1.2a Other'!"&amp;AH26),INDIRECT("'"&amp;CHOOSE('Bidder Instructions'!$H$27,"1.2b Other NFP","1.2a Other")&amp;"'!"&amp;AH26)),"")</f>
        <v>0</v>
      </c>
      <c r="I26" s="205"/>
      <c r="J26" s="354"/>
      <c r="K26" s="354"/>
      <c r="M26" s="587">
        <f ca="1">_xlfn.IFNA(HYPERLINK(CHOOSE('Bidder Instructions'!$H$27,"#'1.2b Other NFP'!"&amp;AM26,"#'1.2a Other'!"&amp;AM26),INDIRECT("'"&amp;CHOOSE('Bidder Instructions'!$H$27,"1.2b Other NFP","1.2a Other")&amp;"'!"&amp;AM26)),"")</f>
        <v>0</v>
      </c>
      <c r="N26" s="587">
        <f ca="1">_xlfn.IFNA(HYPERLINK(CHOOSE('Bidder Instructions'!$H$27,"#'1.2b Other NFP'!"&amp;AN26,"#'1.2a Other'!"&amp;AN26),INDIRECT("'"&amp;CHOOSE('Bidder Instructions'!$H$27,"1.2b Other NFP","1.2a Other")&amp;"'!"&amp;AN26)),"")</f>
        <v>0</v>
      </c>
      <c r="O26" s="587">
        <f ca="1">_xlfn.IFNA(HYPERLINK(CHOOSE('Bidder Instructions'!$H$27,"#'1.2b Other NFP'!"&amp;AO26,"#'1.2a Other'!"&amp;AO26),INDIRECT("'"&amp;CHOOSE('Bidder Instructions'!$H$27,"1.2b Other NFP","1.2a Other")&amp;"'!"&amp;AO26)),"")</f>
        <v>0</v>
      </c>
      <c r="P26" s="205"/>
      <c r="Q26" s="354"/>
      <c r="R26" s="354"/>
      <c r="T26" s="587">
        <f ca="1">_xlfn.IFNA(HYPERLINK(CHOOSE('Bidder Instructions'!$H$27,"#'1.2b Other NFP'!"&amp;AT26,"#'1.2a Other'!"&amp;AT26),INDIRECT("'"&amp;CHOOSE('Bidder Instructions'!$H$27,"1.2b Other NFP","1.2a Other")&amp;"'!"&amp;AT26)),"")</f>
        <v>0</v>
      </c>
      <c r="U26" s="587">
        <f ca="1">_xlfn.IFNA(HYPERLINK(CHOOSE('Bidder Instructions'!$H$27,"#'1.2b Other NFP'!"&amp;AU26,"#'1.2a Other'!"&amp;AU26),INDIRECT("'"&amp;CHOOSE('Bidder Instructions'!$H$27,"1.2b Other NFP","1.2a Other")&amp;"'!"&amp;AU26)),"")</f>
        <v>0</v>
      </c>
      <c r="V26" s="587">
        <f ca="1">_xlfn.IFNA(HYPERLINK(CHOOSE('Bidder Instructions'!$H$27,"#'1.2b Other NFP'!"&amp;AV26,"#'1.2a Other'!"&amp;AV26),INDIRECT("'"&amp;CHOOSE('Bidder Instructions'!$H$27,"1.2b Other NFP","1.2a Other")&amp;"'!"&amp;AV26)),"")</f>
        <v>0</v>
      </c>
      <c r="W26" s="205"/>
      <c r="X26" s="354"/>
      <c r="Y26" s="354"/>
      <c r="AA26" s="463" t="str">
        <f t="shared" si="0"/>
        <v>IS11</v>
      </c>
      <c r="AB26" s="463" t="str">
        <f t="shared" si="0"/>
        <v>N/A</v>
      </c>
      <c r="AC26" s="467"/>
      <c r="AD26" s="470" t="str">
        <f>IF('Bidder Instructions'!$H$27=1,"","Exceptional and non-underlying items")</f>
        <v>Exceptional and non-underlying items</v>
      </c>
      <c r="AE26" s="471"/>
      <c r="AF26" s="588" t="str">
        <f ca="1">CHOOSE('Bidder Instructions'!$H$27,ADDRESS(MATCH($AB26,'1.2b Other NFP'!$C:$C,0)+$AF$15,MATCH(AF$17,'1.2b Other NFP'!$9:$9,0)+$AF$14,1,1),ADDRESS(MATCH($AA26,'1.2a Other'!$C:$C,0)+$AF$13,MATCH(AF$17,'1.2a Other'!$9:$9,0)+$AF$12,1,1))</f>
        <v>$F$32</v>
      </c>
      <c r="AG26" s="588" t="str">
        <f ca="1">CHOOSE('Bidder Instructions'!$H$27,ADDRESS(MATCH($AB26,'1.2b Other NFP'!$C:$C,0)+$AF$15,MATCH(AG$17,'1.2b Other NFP'!$9:$9,0)+$AF$14,1,1),ADDRESS(MATCH($AA26,'1.2a Other'!$C:$C,0)+$AF$13,MATCH(AG$17,'1.2a Other'!$9:$9,0)+$AF$12,1,1))</f>
        <v>$G$32</v>
      </c>
      <c r="AH26" s="588" t="str">
        <f ca="1">CHOOSE('Bidder Instructions'!$H$27,ADDRESS(MATCH($AB26,'1.2b Other NFP'!$C:$C,0)+$AF$15,MATCH(AH$17,'1.2b Other NFP'!$9:$9,0)+$AF$14,1,1),ADDRESS(MATCH($AA26,'1.2a Other'!$C:$C,0)+$AF$13,MATCH(AH$17,'1.2a Other'!$9:$9,0)+$AF$12,1,1))</f>
        <v>$H$32</v>
      </c>
      <c r="AI26" s="589"/>
      <c r="AJ26" s="589"/>
      <c r="AK26" s="589"/>
      <c r="AL26" s="589"/>
      <c r="AM26" s="588" t="str">
        <f ca="1">CHOOSE('Bidder Instructions'!$H$27,ADDRESS(MATCH($AB26,'1.2b Other NFP'!$C:$C,0)+$AF$15,MATCH(AM$17,'1.2b Other NFP'!$9:$9,0)+$AF$14,1,1),ADDRESS(MATCH($AA26,'1.2a Other'!$C:$C,0)+$AF$13,MATCH(AM$17,'1.2a Other'!$9:$9,0)+$AF$12,1,1))</f>
        <v>$N$32</v>
      </c>
      <c r="AN26" s="588" t="str">
        <f ca="1">CHOOSE('Bidder Instructions'!$H$27,ADDRESS(MATCH($AB26,'1.2b Other NFP'!$C:$C,0)+$AF$15,MATCH(AN$17,'1.2b Other NFP'!$9:$9,0)+$AF$14,1,1),ADDRESS(MATCH($AA26,'1.2a Other'!$C:$C,0)+$AF$13,MATCH(AN$17,'1.2a Other'!$9:$9,0)+$AF$12,1,1))</f>
        <v>$O$32</v>
      </c>
      <c r="AO26" s="588" t="str">
        <f ca="1">CHOOSE('Bidder Instructions'!$H$27,ADDRESS(MATCH($AB26,'1.2b Other NFP'!$C:$C,0)+$AF$15,MATCH(AO$17,'1.2b Other NFP'!$9:$9,0)+$AF$14,1,1),ADDRESS(MATCH($AA26,'1.2a Other'!$C:$C,0)+$AF$13,MATCH(AO$17,'1.2a Other'!$9:$9,0)+$AF$12,1,1))</f>
        <v>$P$32</v>
      </c>
      <c r="AP26" s="589"/>
      <c r="AQ26" s="589"/>
      <c r="AR26" s="589"/>
      <c r="AS26" s="589"/>
      <c r="AT26" s="588" t="str">
        <f ca="1">CHOOSE('Bidder Instructions'!$H$27,ADDRESS(MATCH($AB26,'1.2b Other NFP'!$C:$C,0)+$AF$15,MATCH(AT$17,'1.2b Other NFP'!$9:$9,0)+$AF$14,1,1),ADDRESS(MATCH($AA26,'1.2a Other'!$C:$C,0)+$AF$13,MATCH(AT$17,'1.2a Other'!$9:$9,0)+$AF$12,1,1))</f>
        <v>$V$32</v>
      </c>
      <c r="AU26" s="588" t="str">
        <f ca="1">CHOOSE('Bidder Instructions'!$H$27,ADDRESS(MATCH($AB26,'1.2b Other NFP'!$C:$C,0)+$AF$15,MATCH(AU$17,'1.2b Other NFP'!$9:$9,0)+$AF$14,1,1),ADDRESS(MATCH($AA26,'1.2a Other'!$C:$C,0)+$AF$13,MATCH(AU$17,'1.2a Other'!$9:$9,0)+$AF$12,1,1))</f>
        <v>$W$32</v>
      </c>
      <c r="AV26" s="588" t="str">
        <f ca="1">CHOOSE('Bidder Instructions'!$H$27,ADDRESS(MATCH($AB26,'1.2b Other NFP'!$C:$C,0)+$AF$15,MATCH(AV$17,'1.2b Other NFP'!$9:$9,0)+$AF$14,1,1),ADDRESS(MATCH($AA26,'1.2a Other'!$C:$C,0)+$AF$13,MATCH(AV$17,'1.2a Other'!$9:$9,0)+$AF$12,1,1))</f>
        <v>$X$32</v>
      </c>
      <c r="AW26" s="590"/>
      <c r="AX26" s="590"/>
      <c r="AY26" s="590"/>
    </row>
    <row r="27" spans="1:51" s="183" customFormat="1" x14ac:dyDescent="0.25">
      <c r="A27" s="197"/>
      <c r="B27" s="196"/>
      <c r="C27" s="198"/>
      <c r="D27" s="190"/>
      <c r="E27" s="190"/>
      <c r="F27" s="199"/>
      <c r="G27" s="199"/>
      <c r="H27" s="199"/>
      <c r="I27" s="203"/>
      <c r="J27" s="204"/>
      <c r="K27" s="204"/>
      <c r="M27" s="200"/>
      <c r="N27" s="200"/>
      <c r="O27" s="200"/>
      <c r="P27" s="201"/>
      <c r="Q27" s="202"/>
      <c r="R27" s="202"/>
      <c r="T27" s="200"/>
      <c r="U27" s="200"/>
      <c r="V27" s="200"/>
      <c r="W27" s="201"/>
      <c r="X27" s="202"/>
      <c r="Y27" s="202"/>
      <c r="AA27" s="463">
        <f t="shared" si="0"/>
        <v>0</v>
      </c>
      <c r="AB27" s="463">
        <f t="shared" si="0"/>
        <v>0</v>
      </c>
      <c r="AC27" s="472"/>
      <c r="AD27" s="473"/>
      <c r="AE27" s="473"/>
      <c r="AF27" s="588"/>
      <c r="AG27" s="588"/>
      <c r="AH27" s="591"/>
      <c r="AI27" s="589"/>
      <c r="AJ27" s="589"/>
      <c r="AK27" s="589"/>
      <c r="AL27" s="589"/>
      <c r="AM27" s="592"/>
      <c r="AN27" s="588"/>
      <c r="AO27" s="591"/>
      <c r="AP27" s="589"/>
      <c r="AQ27" s="589"/>
      <c r="AR27" s="589"/>
      <c r="AS27" s="589"/>
      <c r="AT27" s="592"/>
      <c r="AU27" s="588"/>
      <c r="AV27" s="591"/>
      <c r="AW27" s="590"/>
      <c r="AX27" s="590"/>
      <c r="AY27" s="590"/>
    </row>
    <row r="28" spans="1:51" s="609" customFormat="1" ht="78" hidden="1" x14ac:dyDescent="0.25">
      <c r="A28" s="627"/>
      <c r="B28" s="628"/>
      <c r="C28" s="629" t="s">
        <v>54</v>
      </c>
      <c r="D28" s="665" t="s">
        <v>657</v>
      </c>
      <c r="E28" s="665"/>
      <c r="F28" s="666" t="str">
        <f ca="1">IF(OR(F51=0,F48=0),"N/A",IF(F51/F48&lt;0,0,F51/F48))</f>
        <v>N/A</v>
      </c>
      <c r="G28" s="666" t="str">
        <f ca="1">IF(OR(G51=0,G48=0),"N/A",IF(G51/G48&lt;0,0,G51/G48))</f>
        <v>N/A</v>
      </c>
      <c r="H28" s="666" t="str">
        <f ca="1">IF(OR(H51=0,H48=0),"N/A",IF(H51/H48&lt;0,0,H51/H48))</f>
        <v>N/A</v>
      </c>
      <c r="I28" s="634" t="str">
        <f ca="1">IF(AND(F51=0,F48=0),"N/A",IF(F48&lt;=0,"G",IF(F51&lt;=0,"R",IF(F28&gt;'Authority Input'!#REF!,"G",IF(F28&lt;'Authority Input'!#REF!,"R","A")))))</f>
        <v>N/A</v>
      </c>
      <c r="J28" s="634" t="str">
        <f ca="1">IF(AND(G51=0,G48=0),"N/A",IF(G48&lt;=0,"G",IF(G51&lt;=0,"R",IF(G28&gt;'Authority Input'!#REF!,"G",IF(G28&lt;'Authority Input'!#REF!,"R","A")))))</f>
        <v>N/A</v>
      </c>
      <c r="K28" s="634" t="str">
        <f ca="1">IF(AND(H51=0,H48=0),"N/A",IF(H48&lt;=0,"G",IF(H51&lt;=0,"R",IF(H28&gt;'Authority Input'!#REF!,"G",IF(H28&lt;'Authority Input'!#REF!,"R","A")))))</f>
        <v>N/A</v>
      </c>
      <c r="M28" s="666" t="str">
        <f ca="1">IF(OR(M51=0,M48=0),"N/A",IF(M51/M48&lt;0,0,M51/M48))</f>
        <v>N/A</v>
      </c>
      <c r="N28" s="666" t="str">
        <f ca="1">IF(OR(N51=0,N48=0),"N/A",IF(N51/N48&lt;0,0,N51/N48))</f>
        <v>N/A</v>
      </c>
      <c r="O28" s="666" t="str">
        <f ca="1">IF(OR(O51=0,O48=0),"N/A",IF(O51/O48&lt;0,0,O51/O48))</f>
        <v>N/A</v>
      </c>
      <c r="P28" s="634" t="str">
        <f ca="1">IF(AND(M51=0,M48=0),"N/A",IF(M48&lt;=0,"G",IF(M51&lt;=0,"R",IF(M28&gt;'Authority Input'!#REF!,"G",IF(M28&lt;'Authority Input'!#REF!,"R","A")))))</f>
        <v>N/A</v>
      </c>
      <c r="Q28" s="634" t="str">
        <f ca="1">IF(AND(N51=0,N48=0),"N/A",IF(N48&lt;=0,"G",IF(N51&lt;=0,"R",IF(N28&gt;'Authority Input'!#REF!,"G",IF(N28&lt;'Authority Input'!#REF!,"R","A")))))</f>
        <v>N/A</v>
      </c>
      <c r="R28" s="634" t="str">
        <f ca="1">IF(AND(O51=0,O48=0),"N/A",IF(O48&lt;=0,"G",IF(O51&lt;=0,"R",IF(O28&gt;'Authority Input'!#REF!,"G",IF(O28&lt;'Authority Input'!#REF!,"R","A")))))</f>
        <v>N/A</v>
      </c>
      <c r="T28" s="666" t="str">
        <f ca="1">IF(OR(T51=0,T48=0),"N/A",IF(T51/T48&lt;0,0,T51/T48))</f>
        <v>N/A</v>
      </c>
      <c r="U28" s="666" t="str">
        <f ca="1">IF(OR(U51=0,U48=0),"N/A",IF(U51/U48&lt;0,0,U51/U48))</f>
        <v>N/A</v>
      </c>
      <c r="V28" s="666" t="str">
        <f ca="1">IF(OR(V51=0,V48=0),"N/A",IF(V51/V48&lt;0,0,V51/V48))</f>
        <v>N/A</v>
      </c>
      <c r="W28" s="634" t="str">
        <f ca="1">IF(AND(T51=0,T48=0),"N/A",IF(T48&lt;=0,"G",IF(T51&lt;=0,"R",IF(T28&gt;'Authority Input'!#REF!,"G",IF(T28&lt;'Authority Input'!#REF!,"R","A")))))</f>
        <v>N/A</v>
      </c>
      <c r="X28" s="634" t="str">
        <f ca="1">IF(AND(U51=0,U48=0),"N/A",IF(U48&lt;=0,"G",IF(U51&lt;=0,"R",IF(U28&gt;'Authority Input'!#REF!,"G",IF(U28&lt;'Authority Input'!#REF!,"R","A")))))</f>
        <v>N/A</v>
      </c>
      <c r="Y28" s="634" t="str">
        <f ca="1">IF(AND(V51=0,V48=0),"N/A",IF(V48&lt;=0,"G",IF(V51&lt;=0,"R",IF(V28&gt;'Authority Input'!#REF!,"G",IF(V28&lt;'Authority Input'!#REF!,"R","A")))))</f>
        <v>N/A</v>
      </c>
      <c r="AA28" s="610">
        <f t="shared" si="0"/>
        <v>0</v>
      </c>
      <c r="AB28" s="610">
        <f t="shared" si="0"/>
        <v>0</v>
      </c>
      <c r="AC28" s="637" t="s">
        <v>54</v>
      </c>
      <c r="AD28" s="639"/>
      <c r="AE28" s="639"/>
      <c r="AF28" s="667"/>
      <c r="AG28" s="667"/>
      <c r="AH28" s="668"/>
      <c r="AI28" s="669"/>
      <c r="AJ28" s="669"/>
      <c r="AK28" s="669"/>
      <c r="AL28" s="669"/>
      <c r="AM28" s="670"/>
      <c r="AN28" s="667"/>
      <c r="AO28" s="668"/>
      <c r="AP28" s="669"/>
      <c r="AQ28" s="669"/>
      <c r="AR28" s="669"/>
      <c r="AS28" s="669"/>
      <c r="AT28" s="670"/>
      <c r="AU28" s="667"/>
      <c r="AV28" s="668"/>
      <c r="AW28" s="671"/>
      <c r="AX28" s="671"/>
      <c r="AY28" s="671"/>
    </row>
    <row r="29" spans="1:51" s="177" customFormat="1" ht="11.5" hidden="1" x14ac:dyDescent="0.25">
      <c r="C29" s="343"/>
      <c r="D29" s="360" t="s">
        <v>33</v>
      </c>
      <c r="E29" s="361"/>
      <c r="F29" s="362"/>
      <c r="G29" s="362"/>
      <c r="H29" s="362"/>
      <c r="I29" s="363"/>
      <c r="J29" s="215"/>
      <c r="K29" s="215"/>
      <c r="M29" s="362"/>
      <c r="N29" s="362"/>
      <c r="O29" s="362"/>
      <c r="P29" s="363"/>
      <c r="Q29" s="215"/>
      <c r="R29" s="215"/>
      <c r="T29" s="362"/>
      <c r="U29" s="362"/>
      <c r="V29" s="362"/>
      <c r="W29" s="363"/>
      <c r="X29" s="215"/>
      <c r="Y29" s="215"/>
      <c r="AA29" s="543">
        <f t="shared" si="0"/>
        <v>0</v>
      </c>
      <c r="AB29" s="543">
        <f t="shared" si="0"/>
        <v>0</v>
      </c>
      <c r="AC29" s="544"/>
      <c r="AD29" s="554" t="s">
        <v>33</v>
      </c>
      <c r="AE29" s="555"/>
      <c r="AF29" s="458"/>
      <c r="AG29" s="458"/>
      <c r="AH29" s="459"/>
      <c r="AI29" s="460"/>
      <c r="AJ29" s="460"/>
      <c r="AK29" s="460"/>
      <c r="AL29" s="460"/>
      <c r="AM29" s="461"/>
      <c r="AN29" s="458"/>
      <c r="AO29" s="459"/>
      <c r="AP29" s="460"/>
      <c r="AQ29" s="460"/>
      <c r="AR29" s="460"/>
      <c r="AS29" s="460"/>
      <c r="AT29" s="461"/>
      <c r="AU29" s="458"/>
      <c r="AV29" s="459"/>
      <c r="AW29" s="456"/>
      <c r="AX29" s="456"/>
      <c r="AY29" s="456"/>
    </row>
    <row r="30" spans="1:51" s="177" customFormat="1" ht="23" hidden="1" x14ac:dyDescent="0.25">
      <c r="A30" s="177" t="s">
        <v>561</v>
      </c>
      <c r="B30" s="177" t="s">
        <v>523</v>
      </c>
      <c r="C30" s="346"/>
      <c r="D30" s="364" t="s">
        <v>273</v>
      </c>
      <c r="E30" s="365" t="s">
        <v>267</v>
      </c>
      <c r="F30" s="430">
        <f ca="1">_xlfn.IFNA(HYPERLINK(CHOOSE('Bidder Instructions'!$H$27,"#'1.2b Other NFP'!"&amp;AF30,"#'1.2a Other'!"&amp;AF30),INDIRECT("'"&amp;CHOOSE('Bidder Instructions'!$H$27,"1.2b Other NFP","1.2a Other")&amp;"'!"&amp;AF30)),"")</f>
        <v>0</v>
      </c>
      <c r="G30" s="430">
        <f ca="1">_xlfn.IFNA(HYPERLINK(CHOOSE('Bidder Instructions'!$H$27,"#'1.2b Other NFP'!"&amp;AG30,"#'1.2a Other'!"&amp;AG30),INDIRECT("'"&amp;CHOOSE('Bidder Instructions'!$H$27,"1.2b Other NFP","1.2a Other")&amp;"'!"&amp;AG30)),"")</f>
        <v>0</v>
      </c>
      <c r="H30" s="430">
        <f ca="1">_xlfn.IFNA(HYPERLINK(CHOOSE('Bidder Instructions'!$H$27,"#'1.2b Other NFP'!"&amp;AH30,"#'1.2a Other'!"&amp;AH30),INDIRECT("'"&amp;CHOOSE('Bidder Instructions'!$H$27,"1.2b Other NFP","1.2a Other")&amp;"'!"&amp;AH30)),"")</f>
        <v>0</v>
      </c>
      <c r="I30" s="213"/>
      <c r="J30" s="214"/>
      <c r="K30" s="214"/>
      <c r="M30" s="430">
        <f ca="1">_xlfn.IFNA(HYPERLINK(CHOOSE('Bidder Instructions'!$H$27,"#'1.2b Other NFP'!"&amp;AM30,"#'1.2a Other'!"&amp;AM30),INDIRECT("'"&amp;CHOOSE('Bidder Instructions'!$H$27,"1.2b Other NFP","1.2a Other")&amp;"'!"&amp;AM30)),"")</f>
        <v>0</v>
      </c>
      <c r="N30" s="430">
        <f ca="1">_xlfn.IFNA(HYPERLINK(CHOOSE('Bidder Instructions'!$H$27,"#'1.2b Other NFP'!"&amp;AN30,"#'1.2a Other'!"&amp;AN30),INDIRECT("'"&amp;CHOOSE('Bidder Instructions'!$H$27,"1.2b Other NFP","1.2a Other")&amp;"'!"&amp;AN30)),"")</f>
        <v>0</v>
      </c>
      <c r="O30" s="430">
        <f ca="1">_xlfn.IFNA(HYPERLINK(CHOOSE('Bidder Instructions'!$H$27,"#'1.2b Other NFP'!"&amp;AO30,"#'1.2a Other'!"&amp;AO30),INDIRECT("'"&amp;CHOOSE('Bidder Instructions'!$H$27,"1.2b Other NFP","1.2a Other")&amp;"'!"&amp;AO30)),"")</f>
        <v>0</v>
      </c>
      <c r="P30" s="213"/>
      <c r="Q30" s="214"/>
      <c r="R30" s="214"/>
      <c r="T30" s="430">
        <f ca="1">_xlfn.IFNA(HYPERLINK(CHOOSE('Bidder Instructions'!$H$27,"#'1.2b Other NFP'!"&amp;AT30,"#'1.2a Other'!"&amp;AT30),INDIRECT("'"&amp;CHOOSE('Bidder Instructions'!$H$27,"1.2b Other NFP","1.2a Other")&amp;"'!"&amp;AT30)),"")</f>
        <v>0</v>
      </c>
      <c r="U30" s="430">
        <f ca="1">_xlfn.IFNA(HYPERLINK(CHOOSE('Bidder Instructions'!$H$27,"#'1.2b Other NFP'!"&amp;AU30,"#'1.2a Other'!"&amp;AU30),INDIRECT("'"&amp;CHOOSE('Bidder Instructions'!$H$27,"1.2b Other NFP","1.2a Other")&amp;"'!"&amp;AU30)),"")</f>
        <v>0</v>
      </c>
      <c r="V30" s="430">
        <f ca="1">_xlfn.IFNA(HYPERLINK(CHOOSE('Bidder Instructions'!$H$27,"#'1.2b Other NFP'!"&amp;AV30,"#'1.2a Other'!"&amp;AV30),INDIRECT("'"&amp;CHOOSE('Bidder Instructions'!$H$27,"1.2b Other NFP","1.2a Other")&amp;"'!"&amp;AV30)),"")</f>
        <v>0</v>
      </c>
      <c r="W30" s="213"/>
      <c r="X30" s="214"/>
      <c r="Y30" s="214"/>
      <c r="AA30" s="543" t="str">
        <f t="shared" si="0"/>
        <v>BS39</v>
      </c>
      <c r="AB30" s="543" t="str">
        <f t="shared" si="0"/>
        <v>BS21</v>
      </c>
      <c r="AC30" s="547"/>
      <c r="AD30" s="556" t="s">
        <v>273</v>
      </c>
      <c r="AE30" s="557" t="s">
        <v>267</v>
      </c>
      <c r="AF30" s="458" t="str">
        <f ca="1">CHOOSE('Bidder Instructions'!$H$27,ADDRESS(MATCH($AB30,'1.2b Other NFP'!$C:$C,0)+$AF$15,MATCH(AF$17,'1.2b Other NFP'!$9:$9,0)+$AF$14,1,1),ADDRESS(MATCH($AA30,'1.2a Other'!$C:$C,0)+$AF$13,MATCH(AF$17,'1.2a Other'!$9:$9,0)+$AF$12,1,1))</f>
        <v>$F$90</v>
      </c>
      <c r="AG30" s="458" t="str">
        <f ca="1">CHOOSE('Bidder Instructions'!$H$27,ADDRESS(MATCH($AB30,'1.2b Other NFP'!$C:$C,0)+$AF$15,MATCH(AG$17,'1.2b Other NFP'!$9:$9,0)+$AF$14,1,1),ADDRESS(MATCH($AA30,'1.2a Other'!$C:$C,0)+$AF$13,MATCH(AG$17,'1.2a Other'!$9:$9,0)+$AF$12,1,1))</f>
        <v>$G$90</v>
      </c>
      <c r="AH30" s="458" t="str">
        <f ca="1">CHOOSE('Bidder Instructions'!$H$27,ADDRESS(MATCH($AB30,'1.2b Other NFP'!$C:$C,0)+$AF$15,MATCH(AH$17,'1.2b Other NFP'!$9:$9,0)+$AF$14,1,1),ADDRESS(MATCH($AA30,'1.2a Other'!$C:$C,0)+$AF$13,MATCH(AH$17,'1.2a Other'!$9:$9,0)+$AF$12,1,1))</f>
        <v>$H$90</v>
      </c>
      <c r="AI30" s="460"/>
      <c r="AJ30" s="460"/>
      <c r="AK30" s="460"/>
      <c r="AL30" s="460"/>
      <c r="AM30" s="458" t="str">
        <f ca="1">CHOOSE('Bidder Instructions'!$H$27,ADDRESS(MATCH($AB30,'1.2b Other NFP'!$C:$C,0)+$AF$15,MATCH(AM$17,'1.2b Other NFP'!$9:$9,0)+$AF$14,1,1),ADDRESS(MATCH($AA30,'1.2a Other'!$C:$C,0)+$AF$13,MATCH(AM$17,'1.2a Other'!$9:$9,0)+$AF$12,1,1))</f>
        <v>$N$90</v>
      </c>
      <c r="AN30" s="458" t="str">
        <f ca="1">CHOOSE('Bidder Instructions'!$H$27,ADDRESS(MATCH($AB30,'1.2b Other NFP'!$C:$C,0)+$AF$15,MATCH(AN$17,'1.2b Other NFP'!$9:$9,0)+$AF$14,1,1),ADDRESS(MATCH($AA30,'1.2a Other'!$C:$C,0)+$AF$13,MATCH(AN$17,'1.2a Other'!$9:$9,0)+$AF$12,1,1))</f>
        <v>$O$90</v>
      </c>
      <c r="AO30" s="458" t="str">
        <f ca="1">CHOOSE('Bidder Instructions'!$H$27,ADDRESS(MATCH($AB30,'1.2b Other NFP'!$C:$C,0)+$AF$15,MATCH(AO$17,'1.2b Other NFP'!$9:$9,0)+$AF$14,1,1),ADDRESS(MATCH($AA30,'1.2a Other'!$C:$C,0)+$AF$13,MATCH(AO$17,'1.2a Other'!$9:$9,0)+$AF$12,1,1))</f>
        <v>$P$90</v>
      </c>
      <c r="AP30" s="460"/>
      <c r="AQ30" s="460"/>
      <c r="AR30" s="460"/>
      <c r="AS30" s="460"/>
      <c r="AT30" s="458" t="str">
        <f ca="1">CHOOSE('Bidder Instructions'!$H$27,ADDRESS(MATCH($AB30,'1.2b Other NFP'!$C:$C,0)+$AF$15,MATCH(AT$17,'1.2b Other NFP'!$9:$9,0)+$AF$14,1,1),ADDRESS(MATCH($AA30,'1.2a Other'!$C:$C,0)+$AF$13,MATCH(AT$17,'1.2a Other'!$9:$9,0)+$AF$12,1,1))</f>
        <v>$V$90</v>
      </c>
      <c r="AU30" s="458" t="str">
        <f ca="1">CHOOSE('Bidder Instructions'!$H$27,ADDRESS(MATCH($AB30,'1.2b Other NFP'!$C:$C,0)+$AF$15,MATCH(AU$17,'1.2b Other NFP'!$9:$9,0)+$AF$14,1,1),ADDRESS(MATCH($AA30,'1.2a Other'!$C:$C,0)+$AF$13,MATCH(AU$17,'1.2a Other'!$9:$9,0)+$AF$12,1,1))</f>
        <v>$W$90</v>
      </c>
      <c r="AV30" s="458" t="str">
        <f ca="1">CHOOSE('Bidder Instructions'!$H$27,ADDRESS(MATCH($AB30,'1.2b Other NFP'!$C:$C,0)+$AF$15,MATCH(AV$17,'1.2b Other NFP'!$9:$9,0)+$AF$14,1,1),ADDRESS(MATCH($AA30,'1.2a Other'!$C:$C,0)+$AF$13,MATCH(AV$17,'1.2a Other'!$9:$9,0)+$AF$12,1,1))</f>
        <v>$X$90</v>
      </c>
      <c r="AW30" s="456"/>
      <c r="AX30" s="456"/>
      <c r="AY30" s="456"/>
    </row>
    <row r="31" spans="1:51" s="177" customFormat="1" ht="11.5" hidden="1" x14ac:dyDescent="0.25">
      <c r="A31" s="177" t="s">
        <v>563</v>
      </c>
      <c r="B31" s="177" t="s">
        <v>530</v>
      </c>
      <c r="C31" s="346"/>
      <c r="D31" s="366" t="s">
        <v>138</v>
      </c>
      <c r="E31" s="367" t="s">
        <v>267</v>
      </c>
      <c r="F31" s="430">
        <f ca="1">_xlfn.IFNA(HYPERLINK(CHOOSE('Bidder Instructions'!$H$27,"#'1.2b Other NFP'!"&amp;AF31,"#'1.2a Other'!"&amp;AF31),INDIRECT("'"&amp;CHOOSE('Bidder Instructions'!$H$27,"1.2b Other NFP","1.2a Other")&amp;"'!"&amp;AF31)),"")</f>
        <v>0</v>
      </c>
      <c r="G31" s="430">
        <f ca="1">_xlfn.IFNA(HYPERLINK(CHOOSE('Bidder Instructions'!$H$27,"#'1.2b Other NFP'!"&amp;AG31,"#'1.2a Other'!"&amp;AG31),INDIRECT("'"&amp;CHOOSE('Bidder Instructions'!$H$27,"1.2b Other NFP","1.2a Other")&amp;"'!"&amp;AG31)),"")</f>
        <v>0</v>
      </c>
      <c r="H31" s="430">
        <f ca="1">_xlfn.IFNA(HYPERLINK(CHOOSE('Bidder Instructions'!$H$27,"#'1.2b Other NFP'!"&amp;AH31,"#'1.2a Other'!"&amp;AH31),INDIRECT("'"&amp;CHOOSE('Bidder Instructions'!$H$27,"1.2b Other NFP","1.2a Other")&amp;"'!"&amp;AH31)),"")</f>
        <v>0</v>
      </c>
      <c r="I31" s="213"/>
      <c r="J31" s="214"/>
      <c r="K31" s="214"/>
      <c r="M31" s="430">
        <f ca="1">_xlfn.IFNA(HYPERLINK(CHOOSE('Bidder Instructions'!$H$27,"#'1.2b Other NFP'!"&amp;AM31,"#'1.2a Other'!"&amp;AM31),INDIRECT("'"&amp;CHOOSE('Bidder Instructions'!$H$27,"1.2b Other NFP","1.2a Other")&amp;"'!"&amp;AM31)),"")</f>
        <v>0</v>
      </c>
      <c r="N31" s="430">
        <f ca="1">_xlfn.IFNA(HYPERLINK(CHOOSE('Bidder Instructions'!$H$27,"#'1.2b Other NFP'!"&amp;AN31,"#'1.2a Other'!"&amp;AN31),INDIRECT("'"&amp;CHOOSE('Bidder Instructions'!$H$27,"1.2b Other NFP","1.2a Other")&amp;"'!"&amp;AN31)),"")</f>
        <v>0</v>
      </c>
      <c r="O31" s="430">
        <f ca="1">_xlfn.IFNA(HYPERLINK(CHOOSE('Bidder Instructions'!$H$27,"#'1.2b Other NFP'!"&amp;AO31,"#'1.2a Other'!"&amp;AO31),INDIRECT("'"&amp;CHOOSE('Bidder Instructions'!$H$27,"1.2b Other NFP","1.2a Other")&amp;"'!"&amp;AO31)),"")</f>
        <v>0</v>
      </c>
      <c r="P31" s="213"/>
      <c r="Q31" s="214"/>
      <c r="R31" s="214"/>
      <c r="T31" s="430">
        <f ca="1">_xlfn.IFNA(HYPERLINK(CHOOSE('Bidder Instructions'!$H$27,"#'1.2b Other NFP'!"&amp;AT31,"#'1.2a Other'!"&amp;AT31),INDIRECT("'"&amp;CHOOSE('Bidder Instructions'!$H$27,"1.2b Other NFP","1.2a Other")&amp;"'!"&amp;AT31)),"")</f>
        <v>0</v>
      </c>
      <c r="U31" s="430">
        <f ca="1">_xlfn.IFNA(HYPERLINK(CHOOSE('Bidder Instructions'!$H$27,"#'1.2b Other NFP'!"&amp;AU31,"#'1.2a Other'!"&amp;AU31),INDIRECT("'"&amp;CHOOSE('Bidder Instructions'!$H$27,"1.2b Other NFP","1.2a Other")&amp;"'!"&amp;AU31)),"")</f>
        <v>0</v>
      </c>
      <c r="V31" s="430">
        <f ca="1">_xlfn.IFNA(HYPERLINK(CHOOSE('Bidder Instructions'!$H$27,"#'1.2b Other NFP'!"&amp;AV31,"#'1.2a Other'!"&amp;AV31),INDIRECT("'"&amp;CHOOSE('Bidder Instructions'!$H$27,"1.2b Other NFP","1.2a Other")&amp;"'!"&amp;AV31)),"")</f>
        <v>0</v>
      </c>
      <c r="W31" s="213"/>
      <c r="X31" s="214"/>
      <c r="Y31" s="214"/>
      <c r="AA31" s="543" t="str">
        <f t="shared" si="0"/>
        <v>BS41</v>
      </c>
      <c r="AB31" s="543" t="str">
        <f t="shared" si="0"/>
        <v>BS28</v>
      </c>
      <c r="AC31" s="547"/>
      <c r="AD31" s="552" t="s">
        <v>138</v>
      </c>
      <c r="AE31" s="558" t="s">
        <v>267</v>
      </c>
      <c r="AF31" s="458" t="str">
        <f ca="1">CHOOSE('Bidder Instructions'!$H$27,ADDRESS(MATCH($AB31,'1.2b Other NFP'!$C:$C,0)+$AF$15,MATCH(AF$17,'1.2b Other NFP'!$9:$9,0)+$AF$14,1,1),ADDRESS(MATCH($AA31,'1.2a Other'!$C:$C,0)+$AF$13,MATCH(AF$17,'1.2a Other'!$9:$9,0)+$AF$12,1,1))</f>
        <v>$F$92</v>
      </c>
      <c r="AG31" s="458" t="str">
        <f ca="1">CHOOSE('Bidder Instructions'!$H$27,ADDRESS(MATCH($AB31,'1.2b Other NFP'!$C:$C,0)+$AF$15,MATCH(AG$17,'1.2b Other NFP'!$9:$9,0)+$AF$14,1,1),ADDRESS(MATCH($AA31,'1.2a Other'!$C:$C,0)+$AF$13,MATCH(AG$17,'1.2a Other'!$9:$9,0)+$AF$12,1,1))</f>
        <v>$G$92</v>
      </c>
      <c r="AH31" s="458" t="str">
        <f ca="1">CHOOSE('Bidder Instructions'!$H$27,ADDRESS(MATCH($AB31,'1.2b Other NFP'!$C:$C,0)+$AF$15,MATCH(AH$17,'1.2b Other NFP'!$9:$9,0)+$AF$14,1,1),ADDRESS(MATCH($AA31,'1.2a Other'!$C:$C,0)+$AF$13,MATCH(AH$17,'1.2a Other'!$9:$9,0)+$AF$12,1,1))</f>
        <v>$H$92</v>
      </c>
      <c r="AI31" s="460"/>
      <c r="AJ31" s="460"/>
      <c r="AK31" s="460"/>
      <c r="AL31" s="460"/>
      <c r="AM31" s="458" t="str">
        <f ca="1">CHOOSE('Bidder Instructions'!$H$27,ADDRESS(MATCH($AB31,'1.2b Other NFP'!$C:$C,0)+$AF$15,MATCH(AM$17,'1.2b Other NFP'!$9:$9,0)+$AF$14,1,1),ADDRESS(MATCH($AA31,'1.2a Other'!$C:$C,0)+$AF$13,MATCH(AM$17,'1.2a Other'!$9:$9,0)+$AF$12,1,1))</f>
        <v>$N$92</v>
      </c>
      <c r="AN31" s="458" t="str">
        <f ca="1">CHOOSE('Bidder Instructions'!$H$27,ADDRESS(MATCH($AB31,'1.2b Other NFP'!$C:$C,0)+$AF$15,MATCH(AN$17,'1.2b Other NFP'!$9:$9,0)+$AF$14,1,1),ADDRESS(MATCH($AA31,'1.2a Other'!$C:$C,0)+$AF$13,MATCH(AN$17,'1.2a Other'!$9:$9,0)+$AF$12,1,1))</f>
        <v>$O$92</v>
      </c>
      <c r="AO31" s="458" t="str">
        <f ca="1">CHOOSE('Bidder Instructions'!$H$27,ADDRESS(MATCH($AB31,'1.2b Other NFP'!$C:$C,0)+$AF$15,MATCH(AO$17,'1.2b Other NFP'!$9:$9,0)+$AF$14,1,1),ADDRESS(MATCH($AA31,'1.2a Other'!$C:$C,0)+$AF$13,MATCH(AO$17,'1.2a Other'!$9:$9,0)+$AF$12,1,1))</f>
        <v>$P$92</v>
      </c>
      <c r="AP31" s="460"/>
      <c r="AQ31" s="460"/>
      <c r="AR31" s="460"/>
      <c r="AS31" s="460"/>
      <c r="AT31" s="458" t="str">
        <f ca="1">CHOOSE('Bidder Instructions'!$H$27,ADDRESS(MATCH($AB31,'1.2b Other NFP'!$C:$C,0)+$AF$15,MATCH(AT$17,'1.2b Other NFP'!$9:$9,0)+$AF$14,1,1),ADDRESS(MATCH($AA31,'1.2a Other'!$C:$C,0)+$AF$13,MATCH(AT$17,'1.2a Other'!$9:$9,0)+$AF$12,1,1))</f>
        <v>$V$92</v>
      </c>
      <c r="AU31" s="458" t="str">
        <f ca="1">CHOOSE('Bidder Instructions'!$H$27,ADDRESS(MATCH($AB31,'1.2b Other NFP'!$C:$C,0)+$AF$15,MATCH(AU$17,'1.2b Other NFP'!$9:$9,0)+$AF$14,1,1),ADDRESS(MATCH($AA31,'1.2a Other'!$C:$C,0)+$AF$13,MATCH(AU$17,'1.2a Other'!$9:$9,0)+$AF$12,1,1))</f>
        <v>$W$92</v>
      </c>
      <c r="AV31" s="458" t="str">
        <f ca="1">CHOOSE('Bidder Instructions'!$H$27,ADDRESS(MATCH($AB31,'1.2b Other NFP'!$C:$C,0)+$AF$15,MATCH(AV$17,'1.2b Other NFP'!$9:$9,0)+$AF$14,1,1),ADDRESS(MATCH($AA31,'1.2a Other'!$C:$C,0)+$AF$13,MATCH(AV$17,'1.2a Other'!$9:$9,0)+$AF$12,1,1))</f>
        <v>$X$92</v>
      </c>
      <c r="AW31" s="456"/>
      <c r="AX31" s="456"/>
      <c r="AY31" s="456"/>
    </row>
    <row r="32" spans="1:51" s="177" customFormat="1" ht="23" hidden="1" x14ac:dyDescent="0.25">
      <c r="A32" s="177" t="s">
        <v>564</v>
      </c>
      <c r="B32" s="177" t="s">
        <v>532</v>
      </c>
      <c r="C32" s="346"/>
      <c r="D32" s="368" t="s">
        <v>274</v>
      </c>
      <c r="E32" s="367" t="s">
        <v>267</v>
      </c>
      <c r="F32" s="430">
        <f ca="1">_xlfn.IFNA(HYPERLINK(CHOOSE('Bidder Instructions'!$H$27,"#'1.2b Other NFP'!"&amp;AF32,"#'1.2a Other'!"&amp;AF32),INDIRECT("'"&amp;CHOOSE('Bidder Instructions'!$H$27,"1.2b Other NFP","1.2a Other")&amp;"'!"&amp;AF32)),"")</f>
        <v>0</v>
      </c>
      <c r="G32" s="430">
        <f ca="1">_xlfn.IFNA(HYPERLINK(CHOOSE('Bidder Instructions'!$H$27,"#'1.2b Other NFP'!"&amp;AG32,"#'1.2a Other'!"&amp;AG32),INDIRECT("'"&amp;CHOOSE('Bidder Instructions'!$H$27,"1.2b Other NFP","1.2a Other")&amp;"'!"&amp;AG32)),"")</f>
        <v>0</v>
      </c>
      <c r="H32" s="430">
        <f ca="1">_xlfn.IFNA(HYPERLINK(CHOOSE('Bidder Instructions'!$H$27,"#'1.2b Other NFP'!"&amp;AH32,"#'1.2a Other'!"&amp;AH32),INDIRECT("'"&amp;CHOOSE('Bidder Instructions'!$H$27,"1.2b Other NFP","1.2a Other")&amp;"'!"&amp;AH32)),"")</f>
        <v>0</v>
      </c>
      <c r="I32" s="213"/>
      <c r="J32" s="214"/>
      <c r="K32" s="214"/>
      <c r="M32" s="430">
        <f ca="1">_xlfn.IFNA(HYPERLINK(CHOOSE('Bidder Instructions'!$H$27,"#'1.2b Other NFP'!"&amp;AM32,"#'1.2a Other'!"&amp;AM32),INDIRECT("'"&amp;CHOOSE('Bidder Instructions'!$H$27,"1.2b Other NFP","1.2a Other")&amp;"'!"&amp;AM32)),"")</f>
        <v>0</v>
      </c>
      <c r="N32" s="430">
        <f ca="1">_xlfn.IFNA(HYPERLINK(CHOOSE('Bidder Instructions'!$H$27,"#'1.2b Other NFP'!"&amp;AN32,"#'1.2a Other'!"&amp;AN32),INDIRECT("'"&amp;CHOOSE('Bidder Instructions'!$H$27,"1.2b Other NFP","1.2a Other")&amp;"'!"&amp;AN32)),"")</f>
        <v>0</v>
      </c>
      <c r="O32" s="430">
        <f ca="1">_xlfn.IFNA(HYPERLINK(CHOOSE('Bidder Instructions'!$H$27,"#'1.2b Other NFP'!"&amp;AO32,"#'1.2a Other'!"&amp;AO32),INDIRECT("'"&amp;CHOOSE('Bidder Instructions'!$H$27,"1.2b Other NFP","1.2a Other")&amp;"'!"&amp;AO32)),"")</f>
        <v>0</v>
      </c>
      <c r="P32" s="213"/>
      <c r="Q32" s="214"/>
      <c r="R32" s="214"/>
      <c r="T32" s="430">
        <f ca="1">_xlfn.IFNA(HYPERLINK(CHOOSE('Bidder Instructions'!$H$27,"#'1.2b Other NFP'!"&amp;AT32,"#'1.2a Other'!"&amp;AT32),INDIRECT("'"&amp;CHOOSE('Bidder Instructions'!$H$27,"1.2b Other NFP","1.2a Other")&amp;"'!"&amp;AT32)),"")</f>
        <v>0</v>
      </c>
      <c r="U32" s="430">
        <f ca="1">_xlfn.IFNA(HYPERLINK(CHOOSE('Bidder Instructions'!$H$27,"#'1.2b Other NFP'!"&amp;AU32,"#'1.2a Other'!"&amp;AU32),INDIRECT("'"&amp;CHOOSE('Bidder Instructions'!$H$27,"1.2b Other NFP","1.2a Other")&amp;"'!"&amp;AU32)),"")</f>
        <v>0</v>
      </c>
      <c r="V32" s="430">
        <f ca="1">_xlfn.IFNA(HYPERLINK(CHOOSE('Bidder Instructions'!$H$27,"#'1.2b Other NFP'!"&amp;AV32,"#'1.2a Other'!"&amp;AV32),INDIRECT("'"&amp;CHOOSE('Bidder Instructions'!$H$27,"1.2b Other NFP","1.2a Other")&amp;"'!"&amp;AV32)),"")</f>
        <v>0</v>
      </c>
      <c r="W32" s="213"/>
      <c r="X32" s="214"/>
      <c r="Y32" s="214"/>
      <c r="AA32" s="543" t="str">
        <f t="shared" si="0"/>
        <v>BS42</v>
      </c>
      <c r="AB32" s="543" t="str">
        <f t="shared" si="0"/>
        <v>BS30</v>
      </c>
      <c r="AC32" s="547"/>
      <c r="AD32" s="559" t="s">
        <v>274</v>
      </c>
      <c r="AE32" s="558" t="s">
        <v>267</v>
      </c>
      <c r="AF32" s="458" t="str">
        <f ca="1">CHOOSE('Bidder Instructions'!$H$27,ADDRESS(MATCH($AB32,'1.2b Other NFP'!$C:$C,0)+$AF$15,MATCH(AF$17,'1.2b Other NFP'!$9:$9,0)+$AF$14,1,1),ADDRESS(MATCH($AA32,'1.2a Other'!$C:$C,0)+$AF$13,MATCH(AF$17,'1.2a Other'!$9:$9,0)+$AF$12,1,1))</f>
        <v>$F$93</v>
      </c>
      <c r="AG32" s="458" t="str">
        <f ca="1">CHOOSE('Bidder Instructions'!$H$27,ADDRESS(MATCH($AB32,'1.2b Other NFP'!$C:$C,0)+$AF$15,MATCH(AG$17,'1.2b Other NFP'!$9:$9,0)+$AF$14,1,1),ADDRESS(MATCH($AA32,'1.2a Other'!$C:$C,0)+$AF$13,MATCH(AG$17,'1.2a Other'!$9:$9,0)+$AF$12,1,1))</f>
        <v>$G$93</v>
      </c>
      <c r="AH32" s="458" t="str">
        <f ca="1">CHOOSE('Bidder Instructions'!$H$27,ADDRESS(MATCH($AB32,'1.2b Other NFP'!$C:$C,0)+$AF$15,MATCH(AH$17,'1.2b Other NFP'!$9:$9,0)+$AF$14,1,1),ADDRESS(MATCH($AA32,'1.2a Other'!$C:$C,0)+$AF$13,MATCH(AH$17,'1.2a Other'!$9:$9,0)+$AF$12,1,1))</f>
        <v>$H$93</v>
      </c>
      <c r="AI32" s="460"/>
      <c r="AJ32" s="460"/>
      <c r="AK32" s="460"/>
      <c r="AL32" s="460"/>
      <c r="AM32" s="458" t="str">
        <f ca="1">CHOOSE('Bidder Instructions'!$H$27,ADDRESS(MATCH($AB32,'1.2b Other NFP'!$C:$C,0)+$AF$15,MATCH(AM$17,'1.2b Other NFP'!$9:$9,0)+$AF$14,1,1),ADDRESS(MATCH($AA32,'1.2a Other'!$C:$C,0)+$AF$13,MATCH(AM$17,'1.2a Other'!$9:$9,0)+$AF$12,1,1))</f>
        <v>$N$93</v>
      </c>
      <c r="AN32" s="458" t="str">
        <f ca="1">CHOOSE('Bidder Instructions'!$H$27,ADDRESS(MATCH($AB32,'1.2b Other NFP'!$C:$C,0)+$AF$15,MATCH(AN$17,'1.2b Other NFP'!$9:$9,0)+$AF$14,1,1),ADDRESS(MATCH($AA32,'1.2a Other'!$C:$C,0)+$AF$13,MATCH(AN$17,'1.2a Other'!$9:$9,0)+$AF$12,1,1))</f>
        <v>$O$93</v>
      </c>
      <c r="AO32" s="458" t="str">
        <f ca="1">CHOOSE('Bidder Instructions'!$H$27,ADDRESS(MATCH($AB32,'1.2b Other NFP'!$C:$C,0)+$AF$15,MATCH(AO$17,'1.2b Other NFP'!$9:$9,0)+$AF$14,1,1),ADDRESS(MATCH($AA32,'1.2a Other'!$C:$C,0)+$AF$13,MATCH(AO$17,'1.2a Other'!$9:$9,0)+$AF$12,1,1))</f>
        <v>$P$93</v>
      </c>
      <c r="AP32" s="460"/>
      <c r="AQ32" s="460"/>
      <c r="AR32" s="460"/>
      <c r="AS32" s="460"/>
      <c r="AT32" s="458" t="str">
        <f ca="1">CHOOSE('Bidder Instructions'!$H$27,ADDRESS(MATCH($AB32,'1.2b Other NFP'!$C:$C,0)+$AF$15,MATCH(AT$17,'1.2b Other NFP'!$9:$9,0)+$AF$14,1,1),ADDRESS(MATCH($AA32,'1.2a Other'!$C:$C,0)+$AF$13,MATCH(AT$17,'1.2a Other'!$9:$9,0)+$AF$12,1,1))</f>
        <v>$V$93</v>
      </c>
      <c r="AU32" s="458" t="str">
        <f ca="1">CHOOSE('Bidder Instructions'!$H$27,ADDRESS(MATCH($AB32,'1.2b Other NFP'!$C:$C,0)+$AF$15,MATCH(AU$17,'1.2b Other NFP'!$9:$9,0)+$AF$14,1,1),ADDRESS(MATCH($AA32,'1.2a Other'!$C:$C,0)+$AF$13,MATCH(AU$17,'1.2a Other'!$9:$9,0)+$AF$12,1,1))</f>
        <v>$W$93</v>
      </c>
      <c r="AV32" s="458" t="str">
        <f ca="1">CHOOSE('Bidder Instructions'!$H$27,ADDRESS(MATCH($AB32,'1.2b Other NFP'!$C:$C,0)+$AF$15,MATCH(AV$17,'1.2b Other NFP'!$9:$9,0)+$AF$14,1,1),ADDRESS(MATCH($AA32,'1.2a Other'!$C:$C,0)+$AF$13,MATCH(AV$17,'1.2a Other'!$9:$9,0)+$AF$12,1,1))</f>
        <v>$X$93</v>
      </c>
      <c r="AW32" s="456"/>
      <c r="AX32" s="456"/>
      <c r="AY32" s="456"/>
    </row>
    <row r="33" spans="1:51" s="177" customFormat="1" ht="11.5" hidden="1" x14ac:dyDescent="0.25">
      <c r="A33" s="177" t="s">
        <v>568</v>
      </c>
      <c r="B33" s="177" t="s">
        <v>524</v>
      </c>
      <c r="C33" s="346"/>
      <c r="D33" s="368" t="s">
        <v>115</v>
      </c>
      <c r="E33" s="367" t="s">
        <v>267</v>
      </c>
      <c r="F33" s="430">
        <f ca="1">_xlfn.IFNA(HYPERLINK(CHOOSE('Bidder Instructions'!$H$27,"#'1.2b Other NFP'!"&amp;AF33,"#'1.2a Other'!"&amp;AF33),INDIRECT("'"&amp;CHOOSE('Bidder Instructions'!$H$27,"1.2b Other NFP","1.2a Other")&amp;"'!"&amp;AF33)),"")</f>
        <v>0</v>
      </c>
      <c r="G33" s="430">
        <f ca="1">_xlfn.IFNA(HYPERLINK(CHOOSE('Bidder Instructions'!$H$27,"#'1.2b Other NFP'!"&amp;AG33,"#'1.2a Other'!"&amp;AG33),INDIRECT("'"&amp;CHOOSE('Bidder Instructions'!$H$27,"1.2b Other NFP","1.2a Other")&amp;"'!"&amp;AG33)),"")</f>
        <v>0</v>
      </c>
      <c r="H33" s="430">
        <f ca="1">_xlfn.IFNA(HYPERLINK(CHOOSE('Bidder Instructions'!$H$27,"#'1.2b Other NFP'!"&amp;AH33,"#'1.2a Other'!"&amp;AH33),INDIRECT("'"&amp;CHOOSE('Bidder Instructions'!$H$27,"1.2b Other NFP","1.2a Other")&amp;"'!"&amp;AH33)),"")</f>
        <v>0</v>
      </c>
      <c r="I33" s="213"/>
      <c r="J33" s="214"/>
      <c r="K33" s="214"/>
      <c r="M33" s="430">
        <f ca="1">_xlfn.IFNA(HYPERLINK(CHOOSE('Bidder Instructions'!$H$27,"#'1.2b Other NFP'!"&amp;AM33,"#'1.2a Other'!"&amp;AM33),INDIRECT("'"&amp;CHOOSE('Bidder Instructions'!$H$27,"1.2b Other NFP","1.2a Other")&amp;"'!"&amp;AM33)),"")</f>
        <v>0</v>
      </c>
      <c r="N33" s="430">
        <f ca="1">_xlfn.IFNA(HYPERLINK(CHOOSE('Bidder Instructions'!$H$27,"#'1.2b Other NFP'!"&amp;AN33,"#'1.2a Other'!"&amp;AN33),INDIRECT("'"&amp;CHOOSE('Bidder Instructions'!$H$27,"1.2b Other NFP","1.2a Other")&amp;"'!"&amp;AN33)),"")</f>
        <v>0</v>
      </c>
      <c r="O33" s="430">
        <f ca="1">_xlfn.IFNA(HYPERLINK(CHOOSE('Bidder Instructions'!$H$27,"#'1.2b Other NFP'!"&amp;AO33,"#'1.2a Other'!"&amp;AO33),INDIRECT("'"&amp;CHOOSE('Bidder Instructions'!$H$27,"1.2b Other NFP","1.2a Other")&amp;"'!"&amp;AO33)),"")</f>
        <v>0</v>
      </c>
      <c r="P33" s="213"/>
      <c r="Q33" s="214"/>
      <c r="R33" s="214"/>
      <c r="T33" s="430">
        <f ca="1">_xlfn.IFNA(HYPERLINK(CHOOSE('Bidder Instructions'!$H$27,"#'1.2b Other NFP'!"&amp;AT33,"#'1.2a Other'!"&amp;AT33),INDIRECT("'"&amp;CHOOSE('Bidder Instructions'!$H$27,"1.2b Other NFP","1.2a Other")&amp;"'!"&amp;AT33)),"")</f>
        <v>0</v>
      </c>
      <c r="U33" s="430">
        <f ca="1">_xlfn.IFNA(HYPERLINK(CHOOSE('Bidder Instructions'!$H$27,"#'1.2b Other NFP'!"&amp;AU33,"#'1.2a Other'!"&amp;AU33),INDIRECT("'"&amp;CHOOSE('Bidder Instructions'!$H$27,"1.2b Other NFP","1.2a Other")&amp;"'!"&amp;AU33)),"")</f>
        <v>0</v>
      </c>
      <c r="V33" s="430">
        <f ca="1">_xlfn.IFNA(HYPERLINK(CHOOSE('Bidder Instructions'!$H$27,"#'1.2b Other NFP'!"&amp;AV33,"#'1.2a Other'!"&amp;AV33),INDIRECT("'"&amp;CHOOSE('Bidder Instructions'!$H$27,"1.2b Other NFP","1.2a Other")&amp;"'!"&amp;AV33)),"")</f>
        <v>0</v>
      </c>
      <c r="W33" s="213"/>
      <c r="X33" s="214"/>
      <c r="Y33" s="214"/>
      <c r="AA33" s="543" t="str">
        <f t="shared" si="0"/>
        <v>BS46</v>
      </c>
      <c r="AB33" s="543" t="str">
        <f t="shared" si="0"/>
        <v>BS22</v>
      </c>
      <c r="AC33" s="547"/>
      <c r="AD33" s="559" t="s">
        <v>115</v>
      </c>
      <c r="AE33" s="558" t="s">
        <v>267</v>
      </c>
      <c r="AF33" s="458" t="str">
        <f ca="1">CHOOSE('Bidder Instructions'!$H$27,ADDRESS(MATCH($AB33,'1.2b Other NFP'!$C:$C,0)+$AF$15,MATCH(AF$17,'1.2b Other NFP'!$9:$9,0)+$AF$14,1,1),ADDRESS(MATCH($AA33,'1.2a Other'!$C:$C,0)+$AF$13,MATCH(AF$17,'1.2a Other'!$9:$9,0)+$AF$12,1,1))</f>
        <v>$F$97</v>
      </c>
      <c r="AG33" s="458" t="str">
        <f ca="1">CHOOSE('Bidder Instructions'!$H$27,ADDRESS(MATCH($AB33,'1.2b Other NFP'!$C:$C,0)+$AF$15,MATCH(AG$17,'1.2b Other NFP'!$9:$9,0)+$AF$14,1,1),ADDRESS(MATCH($AA33,'1.2a Other'!$C:$C,0)+$AF$13,MATCH(AG$17,'1.2a Other'!$9:$9,0)+$AF$12,1,1))</f>
        <v>$G$97</v>
      </c>
      <c r="AH33" s="458" t="str">
        <f ca="1">CHOOSE('Bidder Instructions'!$H$27,ADDRESS(MATCH($AB33,'1.2b Other NFP'!$C:$C,0)+$AF$15,MATCH(AH$17,'1.2b Other NFP'!$9:$9,0)+$AF$14,1,1),ADDRESS(MATCH($AA33,'1.2a Other'!$C:$C,0)+$AF$13,MATCH(AH$17,'1.2a Other'!$9:$9,0)+$AF$12,1,1))</f>
        <v>$H$97</v>
      </c>
      <c r="AI33" s="460"/>
      <c r="AJ33" s="460"/>
      <c r="AK33" s="460"/>
      <c r="AL33" s="460"/>
      <c r="AM33" s="458" t="str">
        <f ca="1">CHOOSE('Bidder Instructions'!$H$27,ADDRESS(MATCH($AB33,'1.2b Other NFP'!$C:$C,0)+$AF$15,MATCH(AM$17,'1.2b Other NFP'!$9:$9,0)+$AF$14,1,1),ADDRESS(MATCH($AA33,'1.2a Other'!$C:$C,0)+$AF$13,MATCH(AM$17,'1.2a Other'!$9:$9,0)+$AF$12,1,1))</f>
        <v>$N$97</v>
      </c>
      <c r="AN33" s="458" t="str">
        <f ca="1">CHOOSE('Bidder Instructions'!$H$27,ADDRESS(MATCH($AB33,'1.2b Other NFP'!$C:$C,0)+$AF$15,MATCH(AN$17,'1.2b Other NFP'!$9:$9,0)+$AF$14,1,1),ADDRESS(MATCH($AA33,'1.2a Other'!$C:$C,0)+$AF$13,MATCH(AN$17,'1.2a Other'!$9:$9,0)+$AF$12,1,1))</f>
        <v>$O$97</v>
      </c>
      <c r="AO33" s="458" t="str">
        <f ca="1">CHOOSE('Bidder Instructions'!$H$27,ADDRESS(MATCH($AB33,'1.2b Other NFP'!$C:$C,0)+$AF$15,MATCH(AO$17,'1.2b Other NFP'!$9:$9,0)+$AF$14,1,1),ADDRESS(MATCH($AA33,'1.2a Other'!$C:$C,0)+$AF$13,MATCH(AO$17,'1.2a Other'!$9:$9,0)+$AF$12,1,1))</f>
        <v>$P$97</v>
      </c>
      <c r="AP33" s="460"/>
      <c r="AQ33" s="460"/>
      <c r="AR33" s="460"/>
      <c r="AS33" s="460"/>
      <c r="AT33" s="458" t="str">
        <f ca="1">CHOOSE('Bidder Instructions'!$H$27,ADDRESS(MATCH($AB33,'1.2b Other NFP'!$C:$C,0)+$AF$15,MATCH(AT$17,'1.2b Other NFP'!$9:$9,0)+$AF$14,1,1),ADDRESS(MATCH($AA33,'1.2a Other'!$C:$C,0)+$AF$13,MATCH(AT$17,'1.2a Other'!$9:$9,0)+$AF$12,1,1))</f>
        <v>$V$97</v>
      </c>
      <c r="AU33" s="458" t="str">
        <f ca="1">CHOOSE('Bidder Instructions'!$H$27,ADDRESS(MATCH($AB33,'1.2b Other NFP'!$C:$C,0)+$AF$15,MATCH(AU$17,'1.2b Other NFP'!$9:$9,0)+$AF$14,1,1),ADDRESS(MATCH($AA33,'1.2a Other'!$C:$C,0)+$AF$13,MATCH(AU$17,'1.2a Other'!$9:$9,0)+$AF$12,1,1))</f>
        <v>$W$97</v>
      </c>
      <c r="AV33" s="458" t="str">
        <f ca="1">CHOOSE('Bidder Instructions'!$H$27,ADDRESS(MATCH($AB33,'1.2b Other NFP'!$C:$C,0)+$AF$15,MATCH(AV$17,'1.2b Other NFP'!$9:$9,0)+$AF$14,1,1),ADDRESS(MATCH($AA33,'1.2a Other'!$C:$C,0)+$AF$13,MATCH(AV$17,'1.2a Other'!$9:$9,0)+$AF$12,1,1))</f>
        <v>$X$97</v>
      </c>
      <c r="AW33" s="456"/>
      <c r="AX33" s="456"/>
      <c r="AY33" s="456"/>
    </row>
    <row r="34" spans="1:51" s="177" customFormat="1" ht="11.5" hidden="1" x14ac:dyDescent="0.25">
      <c r="A34" s="177" t="s">
        <v>569</v>
      </c>
      <c r="B34" s="177" t="s">
        <v>45</v>
      </c>
      <c r="C34" s="346"/>
      <c r="D34" s="369" t="str">
        <f>IF('Bidder Instructions'!$H$27=1,"","Amounts owed to joint ventures and associates")</f>
        <v>Amounts owed to joint ventures and associates</v>
      </c>
      <c r="E34" s="367" t="str">
        <f>IF(D34="","","add")</f>
        <v>add</v>
      </c>
      <c r="F34" s="430">
        <f ca="1">_xlfn.IFNA(HYPERLINK(CHOOSE('Bidder Instructions'!$H$27,"#'1.2b Other NFP'!"&amp;AF34,"#'1.2a Other'!"&amp;AF34),INDIRECT("'"&amp;CHOOSE('Bidder Instructions'!$H$27,"1.2b Other NFP","1.2a Other")&amp;"'!"&amp;AF34)),"")</f>
        <v>0</v>
      </c>
      <c r="G34" s="430">
        <f ca="1">_xlfn.IFNA(HYPERLINK(CHOOSE('Bidder Instructions'!$H$27,"#'1.2b Other NFP'!"&amp;AG34,"#'1.2a Other'!"&amp;AG34),INDIRECT("'"&amp;CHOOSE('Bidder Instructions'!$H$27,"1.2b Other NFP","1.2a Other")&amp;"'!"&amp;AG34)),"")</f>
        <v>0</v>
      </c>
      <c r="H34" s="430">
        <f ca="1">_xlfn.IFNA(HYPERLINK(CHOOSE('Bidder Instructions'!$H$27,"#'1.2b Other NFP'!"&amp;AH34,"#'1.2a Other'!"&amp;AH34),INDIRECT("'"&amp;CHOOSE('Bidder Instructions'!$H$27,"1.2b Other NFP","1.2a Other")&amp;"'!"&amp;AH34)),"")</f>
        <v>0</v>
      </c>
      <c r="I34" s="213"/>
      <c r="J34" s="214"/>
      <c r="K34" s="214"/>
      <c r="M34" s="430">
        <f ca="1">_xlfn.IFNA(HYPERLINK(CHOOSE('Bidder Instructions'!$H$27,"#'1.2b Other NFP'!"&amp;AM34,"#'1.2a Other'!"&amp;AM34),INDIRECT("'"&amp;CHOOSE('Bidder Instructions'!$H$27,"1.2b Other NFP","1.2a Other")&amp;"'!"&amp;AM34)),"")</f>
        <v>0</v>
      </c>
      <c r="N34" s="430">
        <f ca="1">_xlfn.IFNA(HYPERLINK(CHOOSE('Bidder Instructions'!$H$27,"#'1.2b Other NFP'!"&amp;AN34,"#'1.2a Other'!"&amp;AN34),INDIRECT("'"&amp;CHOOSE('Bidder Instructions'!$H$27,"1.2b Other NFP","1.2a Other")&amp;"'!"&amp;AN34)),"")</f>
        <v>0</v>
      </c>
      <c r="O34" s="430">
        <f ca="1">_xlfn.IFNA(HYPERLINK(CHOOSE('Bidder Instructions'!$H$27,"#'1.2b Other NFP'!"&amp;AO34,"#'1.2a Other'!"&amp;AO34),INDIRECT("'"&amp;CHOOSE('Bidder Instructions'!$H$27,"1.2b Other NFP","1.2a Other")&amp;"'!"&amp;AO34)),"")</f>
        <v>0</v>
      </c>
      <c r="P34" s="213"/>
      <c r="Q34" s="214"/>
      <c r="R34" s="214"/>
      <c r="T34" s="430">
        <f ca="1">_xlfn.IFNA(HYPERLINK(CHOOSE('Bidder Instructions'!$H$27,"#'1.2b Other NFP'!"&amp;AT34,"#'1.2a Other'!"&amp;AT34),INDIRECT("'"&amp;CHOOSE('Bidder Instructions'!$H$27,"1.2b Other NFP","1.2a Other")&amp;"'!"&amp;AT34)),"")</f>
        <v>0</v>
      </c>
      <c r="U34" s="430">
        <f ca="1">_xlfn.IFNA(HYPERLINK(CHOOSE('Bidder Instructions'!$H$27,"#'1.2b Other NFP'!"&amp;AU34,"#'1.2a Other'!"&amp;AU34),INDIRECT("'"&amp;CHOOSE('Bidder Instructions'!$H$27,"1.2b Other NFP","1.2a Other")&amp;"'!"&amp;AU34)),"")</f>
        <v>0</v>
      </c>
      <c r="V34" s="430">
        <f ca="1">_xlfn.IFNA(HYPERLINK(CHOOSE('Bidder Instructions'!$H$27,"#'1.2b Other NFP'!"&amp;AV34,"#'1.2a Other'!"&amp;AV34),INDIRECT("'"&amp;CHOOSE('Bidder Instructions'!$H$27,"1.2b Other NFP","1.2a Other")&amp;"'!"&amp;AV34)),"")</f>
        <v>0</v>
      </c>
      <c r="W34" s="213"/>
      <c r="X34" s="214"/>
      <c r="Y34" s="214"/>
      <c r="AA34" s="543" t="str">
        <f t="shared" si="0"/>
        <v>BS47</v>
      </c>
      <c r="AB34" s="543" t="str">
        <f t="shared" si="0"/>
        <v>N/A</v>
      </c>
      <c r="AC34" s="547"/>
      <c r="AD34" s="560" t="str">
        <f>IF('Bidder Instructions'!$H$27=1,"","Amounts owed to joint ventures and associates")</f>
        <v>Amounts owed to joint ventures and associates</v>
      </c>
      <c r="AE34" s="558" t="str">
        <f>IF(AD34="","","add")</f>
        <v>add</v>
      </c>
      <c r="AF34" s="458" t="str">
        <f ca="1">CHOOSE('Bidder Instructions'!$H$27,ADDRESS(MATCH($AB34,'1.2b Other NFP'!$C:$C,0)+$AF$15,MATCH(AF$17,'1.2b Other NFP'!$9:$9,0)+$AF$14,1,1),ADDRESS(MATCH($AA34,'1.2a Other'!$C:$C,0)+$AF$13,MATCH(AF$17,'1.2a Other'!$9:$9,0)+$AF$12,1,1))</f>
        <v>$F$98</v>
      </c>
      <c r="AG34" s="458" t="str">
        <f ca="1">CHOOSE('Bidder Instructions'!$H$27,ADDRESS(MATCH($AB34,'1.2b Other NFP'!$C:$C,0)+$AF$15,MATCH(AG$17,'1.2b Other NFP'!$9:$9,0)+$AF$14,1,1),ADDRESS(MATCH($AA34,'1.2a Other'!$C:$C,0)+$AF$13,MATCH(AG$17,'1.2a Other'!$9:$9,0)+$AF$12,1,1))</f>
        <v>$G$98</v>
      </c>
      <c r="AH34" s="458" t="str">
        <f ca="1">CHOOSE('Bidder Instructions'!$H$27,ADDRESS(MATCH($AB34,'1.2b Other NFP'!$C:$C,0)+$AF$15,MATCH(AH$17,'1.2b Other NFP'!$9:$9,0)+$AF$14,1,1),ADDRESS(MATCH($AA34,'1.2a Other'!$C:$C,0)+$AF$13,MATCH(AH$17,'1.2a Other'!$9:$9,0)+$AF$12,1,1))</f>
        <v>$H$98</v>
      </c>
      <c r="AI34" s="460"/>
      <c r="AJ34" s="460"/>
      <c r="AK34" s="460"/>
      <c r="AL34" s="460"/>
      <c r="AM34" s="458" t="str">
        <f ca="1">CHOOSE('Bidder Instructions'!$H$27,ADDRESS(MATCH($AB34,'1.2b Other NFP'!$C:$C,0)+$AF$15,MATCH(AM$17,'1.2b Other NFP'!$9:$9,0)+$AF$14,1,1),ADDRESS(MATCH($AA34,'1.2a Other'!$C:$C,0)+$AF$13,MATCH(AM$17,'1.2a Other'!$9:$9,0)+$AF$12,1,1))</f>
        <v>$N$98</v>
      </c>
      <c r="AN34" s="458" t="str">
        <f ca="1">CHOOSE('Bidder Instructions'!$H$27,ADDRESS(MATCH($AB34,'1.2b Other NFP'!$C:$C,0)+$AF$15,MATCH(AN$17,'1.2b Other NFP'!$9:$9,0)+$AF$14,1,1),ADDRESS(MATCH($AA34,'1.2a Other'!$C:$C,0)+$AF$13,MATCH(AN$17,'1.2a Other'!$9:$9,0)+$AF$12,1,1))</f>
        <v>$O$98</v>
      </c>
      <c r="AO34" s="458" t="str">
        <f ca="1">CHOOSE('Bidder Instructions'!$H$27,ADDRESS(MATCH($AB34,'1.2b Other NFP'!$C:$C,0)+$AF$15,MATCH(AO$17,'1.2b Other NFP'!$9:$9,0)+$AF$14,1,1),ADDRESS(MATCH($AA34,'1.2a Other'!$C:$C,0)+$AF$13,MATCH(AO$17,'1.2a Other'!$9:$9,0)+$AF$12,1,1))</f>
        <v>$P$98</v>
      </c>
      <c r="AP34" s="460"/>
      <c r="AQ34" s="460"/>
      <c r="AR34" s="460"/>
      <c r="AS34" s="460"/>
      <c r="AT34" s="458" t="str">
        <f ca="1">CHOOSE('Bidder Instructions'!$H$27,ADDRESS(MATCH($AB34,'1.2b Other NFP'!$C:$C,0)+$AF$15,MATCH(AT$17,'1.2b Other NFP'!$9:$9,0)+$AF$14,1,1),ADDRESS(MATCH($AA34,'1.2a Other'!$C:$C,0)+$AF$13,MATCH(AT$17,'1.2a Other'!$9:$9,0)+$AF$12,1,1))</f>
        <v>$V$98</v>
      </c>
      <c r="AU34" s="458" t="str">
        <f ca="1">CHOOSE('Bidder Instructions'!$H$27,ADDRESS(MATCH($AB34,'1.2b Other NFP'!$C:$C,0)+$AF$15,MATCH(AU$17,'1.2b Other NFP'!$9:$9,0)+$AF$14,1,1),ADDRESS(MATCH($AA34,'1.2a Other'!$C:$C,0)+$AF$13,MATCH(AU$17,'1.2a Other'!$9:$9,0)+$AF$12,1,1))</f>
        <v>$W$98</v>
      </c>
      <c r="AV34" s="458" t="str">
        <f ca="1">CHOOSE('Bidder Instructions'!$H$27,ADDRESS(MATCH($AB34,'1.2b Other NFP'!$C:$C,0)+$AF$15,MATCH(AV$17,'1.2b Other NFP'!$9:$9,0)+$AF$14,1,1),ADDRESS(MATCH($AA34,'1.2a Other'!$C:$C,0)+$AF$13,MATCH(AV$17,'1.2a Other'!$9:$9,0)+$AF$12,1,1))</f>
        <v>$X$98</v>
      </c>
      <c r="AW34" s="456"/>
      <c r="AX34" s="456"/>
      <c r="AY34" s="456"/>
    </row>
    <row r="35" spans="1:51" s="177" customFormat="1" ht="11.5" hidden="1" x14ac:dyDescent="0.25">
      <c r="A35" s="177" t="s">
        <v>570</v>
      </c>
      <c r="B35" s="177" t="s">
        <v>45</v>
      </c>
      <c r="C35" s="346"/>
      <c r="D35" s="366" t="str">
        <f>IF('Bidder Instructions'!$H$27=1,"","Derivative financial instruments")</f>
        <v>Derivative financial instruments</v>
      </c>
      <c r="E35" s="367" t="str">
        <f>IF(D35="","","add")</f>
        <v>add</v>
      </c>
      <c r="F35" s="430">
        <f ca="1">_xlfn.IFNA(HYPERLINK(CHOOSE('Bidder Instructions'!$H$27,"#'1.2b Other NFP'!"&amp;AF35,"#'1.2a Other'!"&amp;AF35),INDIRECT("'"&amp;CHOOSE('Bidder Instructions'!$H$27,"1.2b Other NFP","1.2a Other")&amp;"'!"&amp;AF35)),"")</f>
        <v>0</v>
      </c>
      <c r="G35" s="430">
        <f ca="1">_xlfn.IFNA(HYPERLINK(CHOOSE('Bidder Instructions'!$H$27,"#'1.2b Other NFP'!"&amp;AG35,"#'1.2a Other'!"&amp;AG35),INDIRECT("'"&amp;CHOOSE('Bidder Instructions'!$H$27,"1.2b Other NFP","1.2a Other")&amp;"'!"&amp;AG35)),"")</f>
        <v>0</v>
      </c>
      <c r="H35" s="430">
        <f ca="1">_xlfn.IFNA(HYPERLINK(CHOOSE('Bidder Instructions'!$H$27,"#'1.2b Other NFP'!"&amp;AH35,"#'1.2a Other'!"&amp;AH35),INDIRECT("'"&amp;CHOOSE('Bidder Instructions'!$H$27,"1.2b Other NFP","1.2a Other")&amp;"'!"&amp;AH35)),"")</f>
        <v>0</v>
      </c>
      <c r="I35" s="213"/>
      <c r="J35" s="214"/>
      <c r="K35" s="214"/>
      <c r="M35" s="430">
        <f ca="1">_xlfn.IFNA(HYPERLINK(CHOOSE('Bidder Instructions'!$H$27,"#'1.2b Other NFP'!"&amp;AM35,"#'1.2a Other'!"&amp;AM35),INDIRECT("'"&amp;CHOOSE('Bidder Instructions'!$H$27,"1.2b Other NFP","1.2a Other")&amp;"'!"&amp;AM35)),"")</f>
        <v>0</v>
      </c>
      <c r="N35" s="430">
        <f ca="1">_xlfn.IFNA(HYPERLINK(CHOOSE('Bidder Instructions'!$H$27,"#'1.2b Other NFP'!"&amp;AN35,"#'1.2a Other'!"&amp;AN35),INDIRECT("'"&amp;CHOOSE('Bidder Instructions'!$H$27,"1.2b Other NFP","1.2a Other")&amp;"'!"&amp;AN35)),"")</f>
        <v>0</v>
      </c>
      <c r="O35" s="430">
        <f ca="1">_xlfn.IFNA(HYPERLINK(CHOOSE('Bidder Instructions'!$H$27,"#'1.2b Other NFP'!"&amp;AO35,"#'1.2a Other'!"&amp;AO35),INDIRECT("'"&amp;CHOOSE('Bidder Instructions'!$H$27,"1.2b Other NFP","1.2a Other")&amp;"'!"&amp;AO35)),"")</f>
        <v>0</v>
      </c>
      <c r="P35" s="213"/>
      <c r="Q35" s="214"/>
      <c r="R35" s="214"/>
      <c r="T35" s="430">
        <f ca="1">_xlfn.IFNA(HYPERLINK(CHOOSE('Bidder Instructions'!$H$27,"#'1.2b Other NFP'!"&amp;AT35,"#'1.2a Other'!"&amp;AT35),INDIRECT("'"&amp;CHOOSE('Bidder Instructions'!$H$27,"1.2b Other NFP","1.2a Other")&amp;"'!"&amp;AT35)),"")</f>
        <v>0</v>
      </c>
      <c r="U35" s="430">
        <f ca="1">_xlfn.IFNA(HYPERLINK(CHOOSE('Bidder Instructions'!$H$27,"#'1.2b Other NFP'!"&amp;AU35,"#'1.2a Other'!"&amp;AU35),INDIRECT("'"&amp;CHOOSE('Bidder Instructions'!$H$27,"1.2b Other NFP","1.2a Other")&amp;"'!"&amp;AU35)),"")</f>
        <v>0</v>
      </c>
      <c r="V35" s="430">
        <f ca="1">_xlfn.IFNA(HYPERLINK(CHOOSE('Bidder Instructions'!$H$27,"#'1.2b Other NFP'!"&amp;AV35,"#'1.2a Other'!"&amp;AV35),INDIRECT("'"&amp;CHOOSE('Bidder Instructions'!$H$27,"1.2b Other NFP","1.2a Other")&amp;"'!"&amp;AV35)),"")</f>
        <v>0</v>
      </c>
      <c r="W35" s="213"/>
      <c r="X35" s="214"/>
      <c r="Y35" s="214"/>
      <c r="AA35" s="543" t="str">
        <f t="shared" si="0"/>
        <v>BS48</v>
      </c>
      <c r="AB35" s="543" t="str">
        <f t="shared" si="0"/>
        <v>N/A</v>
      </c>
      <c r="AC35" s="547"/>
      <c r="AD35" s="552" t="str">
        <f>IF('Bidder Instructions'!$H$27=1,"","Derivative financial instruments")</f>
        <v>Derivative financial instruments</v>
      </c>
      <c r="AE35" s="558" t="str">
        <f>IF(AD35="","","add")</f>
        <v>add</v>
      </c>
      <c r="AF35" s="458" t="str">
        <f ca="1">CHOOSE('Bidder Instructions'!$H$27,ADDRESS(MATCH($AB35,'1.2b Other NFP'!$C:$C,0)+$AF$15,MATCH(AF$17,'1.2b Other NFP'!$9:$9,0)+$AF$14,1,1),ADDRESS(MATCH($AA35,'1.2a Other'!$C:$C,0)+$AF$13,MATCH(AF$17,'1.2a Other'!$9:$9,0)+$AF$12,1,1))</f>
        <v>$F$99</v>
      </c>
      <c r="AG35" s="458" t="str">
        <f ca="1">CHOOSE('Bidder Instructions'!$H$27,ADDRESS(MATCH($AB35,'1.2b Other NFP'!$C:$C,0)+$AF$15,MATCH(AG$17,'1.2b Other NFP'!$9:$9,0)+$AF$14,1,1),ADDRESS(MATCH($AA35,'1.2a Other'!$C:$C,0)+$AF$13,MATCH(AG$17,'1.2a Other'!$9:$9,0)+$AF$12,1,1))</f>
        <v>$G$99</v>
      </c>
      <c r="AH35" s="458" t="str">
        <f ca="1">CHOOSE('Bidder Instructions'!$H$27,ADDRESS(MATCH($AB35,'1.2b Other NFP'!$C:$C,0)+$AF$15,MATCH(AH$17,'1.2b Other NFP'!$9:$9,0)+$AF$14,1,1),ADDRESS(MATCH($AA35,'1.2a Other'!$C:$C,0)+$AF$13,MATCH(AH$17,'1.2a Other'!$9:$9,0)+$AF$12,1,1))</f>
        <v>$H$99</v>
      </c>
      <c r="AI35" s="460"/>
      <c r="AJ35" s="460"/>
      <c r="AK35" s="460"/>
      <c r="AL35" s="460"/>
      <c r="AM35" s="458" t="str">
        <f ca="1">CHOOSE('Bidder Instructions'!$H$27,ADDRESS(MATCH($AB35,'1.2b Other NFP'!$C:$C,0)+$AF$15,MATCH(AM$17,'1.2b Other NFP'!$9:$9,0)+$AF$14,1,1),ADDRESS(MATCH($AA35,'1.2a Other'!$C:$C,0)+$AF$13,MATCH(AM$17,'1.2a Other'!$9:$9,0)+$AF$12,1,1))</f>
        <v>$N$99</v>
      </c>
      <c r="AN35" s="458" t="str">
        <f ca="1">CHOOSE('Bidder Instructions'!$H$27,ADDRESS(MATCH($AB35,'1.2b Other NFP'!$C:$C,0)+$AF$15,MATCH(AN$17,'1.2b Other NFP'!$9:$9,0)+$AF$14,1,1),ADDRESS(MATCH($AA35,'1.2a Other'!$C:$C,0)+$AF$13,MATCH(AN$17,'1.2a Other'!$9:$9,0)+$AF$12,1,1))</f>
        <v>$O$99</v>
      </c>
      <c r="AO35" s="458" t="str">
        <f ca="1">CHOOSE('Bidder Instructions'!$H$27,ADDRESS(MATCH($AB35,'1.2b Other NFP'!$C:$C,0)+$AF$15,MATCH(AO$17,'1.2b Other NFP'!$9:$9,0)+$AF$14,1,1),ADDRESS(MATCH($AA35,'1.2a Other'!$C:$C,0)+$AF$13,MATCH(AO$17,'1.2a Other'!$9:$9,0)+$AF$12,1,1))</f>
        <v>$P$99</v>
      </c>
      <c r="AP35" s="460"/>
      <c r="AQ35" s="460"/>
      <c r="AR35" s="460"/>
      <c r="AS35" s="460"/>
      <c r="AT35" s="458" t="str">
        <f ca="1">CHOOSE('Bidder Instructions'!$H$27,ADDRESS(MATCH($AB35,'1.2b Other NFP'!$C:$C,0)+$AF$15,MATCH(AT$17,'1.2b Other NFP'!$9:$9,0)+$AF$14,1,1),ADDRESS(MATCH($AA35,'1.2a Other'!$C:$C,0)+$AF$13,MATCH(AT$17,'1.2a Other'!$9:$9,0)+$AF$12,1,1))</f>
        <v>$V$99</v>
      </c>
      <c r="AU35" s="458" t="str">
        <f ca="1">CHOOSE('Bidder Instructions'!$H$27,ADDRESS(MATCH($AB35,'1.2b Other NFP'!$C:$C,0)+$AF$15,MATCH(AU$17,'1.2b Other NFP'!$9:$9,0)+$AF$14,1,1),ADDRESS(MATCH($AA35,'1.2a Other'!$C:$C,0)+$AF$13,MATCH(AU$17,'1.2a Other'!$9:$9,0)+$AF$12,1,1))</f>
        <v>$W$99</v>
      </c>
      <c r="AV35" s="458" t="str">
        <f ca="1">CHOOSE('Bidder Instructions'!$H$27,ADDRESS(MATCH($AB35,'1.2b Other NFP'!$C:$C,0)+$AF$15,MATCH(AV$17,'1.2b Other NFP'!$9:$9,0)+$AF$14,1,1),ADDRESS(MATCH($AA35,'1.2a Other'!$C:$C,0)+$AF$13,MATCH(AV$17,'1.2a Other'!$9:$9,0)+$AF$12,1,1))</f>
        <v>$X$99</v>
      </c>
      <c r="AW35" s="456"/>
      <c r="AX35" s="456"/>
      <c r="AY35" s="456"/>
    </row>
    <row r="36" spans="1:51" s="177" customFormat="1" ht="11.5" hidden="1" x14ac:dyDescent="0.25">
      <c r="C36" s="346"/>
      <c r="D36" s="370" t="s">
        <v>232</v>
      </c>
      <c r="E36" s="371"/>
      <c r="F36" s="430"/>
      <c r="G36" s="430"/>
      <c r="H36" s="430"/>
      <c r="I36" s="213"/>
      <c r="J36" s="214"/>
      <c r="K36" s="214"/>
      <c r="M36" s="430"/>
      <c r="N36" s="430"/>
      <c r="O36" s="430"/>
      <c r="P36" s="213"/>
      <c r="Q36" s="214"/>
      <c r="R36" s="214"/>
      <c r="T36" s="430"/>
      <c r="U36" s="430"/>
      <c r="V36" s="430"/>
      <c r="W36" s="213"/>
      <c r="X36" s="214"/>
      <c r="Y36" s="214"/>
      <c r="AA36" s="543">
        <f t="shared" si="0"/>
        <v>0</v>
      </c>
      <c r="AB36" s="543">
        <f t="shared" si="0"/>
        <v>0</v>
      </c>
      <c r="AC36" s="547"/>
      <c r="AD36" s="561" t="s">
        <v>232</v>
      </c>
      <c r="AE36" s="562"/>
      <c r="AF36" s="458"/>
      <c r="AG36" s="458"/>
      <c r="AH36" s="459"/>
      <c r="AI36" s="460"/>
      <c r="AJ36" s="460"/>
      <c r="AK36" s="460"/>
      <c r="AL36" s="460"/>
      <c r="AM36" s="461"/>
      <c r="AN36" s="458"/>
      <c r="AO36" s="459"/>
      <c r="AP36" s="460"/>
      <c r="AQ36" s="460"/>
      <c r="AR36" s="460"/>
      <c r="AS36" s="460"/>
      <c r="AT36" s="461"/>
      <c r="AU36" s="458"/>
      <c r="AV36" s="459"/>
      <c r="AW36" s="456"/>
      <c r="AX36" s="456"/>
      <c r="AY36" s="456"/>
    </row>
    <row r="37" spans="1:51" s="177" customFormat="1" ht="23" hidden="1" x14ac:dyDescent="0.25">
      <c r="A37" s="177" t="s">
        <v>583</v>
      </c>
      <c r="B37" s="177" t="s">
        <v>559</v>
      </c>
      <c r="C37" s="346"/>
      <c r="D37" s="366" t="s">
        <v>275</v>
      </c>
      <c r="E37" s="367" t="s">
        <v>267</v>
      </c>
      <c r="F37" s="430">
        <f ca="1">_xlfn.IFNA(HYPERLINK(CHOOSE('Bidder Instructions'!$H$27,"#'1.2b Other NFP'!"&amp;AF37,"#'1.2a Other'!"&amp;AF37),INDIRECT("'"&amp;CHOOSE('Bidder Instructions'!$H$27,"1.2b Other NFP","1.2a Other")&amp;"'!"&amp;AF37)),"")</f>
        <v>0</v>
      </c>
      <c r="G37" s="430">
        <f ca="1">_xlfn.IFNA(HYPERLINK(CHOOSE('Bidder Instructions'!$H$27,"#'1.2b Other NFP'!"&amp;AG37,"#'1.2a Other'!"&amp;AG37),INDIRECT("'"&amp;CHOOSE('Bidder Instructions'!$H$27,"1.2b Other NFP","1.2a Other")&amp;"'!"&amp;AG37)),"")</f>
        <v>0</v>
      </c>
      <c r="H37" s="430">
        <f ca="1">_xlfn.IFNA(HYPERLINK(CHOOSE('Bidder Instructions'!$H$27,"#'1.2b Other NFP'!"&amp;AH37,"#'1.2a Other'!"&amp;AH37),INDIRECT("'"&amp;CHOOSE('Bidder Instructions'!$H$27,"1.2b Other NFP","1.2a Other")&amp;"'!"&amp;AH37)),"")</f>
        <v>0</v>
      </c>
      <c r="I37" s="213"/>
      <c r="J37" s="214"/>
      <c r="K37" s="214"/>
      <c r="M37" s="430">
        <f ca="1">_xlfn.IFNA(HYPERLINK(CHOOSE('Bidder Instructions'!$H$27,"#'1.2b Other NFP'!"&amp;AM37,"#'1.2a Other'!"&amp;AM37),INDIRECT("'"&amp;CHOOSE('Bidder Instructions'!$H$27,"1.2b Other NFP","1.2a Other")&amp;"'!"&amp;AM37)),"")</f>
        <v>0</v>
      </c>
      <c r="N37" s="430">
        <f ca="1">_xlfn.IFNA(HYPERLINK(CHOOSE('Bidder Instructions'!$H$27,"#'1.2b Other NFP'!"&amp;AN37,"#'1.2a Other'!"&amp;AN37),INDIRECT("'"&amp;CHOOSE('Bidder Instructions'!$H$27,"1.2b Other NFP","1.2a Other")&amp;"'!"&amp;AN37)),"")</f>
        <v>0</v>
      </c>
      <c r="O37" s="430">
        <f ca="1">_xlfn.IFNA(HYPERLINK(CHOOSE('Bidder Instructions'!$H$27,"#'1.2b Other NFP'!"&amp;AO37,"#'1.2a Other'!"&amp;AO37),INDIRECT("'"&amp;CHOOSE('Bidder Instructions'!$H$27,"1.2b Other NFP","1.2a Other")&amp;"'!"&amp;AO37)),"")</f>
        <v>0</v>
      </c>
      <c r="P37" s="213"/>
      <c r="Q37" s="214"/>
      <c r="R37" s="214"/>
      <c r="T37" s="430">
        <f ca="1">_xlfn.IFNA(HYPERLINK(CHOOSE('Bidder Instructions'!$H$27,"#'1.2b Other NFP'!"&amp;AT37,"#'1.2a Other'!"&amp;AT37),INDIRECT("'"&amp;CHOOSE('Bidder Instructions'!$H$27,"1.2b Other NFP","1.2a Other")&amp;"'!"&amp;AT37)),"")</f>
        <v>0</v>
      </c>
      <c r="U37" s="430">
        <f ca="1">_xlfn.IFNA(HYPERLINK(CHOOSE('Bidder Instructions'!$H$27,"#'1.2b Other NFP'!"&amp;AU37,"#'1.2a Other'!"&amp;AU37),INDIRECT("'"&amp;CHOOSE('Bidder Instructions'!$H$27,"1.2b Other NFP","1.2a Other")&amp;"'!"&amp;AU37)),"")</f>
        <v>0</v>
      </c>
      <c r="V37" s="430">
        <f ca="1">_xlfn.IFNA(HYPERLINK(CHOOSE('Bidder Instructions'!$H$27,"#'1.2b Other NFP'!"&amp;AV37,"#'1.2a Other'!"&amp;AV37),INDIRECT("'"&amp;CHOOSE('Bidder Instructions'!$H$27,"1.2b Other NFP","1.2a Other")&amp;"'!"&amp;AV37)),"")</f>
        <v>0</v>
      </c>
      <c r="W37" s="213"/>
      <c r="X37" s="214"/>
      <c r="Y37" s="214"/>
      <c r="AA37" s="543" t="str">
        <f t="shared" si="0"/>
        <v>BS61</v>
      </c>
      <c r="AB37" s="543" t="str">
        <f t="shared" si="0"/>
        <v>BS37</v>
      </c>
      <c r="AC37" s="547"/>
      <c r="AD37" s="552" t="s">
        <v>275</v>
      </c>
      <c r="AE37" s="558" t="s">
        <v>267</v>
      </c>
      <c r="AF37" s="458" t="str">
        <f ca="1">CHOOSE('Bidder Instructions'!$H$27,ADDRESS(MATCH($AB37,'1.2b Other NFP'!$C:$C,0)+$AF$15,MATCH(AF$17,'1.2b Other NFP'!$9:$9,0)+$AF$14,1,1),ADDRESS(MATCH($AA37,'1.2a Other'!$C:$C,0)+$AF$13,MATCH(AF$17,'1.2a Other'!$9:$9,0)+$AF$12,1,1))</f>
        <v>$F$112</v>
      </c>
      <c r="AG37" s="458" t="str">
        <f ca="1">CHOOSE('Bidder Instructions'!$H$27,ADDRESS(MATCH($AB37,'1.2b Other NFP'!$C:$C,0)+$AF$15,MATCH(AG$17,'1.2b Other NFP'!$9:$9,0)+$AF$14,1,1),ADDRESS(MATCH($AA37,'1.2a Other'!$C:$C,0)+$AF$13,MATCH(AG$17,'1.2a Other'!$9:$9,0)+$AF$12,1,1))</f>
        <v>$G$112</v>
      </c>
      <c r="AH37" s="458" t="str">
        <f ca="1">CHOOSE('Bidder Instructions'!$H$27,ADDRESS(MATCH($AB37,'1.2b Other NFP'!$C:$C,0)+$AF$15,MATCH(AH$17,'1.2b Other NFP'!$9:$9,0)+$AF$14,1,1),ADDRESS(MATCH($AA37,'1.2a Other'!$C:$C,0)+$AF$13,MATCH(AH$17,'1.2a Other'!$9:$9,0)+$AF$12,1,1))</f>
        <v>$H$112</v>
      </c>
      <c r="AI37" s="460"/>
      <c r="AJ37" s="460"/>
      <c r="AK37" s="460"/>
      <c r="AL37" s="460"/>
      <c r="AM37" s="458" t="str">
        <f ca="1">CHOOSE('Bidder Instructions'!$H$27,ADDRESS(MATCH($AB37,'1.2b Other NFP'!$C:$C,0)+$AF$15,MATCH(AM$17,'1.2b Other NFP'!$9:$9,0)+$AF$14,1,1),ADDRESS(MATCH($AA37,'1.2a Other'!$C:$C,0)+$AF$13,MATCH(AM$17,'1.2a Other'!$9:$9,0)+$AF$12,1,1))</f>
        <v>$N$112</v>
      </c>
      <c r="AN37" s="458" t="str">
        <f ca="1">CHOOSE('Bidder Instructions'!$H$27,ADDRESS(MATCH($AB37,'1.2b Other NFP'!$C:$C,0)+$AF$15,MATCH(AN$17,'1.2b Other NFP'!$9:$9,0)+$AF$14,1,1),ADDRESS(MATCH($AA37,'1.2a Other'!$C:$C,0)+$AF$13,MATCH(AN$17,'1.2a Other'!$9:$9,0)+$AF$12,1,1))</f>
        <v>$O$112</v>
      </c>
      <c r="AO37" s="458" t="str">
        <f ca="1">CHOOSE('Bidder Instructions'!$H$27,ADDRESS(MATCH($AB37,'1.2b Other NFP'!$C:$C,0)+$AF$15,MATCH(AO$17,'1.2b Other NFP'!$9:$9,0)+$AF$14,1,1),ADDRESS(MATCH($AA37,'1.2a Other'!$C:$C,0)+$AF$13,MATCH(AO$17,'1.2a Other'!$9:$9,0)+$AF$12,1,1))</f>
        <v>$P$112</v>
      </c>
      <c r="AP37" s="460"/>
      <c r="AQ37" s="460"/>
      <c r="AR37" s="460"/>
      <c r="AS37" s="460"/>
      <c r="AT37" s="458" t="str">
        <f ca="1">CHOOSE('Bidder Instructions'!$H$27,ADDRESS(MATCH($AB37,'1.2b Other NFP'!$C:$C,0)+$AF$15,MATCH(AT$17,'1.2b Other NFP'!$9:$9,0)+$AF$14,1,1),ADDRESS(MATCH($AA37,'1.2a Other'!$C:$C,0)+$AF$13,MATCH(AT$17,'1.2a Other'!$9:$9,0)+$AF$12,1,1))</f>
        <v>$V$112</v>
      </c>
      <c r="AU37" s="458" t="str">
        <f ca="1">CHOOSE('Bidder Instructions'!$H$27,ADDRESS(MATCH($AB37,'1.2b Other NFP'!$C:$C,0)+$AF$15,MATCH(AU$17,'1.2b Other NFP'!$9:$9,0)+$AF$14,1,1),ADDRESS(MATCH($AA37,'1.2a Other'!$C:$C,0)+$AF$13,MATCH(AU$17,'1.2a Other'!$9:$9,0)+$AF$12,1,1))</f>
        <v>$W$112</v>
      </c>
      <c r="AV37" s="458" t="str">
        <f ca="1">CHOOSE('Bidder Instructions'!$H$27,ADDRESS(MATCH($AB37,'1.2b Other NFP'!$C:$C,0)+$AF$15,MATCH(AV$17,'1.2b Other NFP'!$9:$9,0)+$AF$14,1,1),ADDRESS(MATCH($AA37,'1.2a Other'!$C:$C,0)+$AF$13,MATCH(AV$17,'1.2a Other'!$9:$9,0)+$AF$12,1,1))</f>
        <v>$X$112</v>
      </c>
      <c r="AW37" s="456"/>
      <c r="AX37" s="456"/>
      <c r="AY37" s="456"/>
    </row>
    <row r="38" spans="1:51" s="177" customFormat="1" ht="11.5" hidden="1" x14ac:dyDescent="0.25">
      <c r="A38" s="177" t="s">
        <v>590</v>
      </c>
      <c r="B38" s="177" t="s">
        <v>565</v>
      </c>
      <c r="C38" s="346"/>
      <c r="D38" s="366" t="s">
        <v>138</v>
      </c>
      <c r="E38" s="367" t="s">
        <v>267</v>
      </c>
      <c r="F38" s="430">
        <f ca="1">_xlfn.IFNA(HYPERLINK(CHOOSE('Bidder Instructions'!$H$27,"#'1.2b Other NFP'!"&amp;AF38,"#'1.2a Other'!"&amp;AF38),INDIRECT("'"&amp;CHOOSE('Bidder Instructions'!$H$27,"1.2b Other NFP","1.2a Other")&amp;"'!"&amp;AF38)),"")</f>
        <v>0</v>
      </c>
      <c r="G38" s="430">
        <f ca="1">_xlfn.IFNA(HYPERLINK(CHOOSE('Bidder Instructions'!$H$27,"#'1.2b Other NFP'!"&amp;AG38,"#'1.2a Other'!"&amp;AG38),INDIRECT("'"&amp;CHOOSE('Bidder Instructions'!$H$27,"1.2b Other NFP","1.2a Other")&amp;"'!"&amp;AG38)),"")</f>
        <v>0</v>
      </c>
      <c r="H38" s="430">
        <f ca="1">_xlfn.IFNA(HYPERLINK(CHOOSE('Bidder Instructions'!$H$27,"#'1.2b Other NFP'!"&amp;AH38,"#'1.2a Other'!"&amp;AH38),INDIRECT("'"&amp;CHOOSE('Bidder Instructions'!$H$27,"1.2b Other NFP","1.2a Other")&amp;"'!"&amp;AH38)),"")</f>
        <v>0</v>
      </c>
      <c r="I38" s="213"/>
      <c r="J38" s="214"/>
      <c r="K38" s="214"/>
      <c r="M38" s="430">
        <f ca="1">_xlfn.IFNA(HYPERLINK(CHOOSE('Bidder Instructions'!$H$27,"#'1.2b Other NFP'!"&amp;AM38,"#'1.2a Other'!"&amp;AM38),INDIRECT("'"&amp;CHOOSE('Bidder Instructions'!$H$27,"1.2b Other NFP","1.2a Other")&amp;"'!"&amp;AM38)),"")</f>
        <v>0</v>
      </c>
      <c r="N38" s="430">
        <f ca="1">_xlfn.IFNA(HYPERLINK(CHOOSE('Bidder Instructions'!$H$27,"#'1.2b Other NFP'!"&amp;AN38,"#'1.2a Other'!"&amp;AN38),INDIRECT("'"&amp;CHOOSE('Bidder Instructions'!$H$27,"1.2b Other NFP","1.2a Other")&amp;"'!"&amp;AN38)),"")</f>
        <v>0</v>
      </c>
      <c r="O38" s="430">
        <f ca="1">_xlfn.IFNA(HYPERLINK(CHOOSE('Bidder Instructions'!$H$27,"#'1.2b Other NFP'!"&amp;AO38,"#'1.2a Other'!"&amp;AO38),INDIRECT("'"&amp;CHOOSE('Bidder Instructions'!$H$27,"1.2b Other NFP","1.2a Other")&amp;"'!"&amp;AO38)),"")</f>
        <v>0</v>
      </c>
      <c r="P38" s="213"/>
      <c r="Q38" s="214"/>
      <c r="R38" s="214"/>
      <c r="T38" s="430">
        <f ca="1">_xlfn.IFNA(HYPERLINK(CHOOSE('Bidder Instructions'!$H$27,"#'1.2b Other NFP'!"&amp;AT38,"#'1.2a Other'!"&amp;AT38),INDIRECT("'"&amp;CHOOSE('Bidder Instructions'!$H$27,"1.2b Other NFP","1.2a Other")&amp;"'!"&amp;AT38)),"")</f>
        <v>0</v>
      </c>
      <c r="U38" s="430">
        <f ca="1">_xlfn.IFNA(HYPERLINK(CHOOSE('Bidder Instructions'!$H$27,"#'1.2b Other NFP'!"&amp;AU38,"#'1.2a Other'!"&amp;AU38),INDIRECT("'"&amp;CHOOSE('Bidder Instructions'!$H$27,"1.2b Other NFP","1.2a Other")&amp;"'!"&amp;AU38)),"")</f>
        <v>0</v>
      </c>
      <c r="V38" s="430">
        <f ca="1">_xlfn.IFNA(HYPERLINK(CHOOSE('Bidder Instructions'!$H$27,"#'1.2b Other NFP'!"&amp;AV38,"#'1.2a Other'!"&amp;AV38),INDIRECT("'"&amp;CHOOSE('Bidder Instructions'!$H$27,"1.2b Other NFP","1.2a Other")&amp;"'!"&amp;AV38)),"")</f>
        <v>0</v>
      </c>
      <c r="W38" s="213"/>
      <c r="X38" s="214"/>
      <c r="Y38" s="214"/>
      <c r="AA38" s="543" t="str">
        <f t="shared" si="0"/>
        <v>BS68</v>
      </c>
      <c r="AB38" s="543" t="str">
        <f t="shared" si="0"/>
        <v>BS43</v>
      </c>
      <c r="AC38" s="547"/>
      <c r="AD38" s="552" t="s">
        <v>138</v>
      </c>
      <c r="AE38" s="558" t="s">
        <v>267</v>
      </c>
      <c r="AF38" s="458" t="str">
        <f ca="1">CHOOSE('Bidder Instructions'!$H$27,ADDRESS(MATCH($AB38,'1.2b Other NFP'!$C:$C,0)+$AF$15,MATCH(AF$17,'1.2b Other NFP'!$9:$9,0)+$AF$14,1,1),ADDRESS(MATCH($AA38,'1.2a Other'!$C:$C,0)+$AF$13,MATCH(AF$17,'1.2a Other'!$9:$9,0)+$AF$12,1,1))</f>
        <v>$F$119</v>
      </c>
      <c r="AG38" s="458" t="str">
        <f ca="1">CHOOSE('Bidder Instructions'!$H$27,ADDRESS(MATCH($AB38,'1.2b Other NFP'!$C:$C,0)+$AF$15,MATCH(AG$17,'1.2b Other NFP'!$9:$9,0)+$AF$14,1,1),ADDRESS(MATCH($AA38,'1.2a Other'!$C:$C,0)+$AF$13,MATCH(AG$17,'1.2a Other'!$9:$9,0)+$AF$12,1,1))</f>
        <v>$G$119</v>
      </c>
      <c r="AH38" s="458" t="str">
        <f ca="1">CHOOSE('Bidder Instructions'!$H$27,ADDRESS(MATCH($AB38,'1.2b Other NFP'!$C:$C,0)+$AF$15,MATCH(AH$17,'1.2b Other NFP'!$9:$9,0)+$AF$14,1,1),ADDRESS(MATCH($AA38,'1.2a Other'!$C:$C,0)+$AF$13,MATCH(AH$17,'1.2a Other'!$9:$9,0)+$AF$12,1,1))</f>
        <v>$H$119</v>
      </c>
      <c r="AI38" s="460"/>
      <c r="AJ38" s="460"/>
      <c r="AK38" s="460"/>
      <c r="AL38" s="460"/>
      <c r="AM38" s="458" t="str">
        <f ca="1">CHOOSE('Bidder Instructions'!$H$27,ADDRESS(MATCH($AB38,'1.2b Other NFP'!$C:$C,0)+$AF$15,MATCH(AM$17,'1.2b Other NFP'!$9:$9,0)+$AF$14,1,1),ADDRESS(MATCH($AA38,'1.2a Other'!$C:$C,0)+$AF$13,MATCH(AM$17,'1.2a Other'!$9:$9,0)+$AF$12,1,1))</f>
        <v>$N$119</v>
      </c>
      <c r="AN38" s="458" t="str">
        <f ca="1">CHOOSE('Bidder Instructions'!$H$27,ADDRESS(MATCH($AB38,'1.2b Other NFP'!$C:$C,0)+$AF$15,MATCH(AN$17,'1.2b Other NFP'!$9:$9,0)+$AF$14,1,1),ADDRESS(MATCH($AA38,'1.2a Other'!$C:$C,0)+$AF$13,MATCH(AN$17,'1.2a Other'!$9:$9,0)+$AF$12,1,1))</f>
        <v>$O$119</v>
      </c>
      <c r="AO38" s="458" t="str">
        <f ca="1">CHOOSE('Bidder Instructions'!$H$27,ADDRESS(MATCH($AB38,'1.2b Other NFP'!$C:$C,0)+$AF$15,MATCH(AO$17,'1.2b Other NFP'!$9:$9,0)+$AF$14,1,1),ADDRESS(MATCH($AA38,'1.2a Other'!$C:$C,0)+$AF$13,MATCH(AO$17,'1.2a Other'!$9:$9,0)+$AF$12,1,1))</f>
        <v>$P$119</v>
      </c>
      <c r="AP38" s="460"/>
      <c r="AQ38" s="460"/>
      <c r="AR38" s="460"/>
      <c r="AS38" s="460"/>
      <c r="AT38" s="458" t="str">
        <f ca="1">CHOOSE('Bidder Instructions'!$H$27,ADDRESS(MATCH($AB38,'1.2b Other NFP'!$C:$C,0)+$AF$15,MATCH(AT$17,'1.2b Other NFP'!$9:$9,0)+$AF$14,1,1),ADDRESS(MATCH($AA38,'1.2a Other'!$C:$C,0)+$AF$13,MATCH(AT$17,'1.2a Other'!$9:$9,0)+$AF$12,1,1))</f>
        <v>$V$119</v>
      </c>
      <c r="AU38" s="458" t="str">
        <f ca="1">CHOOSE('Bidder Instructions'!$H$27,ADDRESS(MATCH($AB38,'1.2b Other NFP'!$C:$C,0)+$AF$15,MATCH(AU$17,'1.2b Other NFP'!$9:$9,0)+$AF$14,1,1),ADDRESS(MATCH($AA38,'1.2a Other'!$C:$C,0)+$AF$13,MATCH(AU$17,'1.2a Other'!$9:$9,0)+$AF$12,1,1))</f>
        <v>$W$119</v>
      </c>
      <c r="AV38" s="458" t="str">
        <f ca="1">CHOOSE('Bidder Instructions'!$H$27,ADDRESS(MATCH($AB38,'1.2b Other NFP'!$C:$C,0)+$AF$15,MATCH(AV$17,'1.2b Other NFP'!$9:$9,0)+$AF$14,1,1),ADDRESS(MATCH($AA38,'1.2a Other'!$C:$C,0)+$AF$13,MATCH(AV$17,'1.2a Other'!$9:$9,0)+$AF$12,1,1))</f>
        <v>$X$119</v>
      </c>
      <c r="AW38" s="456"/>
      <c r="AX38" s="456"/>
      <c r="AY38" s="456"/>
    </row>
    <row r="39" spans="1:51" s="177" customFormat="1" ht="23" hidden="1" x14ac:dyDescent="0.25">
      <c r="A39" s="177" t="s">
        <v>582</v>
      </c>
      <c r="B39" s="177" t="s">
        <v>567</v>
      </c>
      <c r="C39" s="346"/>
      <c r="D39" s="366" t="s">
        <v>274</v>
      </c>
      <c r="E39" s="367" t="s">
        <v>267</v>
      </c>
      <c r="F39" s="430">
        <f ca="1">_xlfn.IFNA(HYPERLINK(CHOOSE('Bidder Instructions'!$H$27,"#'1.2b Other NFP'!"&amp;AF39,"#'1.2a Other'!"&amp;AF39),INDIRECT("'"&amp;CHOOSE('Bidder Instructions'!$H$27,"1.2b Other NFP","1.2a Other")&amp;"'!"&amp;AF39)),"")</f>
        <v>0</v>
      </c>
      <c r="G39" s="430">
        <f ca="1">_xlfn.IFNA(HYPERLINK(CHOOSE('Bidder Instructions'!$H$27,"#'1.2b Other NFP'!"&amp;AG39,"#'1.2a Other'!"&amp;AG39),INDIRECT("'"&amp;CHOOSE('Bidder Instructions'!$H$27,"1.2b Other NFP","1.2a Other")&amp;"'!"&amp;AG39)),"")</f>
        <v>0</v>
      </c>
      <c r="H39" s="430">
        <f ca="1">_xlfn.IFNA(HYPERLINK(CHOOSE('Bidder Instructions'!$H$27,"#'1.2b Other NFP'!"&amp;AH39,"#'1.2a Other'!"&amp;AH39),INDIRECT("'"&amp;CHOOSE('Bidder Instructions'!$H$27,"1.2b Other NFP","1.2a Other")&amp;"'!"&amp;AH39)),"")</f>
        <v>0</v>
      </c>
      <c r="I39" s="213"/>
      <c r="J39" s="214"/>
      <c r="K39" s="214"/>
      <c r="M39" s="430">
        <f ca="1">_xlfn.IFNA(HYPERLINK(CHOOSE('Bidder Instructions'!$H$27,"#'1.2b Other NFP'!"&amp;AM39,"#'1.2a Other'!"&amp;AM39),INDIRECT("'"&amp;CHOOSE('Bidder Instructions'!$H$27,"1.2b Other NFP","1.2a Other")&amp;"'!"&amp;AM39)),"")</f>
        <v>0</v>
      </c>
      <c r="N39" s="430">
        <f ca="1">_xlfn.IFNA(HYPERLINK(CHOOSE('Bidder Instructions'!$H$27,"#'1.2b Other NFP'!"&amp;AN39,"#'1.2a Other'!"&amp;AN39),INDIRECT("'"&amp;CHOOSE('Bidder Instructions'!$H$27,"1.2b Other NFP","1.2a Other")&amp;"'!"&amp;AN39)),"")</f>
        <v>0</v>
      </c>
      <c r="O39" s="430">
        <f ca="1">_xlfn.IFNA(HYPERLINK(CHOOSE('Bidder Instructions'!$H$27,"#'1.2b Other NFP'!"&amp;AO39,"#'1.2a Other'!"&amp;AO39),INDIRECT("'"&amp;CHOOSE('Bidder Instructions'!$H$27,"1.2b Other NFP","1.2a Other")&amp;"'!"&amp;AO39)),"")</f>
        <v>0</v>
      </c>
      <c r="P39" s="213"/>
      <c r="Q39" s="214"/>
      <c r="R39" s="214"/>
      <c r="T39" s="430">
        <f ca="1">_xlfn.IFNA(HYPERLINK(CHOOSE('Bidder Instructions'!$H$27,"#'1.2b Other NFP'!"&amp;AT39,"#'1.2a Other'!"&amp;AT39),INDIRECT("'"&amp;CHOOSE('Bidder Instructions'!$H$27,"1.2b Other NFP","1.2a Other")&amp;"'!"&amp;AT39)),"")</f>
        <v>0</v>
      </c>
      <c r="U39" s="430">
        <f ca="1">_xlfn.IFNA(HYPERLINK(CHOOSE('Bidder Instructions'!$H$27,"#'1.2b Other NFP'!"&amp;AU39,"#'1.2a Other'!"&amp;AU39),INDIRECT("'"&amp;CHOOSE('Bidder Instructions'!$H$27,"1.2b Other NFP","1.2a Other")&amp;"'!"&amp;AU39)),"")</f>
        <v>0</v>
      </c>
      <c r="V39" s="430">
        <f ca="1">_xlfn.IFNA(HYPERLINK(CHOOSE('Bidder Instructions'!$H$27,"#'1.2b Other NFP'!"&amp;AV39,"#'1.2a Other'!"&amp;AV39),INDIRECT("'"&amp;CHOOSE('Bidder Instructions'!$H$27,"1.2b Other NFP","1.2a Other")&amp;"'!"&amp;AV39)),"")</f>
        <v>0</v>
      </c>
      <c r="W39" s="213"/>
      <c r="X39" s="214"/>
      <c r="Y39" s="214"/>
      <c r="AA39" s="543" t="str">
        <f t="shared" si="0"/>
        <v>BS60</v>
      </c>
      <c r="AB39" s="543" t="str">
        <f t="shared" si="0"/>
        <v>BS45</v>
      </c>
      <c r="AC39" s="547"/>
      <c r="AD39" s="552" t="s">
        <v>274</v>
      </c>
      <c r="AE39" s="558" t="s">
        <v>267</v>
      </c>
      <c r="AF39" s="458" t="str">
        <f ca="1">CHOOSE('Bidder Instructions'!$H$27,ADDRESS(MATCH($AB39,'1.2b Other NFP'!$C:$C,0)+$AF$15,MATCH(AF$17,'1.2b Other NFP'!$9:$9,0)+$AF$14,1,1),ADDRESS(MATCH($AA39,'1.2a Other'!$C:$C,0)+$AF$13,MATCH(AF$17,'1.2a Other'!$9:$9,0)+$AF$12,1,1))</f>
        <v>$F$111</v>
      </c>
      <c r="AG39" s="458" t="str">
        <f ca="1">CHOOSE('Bidder Instructions'!$H$27,ADDRESS(MATCH($AB39,'1.2b Other NFP'!$C:$C,0)+$AF$15,MATCH(AG$17,'1.2b Other NFP'!$9:$9,0)+$AF$14,1,1),ADDRESS(MATCH($AA39,'1.2a Other'!$C:$C,0)+$AF$13,MATCH(AG$17,'1.2a Other'!$9:$9,0)+$AF$12,1,1))</f>
        <v>$G$111</v>
      </c>
      <c r="AH39" s="458" t="str">
        <f ca="1">CHOOSE('Bidder Instructions'!$H$27,ADDRESS(MATCH($AB39,'1.2b Other NFP'!$C:$C,0)+$AF$15,MATCH(AH$17,'1.2b Other NFP'!$9:$9,0)+$AF$14,1,1),ADDRESS(MATCH($AA39,'1.2a Other'!$C:$C,0)+$AF$13,MATCH(AH$17,'1.2a Other'!$9:$9,0)+$AF$12,1,1))</f>
        <v>$H$111</v>
      </c>
      <c r="AI39" s="460"/>
      <c r="AJ39" s="460"/>
      <c r="AK39" s="460"/>
      <c r="AL39" s="460"/>
      <c r="AM39" s="458" t="str">
        <f ca="1">CHOOSE('Bidder Instructions'!$H$27,ADDRESS(MATCH($AB39,'1.2b Other NFP'!$C:$C,0)+$AF$15,MATCH(AM$17,'1.2b Other NFP'!$9:$9,0)+$AF$14,1,1),ADDRESS(MATCH($AA39,'1.2a Other'!$C:$C,0)+$AF$13,MATCH(AM$17,'1.2a Other'!$9:$9,0)+$AF$12,1,1))</f>
        <v>$N$111</v>
      </c>
      <c r="AN39" s="458" t="str">
        <f ca="1">CHOOSE('Bidder Instructions'!$H$27,ADDRESS(MATCH($AB39,'1.2b Other NFP'!$C:$C,0)+$AF$15,MATCH(AN$17,'1.2b Other NFP'!$9:$9,0)+$AF$14,1,1),ADDRESS(MATCH($AA39,'1.2a Other'!$C:$C,0)+$AF$13,MATCH(AN$17,'1.2a Other'!$9:$9,0)+$AF$12,1,1))</f>
        <v>$O$111</v>
      </c>
      <c r="AO39" s="458" t="str">
        <f ca="1">CHOOSE('Bidder Instructions'!$H$27,ADDRESS(MATCH($AB39,'1.2b Other NFP'!$C:$C,0)+$AF$15,MATCH(AO$17,'1.2b Other NFP'!$9:$9,0)+$AF$14,1,1),ADDRESS(MATCH($AA39,'1.2a Other'!$C:$C,0)+$AF$13,MATCH(AO$17,'1.2a Other'!$9:$9,0)+$AF$12,1,1))</f>
        <v>$P$111</v>
      </c>
      <c r="AP39" s="460"/>
      <c r="AQ39" s="460"/>
      <c r="AR39" s="460"/>
      <c r="AS39" s="460"/>
      <c r="AT39" s="458" t="str">
        <f ca="1">CHOOSE('Bidder Instructions'!$H$27,ADDRESS(MATCH($AB39,'1.2b Other NFP'!$C:$C,0)+$AF$15,MATCH(AT$17,'1.2b Other NFP'!$9:$9,0)+$AF$14,1,1),ADDRESS(MATCH($AA39,'1.2a Other'!$C:$C,0)+$AF$13,MATCH(AT$17,'1.2a Other'!$9:$9,0)+$AF$12,1,1))</f>
        <v>$V$111</v>
      </c>
      <c r="AU39" s="458" t="str">
        <f ca="1">CHOOSE('Bidder Instructions'!$H$27,ADDRESS(MATCH($AB39,'1.2b Other NFP'!$C:$C,0)+$AF$15,MATCH(AU$17,'1.2b Other NFP'!$9:$9,0)+$AF$14,1,1),ADDRESS(MATCH($AA39,'1.2a Other'!$C:$C,0)+$AF$13,MATCH(AU$17,'1.2a Other'!$9:$9,0)+$AF$12,1,1))</f>
        <v>$W$111</v>
      </c>
      <c r="AV39" s="458" t="str">
        <f ca="1">CHOOSE('Bidder Instructions'!$H$27,ADDRESS(MATCH($AB39,'1.2b Other NFP'!$C:$C,0)+$AF$15,MATCH(AV$17,'1.2b Other NFP'!$9:$9,0)+$AF$14,1,1),ADDRESS(MATCH($AA39,'1.2a Other'!$C:$C,0)+$AF$13,MATCH(AV$17,'1.2a Other'!$9:$9,0)+$AF$12,1,1))</f>
        <v>$X$111</v>
      </c>
      <c r="AW39" s="456"/>
      <c r="AX39" s="456"/>
      <c r="AY39" s="456"/>
    </row>
    <row r="40" spans="1:51" s="177" customFormat="1" ht="11.5" hidden="1" x14ac:dyDescent="0.25">
      <c r="A40" s="177" t="s">
        <v>584</v>
      </c>
      <c r="B40" s="177" t="s">
        <v>560</v>
      </c>
      <c r="C40" s="346"/>
      <c r="D40" s="368" t="s">
        <v>115</v>
      </c>
      <c r="E40" s="367" t="s">
        <v>267</v>
      </c>
      <c r="F40" s="430">
        <f ca="1">_xlfn.IFNA(HYPERLINK(CHOOSE('Bidder Instructions'!$H$27,"#'1.2b Other NFP'!"&amp;AF40,"#'1.2a Other'!"&amp;AF40),INDIRECT("'"&amp;CHOOSE('Bidder Instructions'!$H$27,"1.2b Other NFP","1.2a Other")&amp;"'!"&amp;AF40)),"")</f>
        <v>0</v>
      </c>
      <c r="G40" s="430">
        <f ca="1">_xlfn.IFNA(HYPERLINK(CHOOSE('Bidder Instructions'!$H$27,"#'1.2b Other NFP'!"&amp;AG40,"#'1.2a Other'!"&amp;AG40),INDIRECT("'"&amp;CHOOSE('Bidder Instructions'!$H$27,"1.2b Other NFP","1.2a Other")&amp;"'!"&amp;AG40)),"")</f>
        <v>0</v>
      </c>
      <c r="H40" s="430">
        <f ca="1">_xlfn.IFNA(HYPERLINK(CHOOSE('Bidder Instructions'!$H$27,"#'1.2b Other NFP'!"&amp;AH40,"#'1.2a Other'!"&amp;AH40),INDIRECT("'"&amp;CHOOSE('Bidder Instructions'!$H$27,"1.2b Other NFP","1.2a Other")&amp;"'!"&amp;AH40)),"")</f>
        <v>0</v>
      </c>
      <c r="I40" s="213"/>
      <c r="J40" s="214"/>
      <c r="K40" s="214"/>
      <c r="M40" s="430">
        <f ca="1">_xlfn.IFNA(HYPERLINK(CHOOSE('Bidder Instructions'!$H$27,"#'1.2b Other NFP'!"&amp;AM40,"#'1.2a Other'!"&amp;AM40),INDIRECT("'"&amp;CHOOSE('Bidder Instructions'!$H$27,"1.2b Other NFP","1.2a Other")&amp;"'!"&amp;AM40)),"")</f>
        <v>0</v>
      </c>
      <c r="N40" s="430">
        <f ca="1">_xlfn.IFNA(HYPERLINK(CHOOSE('Bidder Instructions'!$H$27,"#'1.2b Other NFP'!"&amp;AN40,"#'1.2a Other'!"&amp;AN40),INDIRECT("'"&amp;CHOOSE('Bidder Instructions'!$H$27,"1.2b Other NFP","1.2a Other")&amp;"'!"&amp;AN40)),"")</f>
        <v>0</v>
      </c>
      <c r="O40" s="430">
        <f ca="1">_xlfn.IFNA(HYPERLINK(CHOOSE('Bidder Instructions'!$H$27,"#'1.2b Other NFP'!"&amp;AO40,"#'1.2a Other'!"&amp;AO40),INDIRECT("'"&amp;CHOOSE('Bidder Instructions'!$H$27,"1.2b Other NFP","1.2a Other")&amp;"'!"&amp;AO40)),"")</f>
        <v>0</v>
      </c>
      <c r="P40" s="213"/>
      <c r="Q40" s="214"/>
      <c r="R40" s="214"/>
      <c r="T40" s="430">
        <f ca="1">_xlfn.IFNA(HYPERLINK(CHOOSE('Bidder Instructions'!$H$27,"#'1.2b Other NFP'!"&amp;AT40,"#'1.2a Other'!"&amp;AT40),INDIRECT("'"&amp;CHOOSE('Bidder Instructions'!$H$27,"1.2b Other NFP","1.2a Other")&amp;"'!"&amp;AT40)),"")</f>
        <v>0</v>
      </c>
      <c r="U40" s="430">
        <f ca="1">_xlfn.IFNA(HYPERLINK(CHOOSE('Bidder Instructions'!$H$27,"#'1.2b Other NFP'!"&amp;AU40,"#'1.2a Other'!"&amp;AU40),INDIRECT("'"&amp;CHOOSE('Bidder Instructions'!$H$27,"1.2b Other NFP","1.2a Other")&amp;"'!"&amp;AU40)),"")</f>
        <v>0</v>
      </c>
      <c r="V40" s="430">
        <f ca="1">_xlfn.IFNA(HYPERLINK(CHOOSE('Bidder Instructions'!$H$27,"#'1.2b Other NFP'!"&amp;AV40,"#'1.2a Other'!"&amp;AV40),INDIRECT("'"&amp;CHOOSE('Bidder Instructions'!$H$27,"1.2b Other NFP","1.2a Other")&amp;"'!"&amp;AV40)),"")</f>
        <v>0</v>
      </c>
      <c r="W40" s="213"/>
      <c r="X40" s="214"/>
      <c r="Y40" s="214"/>
      <c r="AA40" s="543" t="str">
        <f t="shared" si="0"/>
        <v>BS62</v>
      </c>
      <c r="AB40" s="543" t="str">
        <f t="shared" si="0"/>
        <v>BS38</v>
      </c>
      <c r="AC40" s="547"/>
      <c r="AD40" s="559" t="s">
        <v>115</v>
      </c>
      <c r="AE40" s="558" t="s">
        <v>267</v>
      </c>
      <c r="AF40" s="458" t="str">
        <f ca="1">CHOOSE('Bidder Instructions'!$H$27,ADDRESS(MATCH($AB40,'1.2b Other NFP'!$C:$C,0)+$AF$15,MATCH(AF$17,'1.2b Other NFP'!$9:$9,0)+$AF$14,1,1),ADDRESS(MATCH($AA40,'1.2a Other'!$C:$C,0)+$AF$13,MATCH(AF$17,'1.2a Other'!$9:$9,0)+$AF$12,1,1))</f>
        <v>$F$113</v>
      </c>
      <c r="AG40" s="458" t="str">
        <f ca="1">CHOOSE('Bidder Instructions'!$H$27,ADDRESS(MATCH($AB40,'1.2b Other NFP'!$C:$C,0)+$AF$15,MATCH(AG$17,'1.2b Other NFP'!$9:$9,0)+$AF$14,1,1),ADDRESS(MATCH($AA40,'1.2a Other'!$C:$C,0)+$AF$13,MATCH(AG$17,'1.2a Other'!$9:$9,0)+$AF$12,1,1))</f>
        <v>$G$113</v>
      </c>
      <c r="AH40" s="458" t="str">
        <f ca="1">CHOOSE('Bidder Instructions'!$H$27,ADDRESS(MATCH($AB40,'1.2b Other NFP'!$C:$C,0)+$AF$15,MATCH(AH$17,'1.2b Other NFP'!$9:$9,0)+$AF$14,1,1),ADDRESS(MATCH($AA40,'1.2a Other'!$C:$C,0)+$AF$13,MATCH(AH$17,'1.2a Other'!$9:$9,0)+$AF$12,1,1))</f>
        <v>$H$113</v>
      </c>
      <c r="AI40" s="460"/>
      <c r="AJ40" s="460"/>
      <c r="AK40" s="460"/>
      <c r="AL40" s="460"/>
      <c r="AM40" s="458" t="str">
        <f ca="1">CHOOSE('Bidder Instructions'!$H$27,ADDRESS(MATCH($AB40,'1.2b Other NFP'!$C:$C,0)+$AF$15,MATCH(AM$17,'1.2b Other NFP'!$9:$9,0)+$AF$14,1,1),ADDRESS(MATCH($AA40,'1.2a Other'!$C:$C,0)+$AF$13,MATCH(AM$17,'1.2a Other'!$9:$9,0)+$AF$12,1,1))</f>
        <v>$N$113</v>
      </c>
      <c r="AN40" s="458" t="str">
        <f ca="1">CHOOSE('Bidder Instructions'!$H$27,ADDRESS(MATCH($AB40,'1.2b Other NFP'!$C:$C,0)+$AF$15,MATCH(AN$17,'1.2b Other NFP'!$9:$9,0)+$AF$14,1,1),ADDRESS(MATCH($AA40,'1.2a Other'!$C:$C,0)+$AF$13,MATCH(AN$17,'1.2a Other'!$9:$9,0)+$AF$12,1,1))</f>
        <v>$O$113</v>
      </c>
      <c r="AO40" s="458" t="str">
        <f ca="1">CHOOSE('Bidder Instructions'!$H$27,ADDRESS(MATCH($AB40,'1.2b Other NFP'!$C:$C,0)+$AF$15,MATCH(AO$17,'1.2b Other NFP'!$9:$9,0)+$AF$14,1,1),ADDRESS(MATCH($AA40,'1.2a Other'!$C:$C,0)+$AF$13,MATCH(AO$17,'1.2a Other'!$9:$9,0)+$AF$12,1,1))</f>
        <v>$P$113</v>
      </c>
      <c r="AP40" s="460"/>
      <c r="AQ40" s="460"/>
      <c r="AR40" s="460"/>
      <c r="AS40" s="460"/>
      <c r="AT40" s="458" t="str">
        <f ca="1">CHOOSE('Bidder Instructions'!$H$27,ADDRESS(MATCH($AB40,'1.2b Other NFP'!$C:$C,0)+$AF$15,MATCH(AT$17,'1.2b Other NFP'!$9:$9,0)+$AF$14,1,1),ADDRESS(MATCH($AA40,'1.2a Other'!$C:$C,0)+$AF$13,MATCH(AT$17,'1.2a Other'!$9:$9,0)+$AF$12,1,1))</f>
        <v>$V$113</v>
      </c>
      <c r="AU40" s="458" t="str">
        <f ca="1">CHOOSE('Bidder Instructions'!$H$27,ADDRESS(MATCH($AB40,'1.2b Other NFP'!$C:$C,0)+$AF$15,MATCH(AU$17,'1.2b Other NFP'!$9:$9,0)+$AF$14,1,1),ADDRESS(MATCH($AA40,'1.2a Other'!$C:$C,0)+$AF$13,MATCH(AU$17,'1.2a Other'!$9:$9,0)+$AF$12,1,1))</f>
        <v>$W$113</v>
      </c>
      <c r="AV40" s="458" t="str">
        <f ca="1">CHOOSE('Bidder Instructions'!$H$27,ADDRESS(MATCH($AB40,'1.2b Other NFP'!$C:$C,0)+$AF$15,MATCH(AV$17,'1.2b Other NFP'!$9:$9,0)+$AF$14,1,1),ADDRESS(MATCH($AA40,'1.2a Other'!$C:$C,0)+$AF$13,MATCH(AV$17,'1.2a Other'!$9:$9,0)+$AF$12,1,1))</f>
        <v>$X$113</v>
      </c>
      <c r="AW40" s="456"/>
      <c r="AX40" s="456"/>
      <c r="AY40" s="456"/>
    </row>
    <row r="41" spans="1:51" s="177" customFormat="1" ht="11.5" hidden="1" x14ac:dyDescent="0.25">
      <c r="A41" s="177" t="s">
        <v>585</v>
      </c>
      <c r="B41" s="177" t="s">
        <v>45</v>
      </c>
      <c r="C41" s="346"/>
      <c r="D41" s="366" t="str">
        <f>IF('Bidder Instructions'!$H$27=1,"","Amounts owed to joint ventures and associates")</f>
        <v>Amounts owed to joint ventures and associates</v>
      </c>
      <c r="E41" s="367" t="str">
        <f>IF(D41="","","add")</f>
        <v>add</v>
      </c>
      <c r="F41" s="430">
        <f ca="1">_xlfn.IFNA(HYPERLINK(CHOOSE('Bidder Instructions'!$H$27,"#'1.2b Other NFP'!"&amp;AF41,"#'1.2a Other'!"&amp;AF41),INDIRECT("'"&amp;CHOOSE('Bidder Instructions'!$H$27,"1.2b Other NFP","1.2a Other")&amp;"'!"&amp;AF41)),"")</f>
        <v>0</v>
      </c>
      <c r="G41" s="430">
        <f ca="1">_xlfn.IFNA(HYPERLINK(CHOOSE('Bidder Instructions'!$H$27,"#'1.2b Other NFP'!"&amp;AG41,"#'1.2a Other'!"&amp;AG41),INDIRECT("'"&amp;CHOOSE('Bidder Instructions'!$H$27,"1.2b Other NFP","1.2a Other")&amp;"'!"&amp;AG41)),"")</f>
        <v>0</v>
      </c>
      <c r="H41" s="430">
        <f ca="1">_xlfn.IFNA(HYPERLINK(CHOOSE('Bidder Instructions'!$H$27,"#'1.2b Other NFP'!"&amp;AH41,"#'1.2a Other'!"&amp;AH41),INDIRECT("'"&amp;CHOOSE('Bidder Instructions'!$H$27,"1.2b Other NFP","1.2a Other")&amp;"'!"&amp;AH41)),"")</f>
        <v>0</v>
      </c>
      <c r="I41" s="213"/>
      <c r="J41" s="214"/>
      <c r="K41" s="214"/>
      <c r="M41" s="430">
        <f ca="1">_xlfn.IFNA(HYPERLINK(CHOOSE('Bidder Instructions'!$H$27,"#'1.2b Other NFP'!"&amp;AM41,"#'1.2a Other'!"&amp;AM41),INDIRECT("'"&amp;CHOOSE('Bidder Instructions'!$H$27,"1.2b Other NFP","1.2a Other")&amp;"'!"&amp;AM41)),"")</f>
        <v>0</v>
      </c>
      <c r="N41" s="430">
        <f ca="1">_xlfn.IFNA(HYPERLINK(CHOOSE('Bidder Instructions'!$H$27,"#'1.2b Other NFP'!"&amp;AN41,"#'1.2a Other'!"&amp;AN41),INDIRECT("'"&amp;CHOOSE('Bidder Instructions'!$H$27,"1.2b Other NFP","1.2a Other")&amp;"'!"&amp;AN41)),"")</f>
        <v>0</v>
      </c>
      <c r="O41" s="430">
        <f ca="1">_xlfn.IFNA(HYPERLINK(CHOOSE('Bidder Instructions'!$H$27,"#'1.2b Other NFP'!"&amp;AO41,"#'1.2a Other'!"&amp;AO41),INDIRECT("'"&amp;CHOOSE('Bidder Instructions'!$H$27,"1.2b Other NFP","1.2a Other")&amp;"'!"&amp;AO41)),"")</f>
        <v>0</v>
      </c>
      <c r="P41" s="213"/>
      <c r="Q41" s="214"/>
      <c r="R41" s="214"/>
      <c r="T41" s="430">
        <f ca="1">_xlfn.IFNA(HYPERLINK(CHOOSE('Bidder Instructions'!$H$27,"#'1.2b Other NFP'!"&amp;AT41,"#'1.2a Other'!"&amp;AT41),INDIRECT("'"&amp;CHOOSE('Bidder Instructions'!$H$27,"1.2b Other NFP","1.2a Other")&amp;"'!"&amp;AT41)),"")</f>
        <v>0</v>
      </c>
      <c r="U41" s="430">
        <f ca="1">_xlfn.IFNA(HYPERLINK(CHOOSE('Bidder Instructions'!$H$27,"#'1.2b Other NFP'!"&amp;AU41,"#'1.2a Other'!"&amp;AU41),INDIRECT("'"&amp;CHOOSE('Bidder Instructions'!$H$27,"1.2b Other NFP","1.2a Other")&amp;"'!"&amp;AU41)),"")</f>
        <v>0</v>
      </c>
      <c r="V41" s="430">
        <f ca="1">_xlfn.IFNA(HYPERLINK(CHOOSE('Bidder Instructions'!$H$27,"#'1.2b Other NFP'!"&amp;AV41,"#'1.2a Other'!"&amp;AV41),INDIRECT("'"&amp;CHOOSE('Bidder Instructions'!$H$27,"1.2b Other NFP","1.2a Other")&amp;"'!"&amp;AV41)),"")</f>
        <v>0</v>
      </c>
      <c r="W41" s="213"/>
      <c r="X41" s="214"/>
      <c r="Y41" s="214"/>
      <c r="AA41" s="543" t="str">
        <f t="shared" si="0"/>
        <v>BS63</v>
      </c>
      <c r="AB41" s="543" t="str">
        <f t="shared" si="0"/>
        <v>N/A</v>
      </c>
      <c r="AC41" s="547"/>
      <c r="AD41" s="552" t="str">
        <f>IF('Bidder Instructions'!$H$27=1,"","Amounts owed to joint ventures and associates")</f>
        <v>Amounts owed to joint ventures and associates</v>
      </c>
      <c r="AE41" s="558" t="str">
        <f>IF(AD41="","","add")</f>
        <v>add</v>
      </c>
      <c r="AF41" s="458" t="str">
        <f ca="1">CHOOSE('Bidder Instructions'!$H$27,ADDRESS(MATCH($AB41,'1.2b Other NFP'!$C:$C,0)+$AF$15,MATCH(AF$17,'1.2b Other NFP'!$9:$9,0)+$AF$14,1,1),ADDRESS(MATCH($AA41,'1.2a Other'!$C:$C,0)+$AF$13,MATCH(AF$17,'1.2a Other'!$9:$9,0)+$AF$12,1,1))</f>
        <v>$F$114</v>
      </c>
      <c r="AG41" s="458" t="str">
        <f ca="1">CHOOSE('Bidder Instructions'!$H$27,ADDRESS(MATCH($AB41,'1.2b Other NFP'!$C:$C,0)+$AF$15,MATCH(AG$17,'1.2b Other NFP'!$9:$9,0)+$AF$14,1,1),ADDRESS(MATCH($AA41,'1.2a Other'!$C:$C,0)+$AF$13,MATCH(AG$17,'1.2a Other'!$9:$9,0)+$AF$12,1,1))</f>
        <v>$G$114</v>
      </c>
      <c r="AH41" s="458" t="str">
        <f ca="1">CHOOSE('Bidder Instructions'!$H$27,ADDRESS(MATCH($AB41,'1.2b Other NFP'!$C:$C,0)+$AF$15,MATCH(AH$17,'1.2b Other NFP'!$9:$9,0)+$AF$14,1,1),ADDRESS(MATCH($AA41,'1.2a Other'!$C:$C,0)+$AF$13,MATCH(AH$17,'1.2a Other'!$9:$9,0)+$AF$12,1,1))</f>
        <v>$H$114</v>
      </c>
      <c r="AI41" s="460"/>
      <c r="AJ41" s="460"/>
      <c r="AK41" s="460"/>
      <c r="AL41" s="460"/>
      <c r="AM41" s="458" t="str">
        <f ca="1">CHOOSE('Bidder Instructions'!$H$27,ADDRESS(MATCH($AB41,'1.2b Other NFP'!$C:$C,0)+$AF$15,MATCH(AM$17,'1.2b Other NFP'!$9:$9,0)+$AF$14,1,1),ADDRESS(MATCH($AA41,'1.2a Other'!$C:$C,0)+$AF$13,MATCH(AM$17,'1.2a Other'!$9:$9,0)+$AF$12,1,1))</f>
        <v>$N$114</v>
      </c>
      <c r="AN41" s="458" t="str">
        <f ca="1">CHOOSE('Bidder Instructions'!$H$27,ADDRESS(MATCH($AB41,'1.2b Other NFP'!$C:$C,0)+$AF$15,MATCH(AN$17,'1.2b Other NFP'!$9:$9,0)+$AF$14,1,1),ADDRESS(MATCH($AA41,'1.2a Other'!$C:$C,0)+$AF$13,MATCH(AN$17,'1.2a Other'!$9:$9,0)+$AF$12,1,1))</f>
        <v>$O$114</v>
      </c>
      <c r="AO41" s="458" t="str">
        <f ca="1">CHOOSE('Bidder Instructions'!$H$27,ADDRESS(MATCH($AB41,'1.2b Other NFP'!$C:$C,0)+$AF$15,MATCH(AO$17,'1.2b Other NFP'!$9:$9,0)+$AF$14,1,1),ADDRESS(MATCH($AA41,'1.2a Other'!$C:$C,0)+$AF$13,MATCH(AO$17,'1.2a Other'!$9:$9,0)+$AF$12,1,1))</f>
        <v>$P$114</v>
      </c>
      <c r="AP41" s="460"/>
      <c r="AQ41" s="460"/>
      <c r="AR41" s="460"/>
      <c r="AS41" s="460"/>
      <c r="AT41" s="458" t="str">
        <f ca="1">CHOOSE('Bidder Instructions'!$H$27,ADDRESS(MATCH($AB41,'1.2b Other NFP'!$C:$C,0)+$AF$15,MATCH(AT$17,'1.2b Other NFP'!$9:$9,0)+$AF$14,1,1),ADDRESS(MATCH($AA41,'1.2a Other'!$C:$C,0)+$AF$13,MATCH(AT$17,'1.2a Other'!$9:$9,0)+$AF$12,1,1))</f>
        <v>$V$114</v>
      </c>
      <c r="AU41" s="458" t="str">
        <f ca="1">CHOOSE('Bidder Instructions'!$H$27,ADDRESS(MATCH($AB41,'1.2b Other NFP'!$C:$C,0)+$AF$15,MATCH(AU$17,'1.2b Other NFP'!$9:$9,0)+$AF$14,1,1),ADDRESS(MATCH($AA41,'1.2a Other'!$C:$C,0)+$AF$13,MATCH(AU$17,'1.2a Other'!$9:$9,0)+$AF$12,1,1))</f>
        <v>$W$114</v>
      </c>
      <c r="AV41" s="458" t="str">
        <f ca="1">CHOOSE('Bidder Instructions'!$H$27,ADDRESS(MATCH($AB41,'1.2b Other NFP'!$C:$C,0)+$AF$15,MATCH(AV$17,'1.2b Other NFP'!$9:$9,0)+$AF$14,1,1),ADDRESS(MATCH($AA41,'1.2a Other'!$C:$C,0)+$AF$13,MATCH(AV$17,'1.2a Other'!$9:$9,0)+$AF$12,1,1))</f>
        <v>$X$114</v>
      </c>
      <c r="AW41" s="456"/>
      <c r="AX41" s="456"/>
      <c r="AY41" s="456"/>
    </row>
    <row r="42" spans="1:51" s="177" customFormat="1" ht="11.5" hidden="1" x14ac:dyDescent="0.25">
      <c r="A42" s="177" t="s">
        <v>593</v>
      </c>
      <c r="B42" s="177" t="s">
        <v>45</v>
      </c>
      <c r="C42" s="346"/>
      <c r="D42" s="366" t="str">
        <f>IF('Bidder Instructions'!$H$27=1,"","Derivative financial instruments")</f>
        <v>Derivative financial instruments</v>
      </c>
      <c r="E42" s="367" t="str">
        <f>IF(D42="","","add")</f>
        <v>add</v>
      </c>
      <c r="F42" s="430">
        <f ca="1">_xlfn.IFNA(HYPERLINK(CHOOSE('Bidder Instructions'!$H$27,"#'1.2b Other NFP'!"&amp;AF42,"#'1.2a Other'!"&amp;AF42),INDIRECT("'"&amp;CHOOSE('Bidder Instructions'!$H$27,"1.2b Other NFP","1.2a Other")&amp;"'!"&amp;AF42)),"")</f>
        <v>0</v>
      </c>
      <c r="G42" s="430">
        <f ca="1">_xlfn.IFNA(HYPERLINK(CHOOSE('Bidder Instructions'!$H$27,"#'1.2b Other NFP'!"&amp;AG42,"#'1.2a Other'!"&amp;AG42),INDIRECT("'"&amp;CHOOSE('Bidder Instructions'!$H$27,"1.2b Other NFP","1.2a Other")&amp;"'!"&amp;AG42)),"")</f>
        <v>0</v>
      </c>
      <c r="H42" s="430">
        <f ca="1">_xlfn.IFNA(HYPERLINK(CHOOSE('Bidder Instructions'!$H$27,"#'1.2b Other NFP'!"&amp;AH42,"#'1.2a Other'!"&amp;AH42),INDIRECT("'"&amp;CHOOSE('Bidder Instructions'!$H$27,"1.2b Other NFP","1.2a Other")&amp;"'!"&amp;AH42)),"")</f>
        <v>0</v>
      </c>
      <c r="I42" s="213"/>
      <c r="J42" s="214"/>
      <c r="K42" s="214"/>
      <c r="M42" s="430">
        <f ca="1">_xlfn.IFNA(HYPERLINK(CHOOSE('Bidder Instructions'!$H$27,"#'1.2b Other NFP'!"&amp;AM42,"#'1.2a Other'!"&amp;AM42),INDIRECT("'"&amp;CHOOSE('Bidder Instructions'!$H$27,"1.2b Other NFP","1.2a Other")&amp;"'!"&amp;AM42)),"")</f>
        <v>0</v>
      </c>
      <c r="N42" s="430">
        <f ca="1">_xlfn.IFNA(HYPERLINK(CHOOSE('Bidder Instructions'!$H$27,"#'1.2b Other NFP'!"&amp;AN42,"#'1.2a Other'!"&amp;AN42),INDIRECT("'"&amp;CHOOSE('Bidder Instructions'!$H$27,"1.2b Other NFP","1.2a Other")&amp;"'!"&amp;AN42)),"")</f>
        <v>0</v>
      </c>
      <c r="O42" s="430">
        <f ca="1">_xlfn.IFNA(HYPERLINK(CHOOSE('Bidder Instructions'!$H$27,"#'1.2b Other NFP'!"&amp;AO42,"#'1.2a Other'!"&amp;AO42),INDIRECT("'"&amp;CHOOSE('Bidder Instructions'!$H$27,"1.2b Other NFP","1.2a Other")&amp;"'!"&amp;AO42)),"")</f>
        <v>0</v>
      </c>
      <c r="P42" s="213"/>
      <c r="Q42" s="214"/>
      <c r="R42" s="214"/>
      <c r="T42" s="430">
        <f ca="1">_xlfn.IFNA(HYPERLINK(CHOOSE('Bidder Instructions'!$H$27,"#'1.2b Other NFP'!"&amp;AT42,"#'1.2a Other'!"&amp;AT42),INDIRECT("'"&amp;CHOOSE('Bidder Instructions'!$H$27,"1.2b Other NFP","1.2a Other")&amp;"'!"&amp;AT42)),"")</f>
        <v>0</v>
      </c>
      <c r="U42" s="430">
        <f ca="1">_xlfn.IFNA(HYPERLINK(CHOOSE('Bidder Instructions'!$H$27,"#'1.2b Other NFP'!"&amp;AU42,"#'1.2a Other'!"&amp;AU42),INDIRECT("'"&amp;CHOOSE('Bidder Instructions'!$H$27,"1.2b Other NFP","1.2a Other")&amp;"'!"&amp;AU42)),"")</f>
        <v>0</v>
      </c>
      <c r="V42" s="430">
        <f ca="1">_xlfn.IFNA(HYPERLINK(CHOOSE('Bidder Instructions'!$H$27,"#'1.2b Other NFP'!"&amp;AV42,"#'1.2a Other'!"&amp;AV42),INDIRECT("'"&amp;CHOOSE('Bidder Instructions'!$H$27,"1.2b Other NFP","1.2a Other")&amp;"'!"&amp;AV42)),"")</f>
        <v>0</v>
      </c>
      <c r="W42" s="213"/>
      <c r="X42" s="214"/>
      <c r="Y42" s="214"/>
      <c r="AA42" s="543" t="str">
        <f t="shared" si="0"/>
        <v>BS71</v>
      </c>
      <c r="AB42" s="543" t="str">
        <f t="shared" si="0"/>
        <v>N/A</v>
      </c>
      <c r="AC42" s="547"/>
      <c r="AD42" s="552" t="str">
        <f>IF('Bidder Instructions'!$H$27=1,"","Derivative financial instruments")</f>
        <v>Derivative financial instruments</v>
      </c>
      <c r="AE42" s="558" t="str">
        <f>IF(AD42="","","add")</f>
        <v>add</v>
      </c>
      <c r="AF42" s="458" t="str">
        <f ca="1">CHOOSE('Bidder Instructions'!$H$27,ADDRESS(MATCH($AB42,'1.2b Other NFP'!$C:$C,0)+$AF$15,MATCH(AF$17,'1.2b Other NFP'!$9:$9,0)+$AF$14,1,1),ADDRESS(MATCH($AA42,'1.2a Other'!$C:$C,0)+$AF$13,MATCH(AF$17,'1.2a Other'!$9:$9,0)+$AF$12,1,1))</f>
        <v>$F$122</v>
      </c>
      <c r="AG42" s="458" t="str">
        <f ca="1">CHOOSE('Bidder Instructions'!$H$27,ADDRESS(MATCH($AB42,'1.2b Other NFP'!$C:$C,0)+$AF$15,MATCH(AG$17,'1.2b Other NFP'!$9:$9,0)+$AF$14,1,1),ADDRESS(MATCH($AA42,'1.2a Other'!$C:$C,0)+$AF$13,MATCH(AG$17,'1.2a Other'!$9:$9,0)+$AF$12,1,1))</f>
        <v>$G$122</v>
      </c>
      <c r="AH42" s="458" t="str">
        <f ca="1">CHOOSE('Bidder Instructions'!$H$27,ADDRESS(MATCH($AB42,'1.2b Other NFP'!$C:$C,0)+$AF$15,MATCH(AH$17,'1.2b Other NFP'!$9:$9,0)+$AF$14,1,1),ADDRESS(MATCH($AA42,'1.2a Other'!$C:$C,0)+$AF$13,MATCH(AH$17,'1.2a Other'!$9:$9,0)+$AF$12,1,1))</f>
        <v>$H$122</v>
      </c>
      <c r="AI42" s="460"/>
      <c r="AJ42" s="460"/>
      <c r="AK42" s="460"/>
      <c r="AL42" s="460"/>
      <c r="AM42" s="458" t="str">
        <f ca="1">CHOOSE('Bidder Instructions'!$H$27,ADDRESS(MATCH($AB42,'1.2b Other NFP'!$C:$C,0)+$AF$15,MATCH(AM$17,'1.2b Other NFP'!$9:$9,0)+$AF$14,1,1),ADDRESS(MATCH($AA42,'1.2a Other'!$C:$C,0)+$AF$13,MATCH(AM$17,'1.2a Other'!$9:$9,0)+$AF$12,1,1))</f>
        <v>$N$122</v>
      </c>
      <c r="AN42" s="458" t="str">
        <f ca="1">CHOOSE('Bidder Instructions'!$H$27,ADDRESS(MATCH($AB42,'1.2b Other NFP'!$C:$C,0)+$AF$15,MATCH(AN$17,'1.2b Other NFP'!$9:$9,0)+$AF$14,1,1),ADDRESS(MATCH($AA42,'1.2a Other'!$C:$C,0)+$AF$13,MATCH(AN$17,'1.2a Other'!$9:$9,0)+$AF$12,1,1))</f>
        <v>$O$122</v>
      </c>
      <c r="AO42" s="458" t="str">
        <f ca="1">CHOOSE('Bidder Instructions'!$H$27,ADDRESS(MATCH($AB42,'1.2b Other NFP'!$C:$C,0)+$AF$15,MATCH(AO$17,'1.2b Other NFP'!$9:$9,0)+$AF$14,1,1),ADDRESS(MATCH($AA42,'1.2a Other'!$C:$C,0)+$AF$13,MATCH(AO$17,'1.2a Other'!$9:$9,0)+$AF$12,1,1))</f>
        <v>$P$122</v>
      </c>
      <c r="AP42" s="460"/>
      <c r="AQ42" s="460"/>
      <c r="AR42" s="460"/>
      <c r="AS42" s="460"/>
      <c r="AT42" s="458" t="str">
        <f ca="1">CHOOSE('Bidder Instructions'!$H$27,ADDRESS(MATCH($AB42,'1.2b Other NFP'!$C:$C,0)+$AF$15,MATCH(AT$17,'1.2b Other NFP'!$9:$9,0)+$AF$14,1,1),ADDRESS(MATCH($AA42,'1.2a Other'!$C:$C,0)+$AF$13,MATCH(AT$17,'1.2a Other'!$9:$9,0)+$AF$12,1,1))</f>
        <v>$V$122</v>
      </c>
      <c r="AU42" s="458" t="str">
        <f ca="1">CHOOSE('Bidder Instructions'!$H$27,ADDRESS(MATCH($AB42,'1.2b Other NFP'!$C:$C,0)+$AF$15,MATCH(AU$17,'1.2b Other NFP'!$9:$9,0)+$AF$14,1,1),ADDRESS(MATCH($AA42,'1.2a Other'!$C:$C,0)+$AF$13,MATCH(AU$17,'1.2a Other'!$9:$9,0)+$AF$12,1,1))</f>
        <v>$W$122</v>
      </c>
      <c r="AV42" s="458" t="str">
        <f ca="1">CHOOSE('Bidder Instructions'!$H$27,ADDRESS(MATCH($AB42,'1.2b Other NFP'!$C:$C,0)+$AF$15,MATCH(AV$17,'1.2b Other NFP'!$9:$9,0)+$AF$14,1,1),ADDRESS(MATCH($AA42,'1.2a Other'!$C:$C,0)+$AF$13,MATCH(AV$17,'1.2a Other'!$9:$9,0)+$AF$12,1,1))</f>
        <v>$X$122</v>
      </c>
      <c r="AW42" s="456"/>
      <c r="AX42" s="456"/>
      <c r="AY42" s="456"/>
    </row>
    <row r="43" spans="1:51" s="177" customFormat="1" ht="11.5" hidden="1" x14ac:dyDescent="0.25">
      <c r="C43" s="346"/>
      <c r="D43" s="370" t="s">
        <v>27</v>
      </c>
      <c r="E43" s="371"/>
      <c r="F43" s="430"/>
      <c r="G43" s="430"/>
      <c r="H43" s="430"/>
      <c r="I43" s="213"/>
      <c r="J43" s="214"/>
      <c r="K43" s="214"/>
      <c r="M43" s="430"/>
      <c r="N43" s="430"/>
      <c r="O43" s="430"/>
      <c r="P43" s="213"/>
      <c r="Q43" s="214"/>
      <c r="R43" s="214"/>
      <c r="T43" s="430"/>
      <c r="U43" s="430"/>
      <c r="V43" s="430"/>
      <c r="W43" s="213"/>
      <c r="X43" s="214"/>
      <c r="Y43" s="214"/>
      <c r="AA43" s="543">
        <f t="shared" si="0"/>
        <v>0</v>
      </c>
      <c r="AB43" s="543">
        <f t="shared" si="0"/>
        <v>0</v>
      </c>
      <c r="AC43" s="547"/>
      <c r="AD43" s="561" t="s">
        <v>27</v>
      </c>
      <c r="AE43" s="562"/>
      <c r="AF43" s="458"/>
      <c r="AG43" s="458"/>
      <c r="AH43" s="459"/>
      <c r="AI43" s="460"/>
      <c r="AJ43" s="460"/>
      <c r="AK43" s="460"/>
      <c r="AL43" s="460"/>
      <c r="AM43" s="461"/>
      <c r="AN43" s="458"/>
      <c r="AO43" s="459"/>
      <c r="AP43" s="460"/>
      <c r="AQ43" s="460"/>
      <c r="AR43" s="460"/>
      <c r="AS43" s="460"/>
      <c r="AT43" s="461"/>
      <c r="AU43" s="458"/>
      <c r="AV43" s="459"/>
      <c r="AW43" s="456"/>
      <c r="AX43" s="456"/>
      <c r="AY43" s="456"/>
    </row>
    <row r="44" spans="1:51" s="177" customFormat="1" ht="11.5" hidden="1" x14ac:dyDescent="0.25">
      <c r="A44" s="177" t="s">
        <v>532</v>
      </c>
      <c r="B44" s="177" t="s">
        <v>45</v>
      </c>
      <c r="C44" s="346"/>
      <c r="D44" s="366" t="str">
        <f>IF('Bidder Instructions'!$H$27=1,"","Investments")</f>
        <v>Investments</v>
      </c>
      <c r="E44" s="367" t="str">
        <f>IF(D44="","","less")</f>
        <v>less</v>
      </c>
      <c r="F44" s="430">
        <f ca="1">_xlfn.IFNA(HYPERLINK(CHOOSE('Bidder Instructions'!$H$27,"#'1.2b Other NFP'!"&amp;AF44,"#'1.2a Other'!"&amp;AF44),INDIRECT("'"&amp;CHOOSE('Bidder Instructions'!$H$27,"1.2b Other NFP","1.2a Other")&amp;"'!"&amp;AF44)),"")</f>
        <v>0</v>
      </c>
      <c r="G44" s="430">
        <f ca="1">_xlfn.IFNA(HYPERLINK(CHOOSE('Bidder Instructions'!$H$27,"#'1.2b Other NFP'!"&amp;AG44,"#'1.2a Other'!"&amp;AG44),INDIRECT("'"&amp;CHOOSE('Bidder Instructions'!$H$27,"1.2b Other NFP","1.2a Other")&amp;"'!"&amp;AG44)),"")</f>
        <v>0</v>
      </c>
      <c r="H44" s="430">
        <f ca="1">_xlfn.IFNA(HYPERLINK(CHOOSE('Bidder Instructions'!$H$27,"#'1.2b Other NFP'!"&amp;AH44,"#'1.2a Other'!"&amp;AH44),INDIRECT("'"&amp;CHOOSE('Bidder Instructions'!$H$27,"1.2b Other NFP","1.2a Other")&amp;"'!"&amp;AH44)),"")</f>
        <v>0</v>
      </c>
      <c r="I44" s="213"/>
      <c r="J44" s="214"/>
      <c r="K44" s="214"/>
      <c r="M44" s="430">
        <f ca="1">_xlfn.IFNA(HYPERLINK(CHOOSE('Bidder Instructions'!$H$27,"#'1.2b Other NFP'!"&amp;AM44,"#'1.2a Other'!"&amp;AM44),INDIRECT("'"&amp;CHOOSE('Bidder Instructions'!$H$27,"1.2b Other NFP","1.2a Other")&amp;"'!"&amp;AM44)),"")</f>
        <v>0</v>
      </c>
      <c r="N44" s="430">
        <f ca="1">_xlfn.IFNA(HYPERLINK(CHOOSE('Bidder Instructions'!$H$27,"#'1.2b Other NFP'!"&amp;AN44,"#'1.2a Other'!"&amp;AN44),INDIRECT("'"&amp;CHOOSE('Bidder Instructions'!$H$27,"1.2b Other NFP","1.2a Other")&amp;"'!"&amp;AN44)),"")</f>
        <v>0</v>
      </c>
      <c r="O44" s="430">
        <f ca="1">_xlfn.IFNA(HYPERLINK(CHOOSE('Bidder Instructions'!$H$27,"#'1.2b Other NFP'!"&amp;AO44,"#'1.2a Other'!"&amp;AO44),INDIRECT("'"&amp;CHOOSE('Bidder Instructions'!$H$27,"1.2b Other NFP","1.2a Other")&amp;"'!"&amp;AO44)),"")</f>
        <v>0</v>
      </c>
      <c r="P44" s="213"/>
      <c r="Q44" s="214"/>
      <c r="R44" s="214"/>
      <c r="T44" s="430">
        <f ca="1">_xlfn.IFNA(HYPERLINK(CHOOSE('Bidder Instructions'!$H$27,"#'1.2b Other NFP'!"&amp;AT44,"#'1.2a Other'!"&amp;AT44),INDIRECT("'"&amp;CHOOSE('Bidder Instructions'!$H$27,"1.2b Other NFP","1.2a Other")&amp;"'!"&amp;AT44)),"")</f>
        <v>0</v>
      </c>
      <c r="U44" s="430">
        <f ca="1">_xlfn.IFNA(HYPERLINK(CHOOSE('Bidder Instructions'!$H$27,"#'1.2b Other NFP'!"&amp;AU44,"#'1.2a Other'!"&amp;AU44),INDIRECT("'"&amp;CHOOSE('Bidder Instructions'!$H$27,"1.2b Other NFP","1.2a Other")&amp;"'!"&amp;AU44)),"")</f>
        <v>0</v>
      </c>
      <c r="V44" s="430">
        <f ca="1">_xlfn.IFNA(HYPERLINK(CHOOSE('Bidder Instructions'!$H$27,"#'1.2b Other NFP'!"&amp;AV44,"#'1.2a Other'!"&amp;AV44),INDIRECT("'"&amp;CHOOSE('Bidder Instructions'!$H$27,"1.2b Other NFP","1.2a Other")&amp;"'!"&amp;AV44)),"")</f>
        <v>0</v>
      </c>
      <c r="W44" s="213"/>
      <c r="X44" s="214"/>
      <c r="Y44" s="214"/>
      <c r="AA44" s="543" t="str">
        <f t="shared" si="0"/>
        <v>BS30</v>
      </c>
      <c r="AB44" s="543" t="str">
        <f t="shared" si="0"/>
        <v>N/A</v>
      </c>
      <c r="AC44" s="547"/>
      <c r="AD44" s="552" t="str">
        <f>IF('Bidder Instructions'!$H$27=1,"","Investments")</f>
        <v>Investments</v>
      </c>
      <c r="AE44" s="558" t="str">
        <f>IF(AD44="","","less")</f>
        <v>less</v>
      </c>
      <c r="AF44" s="458" t="str">
        <f ca="1">CHOOSE('Bidder Instructions'!$H$27,ADDRESS(MATCH($AB44,'1.2b Other NFP'!$C:$C,0)+$AF$15,MATCH(AF$17,'1.2b Other NFP'!$9:$9,0)+$AF$14,1,1),ADDRESS(MATCH($AA44,'1.2a Other'!$C:$C,0)+$AF$13,MATCH(AF$17,'1.2a Other'!$9:$9,0)+$AF$12,1,1))</f>
        <v>$F$81</v>
      </c>
      <c r="AG44" s="458" t="str">
        <f ca="1">CHOOSE('Bidder Instructions'!$H$27,ADDRESS(MATCH($AB44,'1.2b Other NFP'!$C:$C,0)+$AF$15,MATCH(AG$17,'1.2b Other NFP'!$9:$9,0)+$AF$14,1,1),ADDRESS(MATCH($AA44,'1.2a Other'!$C:$C,0)+$AF$13,MATCH(AG$17,'1.2a Other'!$9:$9,0)+$AF$12,1,1))</f>
        <v>$G$81</v>
      </c>
      <c r="AH44" s="458" t="str">
        <f ca="1">CHOOSE('Bidder Instructions'!$H$27,ADDRESS(MATCH($AB44,'1.2b Other NFP'!$C:$C,0)+$AF$15,MATCH(AH$17,'1.2b Other NFP'!$9:$9,0)+$AF$14,1,1),ADDRESS(MATCH($AA44,'1.2a Other'!$C:$C,0)+$AF$13,MATCH(AH$17,'1.2a Other'!$9:$9,0)+$AF$12,1,1))</f>
        <v>$H$81</v>
      </c>
      <c r="AI44" s="460"/>
      <c r="AJ44" s="460"/>
      <c r="AK44" s="460"/>
      <c r="AL44" s="460"/>
      <c r="AM44" s="458" t="str">
        <f ca="1">CHOOSE('Bidder Instructions'!$H$27,ADDRESS(MATCH($AB44,'1.2b Other NFP'!$C:$C,0)+$AF$15,MATCH(AM$17,'1.2b Other NFP'!$9:$9,0)+$AF$14,1,1),ADDRESS(MATCH($AA44,'1.2a Other'!$C:$C,0)+$AF$13,MATCH(AM$17,'1.2a Other'!$9:$9,0)+$AF$12,1,1))</f>
        <v>$N$81</v>
      </c>
      <c r="AN44" s="458" t="str">
        <f ca="1">CHOOSE('Bidder Instructions'!$H$27,ADDRESS(MATCH($AB44,'1.2b Other NFP'!$C:$C,0)+$AF$15,MATCH(AN$17,'1.2b Other NFP'!$9:$9,0)+$AF$14,1,1),ADDRESS(MATCH($AA44,'1.2a Other'!$C:$C,0)+$AF$13,MATCH(AN$17,'1.2a Other'!$9:$9,0)+$AF$12,1,1))</f>
        <v>$O$81</v>
      </c>
      <c r="AO44" s="458" t="str">
        <f ca="1">CHOOSE('Bidder Instructions'!$H$27,ADDRESS(MATCH($AB44,'1.2b Other NFP'!$C:$C,0)+$AF$15,MATCH(AO$17,'1.2b Other NFP'!$9:$9,0)+$AF$14,1,1),ADDRESS(MATCH($AA44,'1.2a Other'!$C:$C,0)+$AF$13,MATCH(AO$17,'1.2a Other'!$9:$9,0)+$AF$12,1,1))</f>
        <v>$P$81</v>
      </c>
      <c r="AP44" s="460"/>
      <c r="AQ44" s="460"/>
      <c r="AR44" s="460"/>
      <c r="AS44" s="460"/>
      <c r="AT44" s="458" t="str">
        <f ca="1">CHOOSE('Bidder Instructions'!$H$27,ADDRESS(MATCH($AB44,'1.2b Other NFP'!$C:$C,0)+$AF$15,MATCH(AT$17,'1.2b Other NFP'!$9:$9,0)+$AF$14,1,1),ADDRESS(MATCH($AA44,'1.2a Other'!$C:$C,0)+$AF$13,MATCH(AT$17,'1.2a Other'!$9:$9,0)+$AF$12,1,1))</f>
        <v>$V$81</v>
      </c>
      <c r="AU44" s="458" t="str">
        <f ca="1">CHOOSE('Bidder Instructions'!$H$27,ADDRESS(MATCH($AB44,'1.2b Other NFP'!$C:$C,0)+$AF$15,MATCH(AU$17,'1.2b Other NFP'!$9:$9,0)+$AF$14,1,1),ADDRESS(MATCH($AA44,'1.2a Other'!$C:$C,0)+$AF$13,MATCH(AU$17,'1.2a Other'!$9:$9,0)+$AF$12,1,1))</f>
        <v>$W$81</v>
      </c>
      <c r="AV44" s="458" t="str">
        <f ca="1">CHOOSE('Bidder Instructions'!$H$27,ADDRESS(MATCH($AB44,'1.2b Other NFP'!$C:$C,0)+$AF$15,MATCH(AV$17,'1.2b Other NFP'!$9:$9,0)+$AF$14,1,1),ADDRESS(MATCH($AA44,'1.2a Other'!$C:$C,0)+$AF$13,MATCH(AV$17,'1.2a Other'!$9:$9,0)+$AF$12,1,1))</f>
        <v>$X$81</v>
      </c>
      <c r="AW44" s="456"/>
      <c r="AX44" s="456"/>
      <c r="AY44" s="456"/>
    </row>
    <row r="45" spans="1:51" s="177" customFormat="1" ht="11.5" hidden="1" x14ac:dyDescent="0.25">
      <c r="A45" s="177" t="s">
        <v>534</v>
      </c>
      <c r="B45" s="177" t="s">
        <v>45</v>
      </c>
      <c r="C45" s="346"/>
      <c r="D45" s="366" t="str">
        <f>IF('Bidder Instructions'!$H$27=1,"","Derivative financial instruments")</f>
        <v>Derivative financial instruments</v>
      </c>
      <c r="E45" s="367" t="str">
        <f>IF(D45="","","less")</f>
        <v>less</v>
      </c>
      <c r="F45" s="430">
        <f ca="1">_xlfn.IFNA(HYPERLINK(CHOOSE('Bidder Instructions'!$H$27,"#'1.2b Other NFP'!"&amp;AF45,"#'1.2a Other'!"&amp;AF45),INDIRECT("'"&amp;CHOOSE('Bidder Instructions'!$H$27,"1.2b Other NFP","1.2a Other")&amp;"'!"&amp;AF45)),"")</f>
        <v>0</v>
      </c>
      <c r="G45" s="430">
        <f ca="1">_xlfn.IFNA(HYPERLINK(CHOOSE('Bidder Instructions'!$H$27,"#'1.2b Other NFP'!"&amp;AG45,"#'1.2a Other'!"&amp;AG45),INDIRECT("'"&amp;CHOOSE('Bidder Instructions'!$H$27,"1.2b Other NFP","1.2a Other")&amp;"'!"&amp;AG45)),"")</f>
        <v>0</v>
      </c>
      <c r="H45" s="430">
        <f ca="1">_xlfn.IFNA(HYPERLINK(CHOOSE('Bidder Instructions'!$H$27,"#'1.2b Other NFP'!"&amp;AH45,"#'1.2a Other'!"&amp;AH45),INDIRECT("'"&amp;CHOOSE('Bidder Instructions'!$H$27,"1.2b Other NFP","1.2a Other")&amp;"'!"&amp;AH45)),"")</f>
        <v>0</v>
      </c>
      <c r="I45" s="213"/>
      <c r="J45" s="214"/>
      <c r="K45" s="214"/>
      <c r="M45" s="430">
        <f ca="1">_xlfn.IFNA(HYPERLINK(CHOOSE('Bidder Instructions'!$H$27,"#'1.2b Other NFP'!"&amp;AM45,"#'1.2a Other'!"&amp;AM45),INDIRECT("'"&amp;CHOOSE('Bidder Instructions'!$H$27,"1.2b Other NFP","1.2a Other")&amp;"'!"&amp;AM45)),"")</f>
        <v>0</v>
      </c>
      <c r="N45" s="430">
        <f ca="1">_xlfn.IFNA(HYPERLINK(CHOOSE('Bidder Instructions'!$H$27,"#'1.2b Other NFP'!"&amp;AN45,"#'1.2a Other'!"&amp;AN45),INDIRECT("'"&amp;CHOOSE('Bidder Instructions'!$H$27,"1.2b Other NFP","1.2a Other")&amp;"'!"&amp;AN45)),"")</f>
        <v>0</v>
      </c>
      <c r="O45" s="430">
        <f ca="1">_xlfn.IFNA(HYPERLINK(CHOOSE('Bidder Instructions'!$H$27,"#'1.2b Other NFP'!"&amp;AO45,"#'1.2a Other'!"&amp;AO45),INDIRECT("'"&amp;CHOOSE('Bidder Instructions'!$H$27,"1.2b Other NFP","1.2a Other")&amp;"'!"&amp;AO45)),"")</f>
        <v>0</v>
      </c>
      <c r="P45" s="213"/>
      <c r="Q45" s="214"/>
      <c r="R45" s="214"/>
      <c r="T45" s="430">
        <f ca="1">_xlfn.IFNA(HYPERLINK(CHOOSE('Bidder Instructions'!$H$27,"#'1.2b Other NFP'!"&amp;AT45,"#'1.2a Other'!"&amp;AT45),INDIRECT("'"&amp;CHOOSE('Bidder Instructions'!$H$27,"1.2b Other NFP","1.2a Other")&amp;"'!"&amp;AT45)),"")</f>
        <v>0</v>
      </c>
      <c r="U45" s="430">
        <f ca="1">_xlfn.IFNA(HYPERLINK(CHOOSE('Bidder Instructions'!$H$27,"#'1.2b Other NFP'!"&amp;AU45,"#'1.2a Other'!"&amp;AU45),INDIRECT("'"&amp;CHOOSE('Bidder Instructions'!$H$27,"1.2b Other NFP","1.2a Other")&amp;"'!"&amp;AU45)),"")</f>
        <v>0</v>
      </c>
      <c r="V45" s="430">
        <f ca="1">_xlfn.IFNA(HYPERLINK(CHOOSE('Bidder Instructions'!$H$27,"#'1.2b Other NFP'!"&amp;AV45,"#'1.2a Other'!"&amp;AV45),INDIRECT("'"&amp;CHOOSE('Bidder Instructions'!$H$27,"1.2b Other NFP","1.2a Other")&amp;"'!"&amp;AV45)),"")</f>
        <v>0</v>
      </c>
      <c r="W45" s="213"/>
      <c r="X45" s="214"/>
      <c r="Y45" s="214"/>
      <c r="AA45" s="543" t="str">
        <f t="shared" si="0"/>
        <v>BS32</v>
      </c>
      <c r="AB45" s="543" t="str">
        <f t="shared" si="0"/>
        <v>N/A</v>
      </c>
      <c r="AC45" s="547"/>
      <c r="AD45" s="552" t="str">
        <f>IF('Bidder Instructions'!$H$27=1,"","Derivative financial instruments")</f>
        <v>Derivative financial instruments</v>
      </c>
      <c r="AE45" s="558" t="str">
        <f>IF(AD45="","","less")</f>
        <v>less</v>
      </c>
      <c r="AF45" s="458" t="str">
        <f ca="1">CHOOSE('Bidder Instructions'!$H$27,ADDRESS(MATCH($AB45,'1.2b Other NFP'!$C:$C,0)+$AF$15,MATCH(AF$17,'1.2b Other NFP'!$9:$9,0)+$AF$14,1,1),ADDRESS(MATCH($AA45,'1.2a Other'!$C:$C,0)+$AF$13,MATCH(AF$17,'1.2a Other'!$9:$9,0)+$AF$12,1,1))</f>
        <v>$F$83</v>
      </c>
      <c r="AG45" s="458" t="str">
        <f ca="1">CHOOSE('Bidder Instructions'!$H$27,ADDRESS(MATCH($AB45,'1.2b Other NFP'!$C:$C,0)+$AF$15,MATCH(AG$17,'1.2b Other NFP'!$9:$9,0)+$AF$14,1,1),ADDRESS(MATCH($AA45,'1.2a Other'!$C:$C,0)+$AF$13,MATCH(AG$17,'1.2a Other'!$9:$9,0)+$AF$12,1,1))</f>
        <v>$G$83</v>
      </c>
      <c r="AH45" s="458" t="str">
        <f ca="1">CHOOSE('Bidder Instructions'!$H$27,ADDRESS(MATCH($AB45,'1.2b Other NFP'!$C:$C,0)+$AF$15,MATCH(AH$17,'1.2b Other NFP'!$9:$9,0)+$AF$14,1,1),ADDRESS(MATCH($AA45,'1.2a Other'!$C:$C,0)+$AF$13,MATCH(AH$17,'1.2a Other'!$9:$9,0)+$AF$12,1,1))</f>
        <v>$H$83</v>
      </c>
      <c r="AI45" s="460"/>
      <c r="AJ45" s="460"/>
      <c r="AK45" s="460"/>
      <c r="AL45" s="460"/>
      <c r="AM45" s="458" t="str">
        <f ca="1">CHOOSE('Bidder Instructions'!$H$27,ADDRESS(MATCH($AB45,'1.2b Other NFP'!$C:$C,0)+$AF$15,MATCH(AM$17,'1.2b Other NFP'!$9:$9,0)+$AF$14,1,1),ADDRESS(MATCH($AA45,'1.2a Other'!$C:$C,0)+$AF$13,MATCH(AM$17,'1.2a Other'!$9:$9,0)+$AF$12,1,1))</f>
        <v>$N$83</v>
      </c>
      <c r="AN45" s="458" t="str">
        <f ca="1">CHOOSE('Bidder Instructions'!$H$27,ADDRESS(MATCH($AB45,'1.2b Other NFP'!$C:$C,0)+$AF$15,MATCH(AN$17,'1.2b Other NFP'!$9:$9,0)+$AF$14,1,1),ADDRESS(MATCH($AA45,'1.2a Other'!$C:$C,0)+$AF$13,MATCH(AN$17,'1.2a Other'!$9:$9,0)+$AF$12,1,1))</f>
        <v>$O$83</v>
      </c>
      <c r="AO45" s="458" t="str">
        <f ca="1">CHOOSE('Bidder Instructions'!$H$27,ADDRESS(MATCH($AB45,'1.2b Other NFP'!$C:$C,0)+$AF$15,MATCH(AO$17,'1.2b Other NFP'!$9:$9,0)+$AF$14,1,1),ADDRESS(MATCH($AA45,'1.2a Other'!$C:$C,0)+$AF$13,MATCH(AO$17,'1.2a Other'!$9:$9,0)+$AF$12,1,1))</f>
        <v>$P$83</v>
      </c>
      <c r="AP45" s="460"/>
      <c r="AQ45" s="460"/>
      <c r="AR45" s="460"/>
      <c r="AS45" s="460"/>
      <c r="AT45" s="458" t="str">
        <f ca="1">CHOOSE('Bidder Instructions'!$H$27,ADDRESS(MATCH($AB45,'1.2b Other NFP'!$C:$C,0)+$AF$15,MATCH(AT$17,'1.2b Other NFP'!$9:$9,0)+$AF$14,1,1),ADDRESS(MATCH($AA45,'1.2a Other'!$C:$C,0)+$AF$13,MATCH(AT$17,'1.2a Other'!$9:$9,0)+$AF$12,1,1))</f>
        <v>$V$83</v>
      </c>
      <c r="AU45" s="458" t="str">
        <f ca="1">CHOOSE('Bidder Instructions'!$H$27,ADDRESS(MATCH($AB45,'1.2b Other NFP'!$C:$C,0)+$AF$15,MATCH(AU$17,'1.2b Other NFP'!$9:$9,0)+$AF$14,1,1),ADDRESS(MATCH($AA45,'1.2a Other'!$C:$C,0)+$AF$13,MATCH(AU$17,'1.2a Other'!$9:$9,0)+$AF$12,1,1))</f>
        <v>$W$83</v>
      </c>
      <c r="AV45" s="458" t="str">
        <f ca="1">CHOOSE('Bidder Instructions'!$H$27,ADDRESS(MATCH($AB45,'1.2b Other NFP'!$C:$C,0)+$AF$15,MATCH(AV$17,'1.2b Other NFP'!$9:$9,0)+$AF$14,1,1),ADDRESS(MATCH($AA45,'1.2a Other'!$C:$C,0)+$AF$13,MATCH(AV$17,'1.2a Other'!$9:$9,0)+$AF$12,1,1))</f>
        <v>$X$83</v>
      </c>
      <c r="AW45" s="456"/>
      <c r="AX45" s="456"/>
      <c r="AY45" s="456"/>
    </row>
    <row r="46" spans="1:51" s="177" customFormat="1" ht="23" hidden="1" x14ac:dyDescent="0.25">
      <c r="A46" s="177" t="s">
        <v>535</v>
      </c>
      <c r="B46" s="177" t="s">
        <v>45</v>
      </c>
      <c r="C46" s="346"/>
      <c r="D46" s="366" t="str">
        <f>IF('Bidder Instructions'!$H$27=1,"","Other current financial assets (i.e. MMFs, secured loan notes)")</f>
        <v>Other current financial assets (i.e. MMFs, secured loan notes)</v>
      </c>
      <c r="E46" s="367" t="str">
        <f>IF(D46="","","less")</f>
        <v>less</v>
      </c>
      <c r="F46" s="430">
        <f ca="1">_xlfn.IFNA(HYPERLINK(CHOOSE('Bidder Instructions'!$H$27,"#'1.2b Other NFP'!"&amp;AF46,"#'1.2a Other'!"&amp;AF46),INDIRECT("'"&amp;CHOOSE('Bidder Instructions'!$H$27,"1.2b Other NFP","1.2a Other")&amp;"'!"&amp;AF46)),"")</f>
        <v>0</v>
      </c>
      <c r="G46" s="430">
        <f ca="1">_xlfn.IFNA(HYPERLINK(CHOOSE('Bidder Instructions'!$H$27,"#'1.2b Other NFP'!"&amp;AG46,"#'1.2a Other'!"&amp;AG46),INDIRECT("'"&amp;CHOOSE('Bidder Instructions'!$H$27,"1.2b Other NFP","1.2a Other")&amp;"'!"&amp;AG46)),"")</f>
        <v>0</v>
      </c>
      <c r="H46" s="430">
        <f ca="1">_xlfn.IFNA(HYPERLINK(CHOOSE('Bidder Instructions'!$H$27,"#'1.2b Other NFP'!"&amp;AH46,"#'1.2a Other'!"&amp;AH46),INDIRECT("'"&amp;CHOOSE('Bidder Instructions'!$H$27,"1.2b Other NFP","1.2a Other")&amp;"'!"&amp;AH46)),"")</f>
        <v>0</v>
      </c>
      <c r="I46" s="213"/>
      <c r="J46" s="214"/>
      <c r="K46" s="214"/>
      <c r="M46" s="430">
        <f ca="1">_xlfn.IFNA(HYPERLINK(CHOOSE('Bidder Instructions'!$H$27,"#'1.2b Other NFP'!"&amp;AM46,"#'1.2a Other'!"&amp;AM46),INDIRECT("'"&amp;CHOOSE('Bidder Instructions'!$H$27,"1.2b Other NFP","1.2a Other")&amp;"'!"&amp;AM46)),"")</f>
        <v>0</v>
      </c>
      <c r="N46" s="430">
        <f ca="1">_xlfn.IFNA(HYPERLINK(CHOOSE('Bidder Instructions'!$H$27,"#'1.2b Other NFP'!"&amp;AN46,"#'1.2a Other'!"&amp;AN46),INDIRECT("'"&amp;CHOOSE('Bidder Instructions'!$H$27,"1.2b Other NFP","1.2a Other")&amp;"'!"&amp;AN46)),"")</f>
        <v>0</v>
      </c>
      <c r="O46" s="430">
        <f ca="1">_xlfn.IFNA(HYPERLINK(CHOOSE('Bidder Instructions'!$H$27,"#'1.2b Other NFP'!"&amp;AO46,"#'1.2a Other'!"&amp;AO46),INDIRECT("'"&amp;CHOOSE('Bidder Instructions'!$H$27,"1.2b Other NFP","1.2a Other")&amp;"'!"&amp;AO46)),"")</f>
        <v>0</v>
      </c>
      <c r="P46" s="213"/>
      <c r="Q46" s="214"/>
      <c r="R46" s="214"/>
      <c r="T46" s="430">
        <f ca="1">_xlfn.IFNA(HYPERLINK(CHOOSE('Bidder Instructions'!$H$27,"#'1.2b Other NFP'!"&amp;AT46,"#'1.2a Other'!"&amp;AT46),INDIRECT("'"&amp;CHOOSE('Bidder Instructions'!$H$27,"1.2b Other NFP","1.2a Other")&amp;"'!"&amp;AT46)),"")</f>
        <v>0</v>
      </c>
      <c r="U46" s="430">
        <f ca="1">_xlfn.IFNA(HYPERLINK(CHOOSE('Bidder Instructions'!$H$27,"#'1.2b Other NFP'!"&amp;AU46,"#'1.2a Other'!"&amp;AU46),INDIRECT("'"&amp;CHOOSE('Bidder Instructions'!$H$27,"1.2b Other NFP","1.2a Other")&amp;"'!"&amp;AU46)),"")</f>
        <v>0</v>
      </c>
      <c r="V46" s="430">
        <f ca="1">_xlfn.IFNA(HYPERLINK(CHOOSE('Bidder Instructions'!$H$27,"#'1.2b Other NFP'!"&amp;AV46,"#'1.2a Other'!"&amp;AV46),INDIRECT("'"&amp;CHOOSE('Bidder Instructions'!$H$27,"1.2b Other NFP","1.2a Other")&amp;"'!"&amp;AV46)),"")</f>
        <v>0</v>
      </c>
      <c r="W46" s="213"/>
      <c r="X46" s="214"/>
      <c r="Y46" s="214"/>
      <c r="AA46" s="543" t="str">
        <f t="shared" si="0"/>
        <v>BS33</v>
      </c>
      <c r="AB46" s="543" t="str">
        <f t="shared" si="0"/>
        <v>N/A</v>
      </c>
      <c r="AC46" s="547"/>
      <c r="AD46" s="552" t="str">
        <f>IF('Bidder Instructions'!$H$27=1,"","Other current financial assets (i.e. MMFs, secured loan notes)")</f>
        <v>Other current financial assets (i.e. MMFs, secured loan notes)</v>
      </c>
      <c r="AE46" s="558" t="str">
        <f>IF(AD46="","","less")</f>
        <v>less</v>
      </c>
      <c r="AF46" s="458" t="str">
        <f ca="1">CHOOSE('Bidder Instructions'!$H$27,ADDRESS(MATCH($AB46,'1.2b Other NFP'!$C:$C,0)+$AF$15,MATCH(AF$17,'1.2b Other NFP'!$9:$9,0)+$AF$14,1,1),ADDRESS(MATCH($AA46,'1.2a Other'!$C:$C,0)+$AF$13,MATCH(AF$17,'1.2a Other'!$9:$9,0)+$AF$12,1,1))</f>
        <v>$F$84</v>
      </c>
      <c r="AG46" s="458" t="str">
        <f ca="1">CHOOSE('Bidder Instructions'!$H$27,ADDRESS(MATCH($AB46,'1.2b Other NFP'!$C:$C,0)+$AF$15,MATCH(AG$17,'1.2b Other NFP'!$9:$9,0)+$AF$14,1,1),ADDRESS(MATCH($AA46,'1.2a Other'!$C:$C,0)+$AF$13,MATCH(AG$17,'1.2a Other'!$9:$9,0)+$AF$12,1,1))</f>
        <v>$G$84</v>
      </c>
      <c r="AH46" s="458" t="str">
        <f ca="1">CHOOSE('Bidder Instructions'!$H$27,ADDRESS(MATCH($AB46,'1.2b Other NFP'!$C:$C,0)+$AF$15,MATCH(AH$17,'1.2b Other NFP'!$9:$9,0)+$AF$14,1,1),ADDRESS(MATCH($AA46,'1.2a Other'!$C:$C,0)+$AF$13,MATCH(AH$17,'1.2a Other'!$9:$9,0)+$AF$12,1,1))</f>
        <v>$H$84</v>
      </c>
      <c r="AI46" s="460"/>
      <c r="AJ46" s="460"/>
      <c r="AK46" s="460"/>
      <c r="AL46" s="460"/>
      <c r="AM46" s="458" t="str">
        <f ca="1">CHOOSE('Bidder Instructions'!$H$27,ADDRESS(MATCH($AB46,'1.2b Other NFP'!$C:$C,0)+$AF$15,MATCH(AM$17,'1.2b Other NFP'!$9:$9,0)+$AF$14,1,1),ADDRESS(MATCH($AA46,'1.2a Other'!$C:$C,0)+$AF$13,MATCH(AM$17,'1.2a Other'!$9:$9,0)+$AF$12,1,1))</f>
        <v>$N$84</v>
      </c>
      <c r="AN46" s="458" t="str">
        <f ca="1">CHOOSE('Bidder Instructions'!$H$27,ADDRESS(MATCH($AB46,'1.2b Other NFP'!$C:$C,0)+$AF$15,MATCH(AN$17,'1.2b Other NFP'!$9:$9,0)+$AF$14,1,1),ADDRESS(MATCH($AA46,'1.2a Other'!$C:$C,0)+$AF$13,MATCH(AN$17,'1.2a Other'!$9:$9,0)+$AF$12,1,1))</f>
        <v>$O$84</v>
      </c>
      <c r="AO46" s="458" t="str">
        <f ca="1">CHOOSE('Bidder Instructions'!$H$27,ADDRESS(MATCH($AB46,'1.2b Other NFP'!$C:$C,0)+$AF$15,MATCH(AO$17,'1.2b Other NFP'!$9:$9,0)+$AF$14,1,1),ADDRESS(MATCH($AA46,'1.2a Other'!$C:$C,0)+$AF$13,MATCH(AO$17,'1.2a Other'!$9:$9,0)+$AF$12,1,1))</f>
        <v>$P$84</v>
      </c>
      <c r="AP46" s="460"/>
      <c r="AQ46" s="460"/>
      <c r="AR46" s="460"/>
      <c r="AS46" s="460"/>
      <c r="AT46" s="458" t="str">
        <f ca="1">CHOOSE('Bidder Instructions'!$H$27,ADDRESS(MATCH($AB46,'1.2b Other NFP'!$C:$C,0)+$AF$15,MATCH(AT$17,'1.2b Other NFP'!$9:$9,0)+$AF$14,1,1),ADDRESS(MATCH($AA46,'1.2a Other'!$C:$C,0)+$AF$13,MATCH(AT$17,'1.2a Other'!$9:$9,0)+$AF$12,1,1))</f>
        <v>$V$84</v>
      </c>
      <c r="AU46" s="458" t="str">
        <f ca="1">CHOOSE('Bidder Instructions'!$H$27,ADDRESS(MATCH($AB46,'1.2b Other NFP'!$C:$C,0)+$AF$15,MATCH(AU$17,'1.2b Other NFP'!$9:$9,0)+$AF$14,1,1),ADDRESS(MATCH($AA46,'1.2a Other'!$C:$C,0)+$AF$13,MATCH(AU$17,'1.2a Other'!$9:$9,0)+$AF$12,1,1))</f>
        <v>$W$84</v>
      </c>
      <c r="AV46" s="458" t="str">
        <f ca="1">CHOOSE('Bidder Instructions'!$H$27,ADDRESS(MATCH($AB46,'1.2b Other NFP'!$C:$C,0)+$AF$15,MATCH(AV$17,'1.2b Other NFP'!$9:$9,0)+$AF$14,1,1),ADDRESS(MATCH($AA46,'1.2a Other'!$C:$C,0)+$AF$13,MATCH(AV$17,'1.2a Other'!$9:$9,0)+$AF$12,1,1))</f>
        <v>$X$84</v>
      </c>
      <c r="AW46" s="456"/>
      <c r="AX46" s="456"/>
      <c r="AY46" s="456"/>
    </row>
    <row r="47" spans="1:51" s="177" customFormat="1" ht="34.5" hidden="1" x14ac:dyDescent="0.25">
      <c r="A47" s="177" t="s">
        <v>556</v>
      </c>
      <c r="B47" s="177" t="s">
        <v>511</v>
      </c>
      <c r="C47" s="346"/>
      <c r="D47" s="372" t="s">
        <v>276</v>
      </c>
      <c r="E47" s="373" t="s">
        <v>266</v>
      </c>
      <c r="F47" s="430">
        <f ca="1">_xlfn.IFNA(HYPERLINK(CHOOSE('Bidder Instructions'!$H$27,"#'1.2b Other NFP'!"&amp;AF47,"#'1.2a Other'!"&amp;AF47),INDIRECT("'"&amp;CHOOSE('Bidder Instructions'!$H$27,"1.2b Other NFP","1.2a Other")&amp;"'!"&amp;AF47)),"")</f>
        <v>0</v>
      </c>
      <c r="G47" s="430">
        <f ca="1">_xlfn.IFNA(HYPERLINK(CHOOSE('Bidder Instructions'!$H$27,"#'1.2b Other NFP'!"&amp;AG47,"#'1.2a Other'!"&amp;AG47),INDIRECT("'"&amp;CHOOSE('Bidder Instructions'!$H$27,"1.2b Other NFP","1.2a Other")&amp;"'!"&amp;AG47)),"")</f>
        <v>0</v>
      </c>
      <c r="H47" s="430">
        <f ca="1">_xlfn.IFNA(HYPERLINK(CHOOSE('Bidder Instructions'!$H$27,"#'1.2b Other NFP'!"&amp;AH47,"#'1.2a Other'!"&amp;AH47),INDIRECT("'"&amp;CHOOSE('Bidder Instructions'!$H$27,"1.2b Other NFP","1.2a Other")&amp;"'!"&amp;AH47)),"")</f>
        <v>0</v>
      </c>
      <c r="I47" s="213"/>
      <c r="J47" s="214"/>
      <c r="K47" s="214"/>
      <c r="M47" s="430">
        <f ca="1">_xlfn.IFNA(HYPERLINK(CHOOSE('Bidder Instructions'!$H$27,"#'1.2b Other NFP'!"&amp;AM47,"#'1.2a Other'!"&amp;AM47),INDIRECT("'"&amp;CHOOSE('Bidder Instructions'!$H$27,"1.2b Other NFP","1.2a Other")&amp;"'!"&amp;AM47)),"")</f>
        <v>0</v>
      </c>
      <c r="N47" s="430">
        <f ca="1">_xlfn.IFNA(HYPERLINK(CHOOSE('Bidder Instructions'!$H$27,"#'1.2b Other NFP'!"&amp;AN47,"#'1.2a Other'!"&amp;AN47),INDIRECT("'"&amp;CHOOSE('Bidder Instructions'!$H$27,"1.2b Other NFP","1.2a Other")&amp;"'!"&amp;AN47)),"")</f>
        <v>0</v>
      </c>
      <c r="O47" s="430">
        <f ca="1">_xlfn.IFNA(HYPERLINK(CHOOSE('Bidder Instructions'!$H$27,"#'1.2b Other NFP'!"&amp;AO47,"#'1.2a Other'!"&amp;AO47),INDIRECT("'"&amp;CHOOSE('Bidder Instructions'!$H$27,"1.2b Other NFP","1.2a Other")&amp;"'!"&amp;AO47)),"")</f>
        <v>0</v>
      </c>
      <c r="P47" s="213"/>
      <c r="Q47" s="214"/>
      <c r="R47" s="214"/>
      <c r="T47" s="430">
        <f ca="1">_xlfn.IFNA(HYPERLINK(CHOOSE('Bidder Instructions'!$H$27,"#'1.2b Other NFP'!"&amp;AT47,"#'1.2a Other'!"&amp;AT47),INDIRECT("'"&amp;CHOOSE('Bidder Instructions'!$H$27,"1.2b Other NFP","1.2a Other")&amp;"'!"&amp;AT47)),"")</f>
        <v>0</v>
      </c>
      <c r="U47" s="430">
        <f ca="1">_xlfn.IFNA(HYPERLINK(CHOOSE('Bidder Instructions'!$H$27,"#'1.2b Other NFP'!"&amp;AU47,"#'1.2a Other'!"&amp;AU47),INDIRECT("'"&amp;CHOOSE('Bidder Instructions'!$H$27,"1.2b Other NFP","1.2a Other")&amp;"'!"&amp;AU47)),"")</f>
        <v>0</v>
      </c>
      <c r="V47" s="430">
        <f ca="1">_xlfn.IFNA(HYPERLINK(CHOOSE('Bidder Instructions'!$H$27,"#'1.2b Other NFP'!"&amp;AV47,"#'1.2a Other'!"&amp;AV47),INDIRECT("'"&amp;CHOOSE('Bidder Instructions'!$H$27,"1.2b Other NFP","1.2a Other")&amp;"'!"&amp;AV47)),"")</f>
        <v>0</v>
      </c>
      <c r="W47" s="213"/>
      <c r="X47" s="214"/>
      <c r="Y47" s="214"/>
      <c r="AA47" s="543" t="str">
        <f t="shared" si="0"/>
        <v>BS34</v>
      </c>
      <c r="AB47" s="543" t="str">
        <f t="shared" si="0"/>
        <v>BS17</v>
      </c>
      <c r="AC47" s="547"/>
      <c r="AD47" s="563" t="s">
        <v>276</v>
      </c>
      <c r="AE47" s="564" t="s">
        <v>266</v>
      </c>
      <c r="AF47" s="458" t="str">
        <f ca="1">CHOOSE('Bidder Instructions'!$H$27,ADDRESS(MATCH($AB47,'1.2b Other NFP'!$C:$C,0)+$AF$15,MATCH(AF$17,'1.2b Other NFP'!$9:$9,0)+$AF$14,1,1),ADDRESS(MATCH($AA47,'1.2a Other'!$C:$C,0)+$AF$13,MATCH(AF$17,'1.2a Other'!$9:$9,0)+$AF$12,1,1))</f>
        <v>$F$85</v>
      </c>
      <c r="AG47" s="458" t="str">
        <f ca="1">CHOOSE('Bidder Instructions'!$H$27,ADDRESS(MATCH($AB47,'1.2b Other NFP'!$C:$C,0)+$AF$15,MATCH(AG$17,'1.2b Other NFP'!$9:$9,0)+$AF$14,1,1),ADDRESS(MATCH($AA47,'1.2a Other'!$C:$C,0)+$AF$13,MATCH(AG$17,'1.2a Other'!$9:$9,0)+$AF$12,1,1))</f>
        <v>$G$85</v>
      </c>
      <c r="AH47" s="458" t="str">
        <f ca="1">CHOOSE('Bidder Instructions'!$H$27,ADDRESS(MATCH($AB47,'1.2b Other NFP'!$C:$C,0)+$AF$15,MATCH(AH$17,'1.2b Other NFP'!$9:$9,0)+$AF$14,1,1),ADDRESS(MATCH($AA47,'1.2a Other'!$C:$C,0)+$AF$13,MATCH(AH$17,'1.2a Other'!$9:$9,0)+$AF$12,1,1))</f>
        <v>$H$85</v>
      </c>
      <c r="AI47" s="460"/>
      <c r="AJ47" s="460"/>
      <c r="AK47" s="460"/>
      <c r="AL47" s="460"/>
      <c r="AM47" s="458" t="str">
        <f ca="1">CHOOSE('Bidder Instructions'!$H$27,ADDRESS(MATCH($AB47,'1.2b Other NFP'!$C:$C,0)+$AF$15,MATCH(AM$17,'1.2b Other NFP'!$9:$9,0)+$AF$14,1,1),ADDRESS(MATCH($AA47,'1.2a Other'!$C:$C,0)+$AF$13,MATCH(AM$17,'1.2a Other'!$9:$9,0)+$AF$12,1,1))</f>
        <v>$N$85</v>
      </c>
      <c r="AN47" s="458" t="str">
        <f ca="1">CHOOSE('Bidder Instructions'!$H$27,ADDRESS(MATCH($AB47,'1.2b Other NFP'!$C:$C,0)+$AF$15,MATCH(AN$17,'1.2b Other NFP'!$9:$9,0)+$AF$14,1,1),ADDRESS(MATCH($AA47,'1.2a Other'!$C:$C,0)+$AF$13,MATCH(AN$17,'1.2a Other'!$9:$9,0)+$AF$12,1,1))</f>
        <v>$O$85</v>
      </c>
      <c r="AO47" s="458" t="str">
        <f ca="1">CHOOSE('Bidder Instructions'!$H$27,ADDRESS(MATCH($AB47,'1.2b Other NFP'!$C:$C,0)+$AF$15,MATCH(AO$17,'1.2b Other NFP'!$9:$9,0)+$AF$14,1,1),ADDRESS(MATCH($AA47,'1.2a Other'!$C:$C,0)+$AF$13,MATCH(AO$17,'1.2a Other'!$9:$9,0)+$AF$12,1,1))</f>
        <v>$P$85</v>
      </c>
      <c r="AP47" s="460"/>
      <c r="AQ47" s="460"/>
      <c r="AR47" s="460"/>
      <c r="AS47" s="460"/>
      <c r="AT47" s="458" t="str">
        <f ca="1">CHOOSE('Bidder Instructions'!$H$27,ADDRESS(MATCH($AB47,'1.2b Other NFP'!$C:$C,0)+$AF$15,MATCH(AT$17,'1.2b Other NFP'!$9:$9,0)+$AF$14,1,1),ADDRESS(MATCH($AA47,'1.2a Other'!$C:$C,0)+$AF$13,MATCH(AT$17,'1.2a Other'!$9:$9,0)+$AF$12,1,1))</f>
        <v>$V$85</v>
      </c>
      <c r="AU47" s="458" t="str">
        <f ca="1">CHOOSE('Bidder Instructions'!$H$27,ADDRESS(MATCH($AB47,'1.2b Other NFP'!$C:$C,0)+$AF$15,MATCH(AU$17,'1.2b Other NFP'!$9:$9,0)+$AF$14,1,1),ADDRESS(MATCH($AA47,'1.2a Other'!$C:$C,0)+$AF$13,MATCH(AU$17,'1.2a Other'!$9:$9,0)+$AF$12,1,1))</f>
        <v>$W$85</v>
      </c>
      <c r="AV47" s="458" t="str">
        <f ca="1">CHOOSE('Bidder Instructions'!$H$27,ADDRESS(MATCH($AB47,'1.2b Other NFP'!$C:$C,0)+$AF$15,MATCH(AV$17,'1.2b Other NFP'!$9:$9,0)+$AF$14,1,1),ADDRESS(MATCH($AA47,'1.2a Other'!$C:$C,0)+$AF$13,MATCH(AV$17,'1.2a Other'!$9:$9,0)+$AF$12,1,1))</f>
        <v>$X$85</v>
      </c>
      <c r="AW47" s="456"/>
      <c r="AX47" s="456"/>
      <c r="AY47" s="456"/>
    </row>
    <row r="48" spans="1:51" s="177" customFormat="1" ht="12" hidden="1" thickBot="1" x14ac:dyDescent="0.3">
      <c r="C48" s="346"/>
      <c r="D48" s="374" t="s">
        <v>143</v>
      </c>
      <c r="E48" s="375"/>
      <c r="F48" s="376">
        <f ca="1">SUM(F30:F35,F37:F42)-SUM(F44:F47)</f>
        <v>0</v>
      </c>
      <c r="G48" s="376">
        <f ca="1">SUM(G30:G35,G37:G42)-SUM(G44:G47)</f>
        <v>0</v>
      </c>
      <c r="H48" s="376">
        <f ca="1">SUM(H30:H35,H37:H42)-SUM(H44:H47)</f>
        <v>0</v>
      </c>
      <c r="I48" s="213"/>
      <c r="J48" s="214"/>
      <c r="K48" s="214"/>
      <c r="M48" s="376">
        <f ca="1">SUM(M30:M35,M37:M42)-SUM(M44:M47)</f>
        <v>0</v>
      </c>
      <c r="N48" s="376">
        <f ca="1">SUM(N30:N35,N37:N42)-SUM(N44:N47)</f>
        <v>0</v>
      </c>
      <c r="O48" s="376">
        <f ca="1">SUM(O30:O35,O37:O42)-SUM(O44:O47)</f>
        <v>0</v>
      </c>
      <c r="P48" s="213"/>
      <c r="Q48" s="214"/>
      <c r="R48" s="214"/>
      <c r="T48" s="376">
        <f ca="1">SUM(T30:T35,T37:T42)-SUM(T44:T47)</f>
        <v>0</v>
      </c>
      <c r="U48" s="376">
        <f ca="1">SUM(U30:U35,U37:U42)-SUM(U44:U47)</f>
        <v>0</v>
      </c>
      <c r="V48" s="376">
        <f ca="1">SUM(V30:V35,V37:V42)-SUM(V44:V47)</f>
        <v>0</v>
      </c>
      <c r="W48" s="213"/>
      <c r="X48" s="214"/>
      <c r="Y48" s="214"/>
      <c r="AA48" s="543">
        <f t="shared" si="0"/>
        <v>0</v>
      </c>
      <c r="AB48" s="543">
        <f t="shared" si="0"/>
        <v>0</v>
      </c>
      <c r="AC48" s="547"/>
      <c r="AD48" s="565" t="s">
        <v>143</v>
      </c>
      <c r="AE48" s="566"/>
      <c r="AF48" s="458"/>
      <c r="AG48" s="458"/>
      <c r="AH48" s="459"/>
      <c r="AI48" s="460"/>
      <c r="AJ48" s="460"/>
      <c r="AK48" s="460"/>
      <c r="AL48" s="460"/>
      <c r="AM48" s="461"/>
      <c r="AN48" s="458"/>
      <c r="AO48" s="459"/>
      <c r="AP48" s="460"/>
      <c r="AQ48" s="460"/>
      <c r="AR48" s="460"/>
      <c r="AS48" s="460"/>
      <c r="AT48" s="461"/>
      <c r="AU48" s="458"/>
      <c r="AV48" s="459"/>
      <c r="AW48" s="456"/>
      <c r="AX48" s="456"/>
      <c r="AY48" s="456"/>
    </row>
    <row r="49" spans="1:51" s="177" customFormat="1" ht="23.5" hidden="1" thickTop="1" x14ac:dyDescent="0.25">
      <c r="A49" s="177" t="s">
        <v>513</v>
      </c>
      <c r="B49" s="177" t="s">
        <v>513</v>
      </c>
      <c r="C49" s="346"/>
      <c r="D49" s="377" t="s">
        <v>193</v>
      </c>
      <c r="E49" s="378" t="s">
        <v>268</v>
      </c>
      <c r="F49" s="430">
        <f ca="1">_xlfn.IFNA(HYPERLINK(CHOOSE('Bidder Instructions'!$H$27,"#'1.2b Other NFP'!"&amp;AF49,"#'1.2a Other'!"&amp;AF49),INDIRECT("'"&amp;CHOOSE('Bidder Instructions'!$H$27,"1.2b Other NFP","1.2a Other")&amp;"'!"&amp;AF49)),"")</f>
        <v>0</v>
      </c>
      <c r="G49" s="430">
        <f ca="1">_xlfn.IFNA(HYPERLINK(CHOOSE('Bidder Instructions'!$H$27,"#'1.2b Other NFP'!"&amp;AG49,"#'1.2a Other'!"&amp;AG49),INDIRECT("'"&amp;CHOOSE('Bidder Instructions'!$H$27,"1.2b Other NFP","1.2a Other")&amp;"'!"&amp;AG49)),"")</f>
        <v>0</v>
      </c>
      <c r="H49" s="430">
        <f ca="1">_xlfn.IFNA(HYPERLINK(CHOOSE('Bidder Instructions'!$H$27,"#'1.2b Other NFP'!"&amp;AH49,"#'1.2a Other'!"&amp;AH49),INDIRECT("'"&amp;CHOOSE('Bidder Instructions'!$H$27,"1.2b Other NFP","1.2a Other")&amp;"'!"&amp;AH49)),"")</f>
        <v>0</v>
      </c>
      <c r="I49" s="213"/>
      <c r="J49" s="214"/>
      <c r="K49" s="214"/>
      <c r="M49" s="430">
        <f ca="1">_xlfn.IFNA(HYPERLINK(CHOOSE('Bidder Instructions'!$H$27,"#'1.2b Other NFP'!"&amp;AM49,"#'1.2a Other'!"&amp;AM49),INDIRECT("'"&amp;CHOOSE('Bidder Instructions'!$H$27,"1.2b Other NFP","1.2a Other")&amp;"'!"&amp;AM49)),"")</f>
        <v>0</v>
      </c>
      <c r="N49" s="430">
        <f ca="1">_xlfn.IFNA(HYPERLINK(CHOOSE('Bidder Instructions'!$H$27,"#'1.2b Other NFP'!"&amp;AN49,"#'1.2a Other'!"&amp;AN49),INDIRECT("'"&amp;CHOOSE('Bidder Instructions'!$H$27,"1.2b Other NFP","1.2a Other")&amp;"'!"&amp;AN49)),"")</f>
        <v>0</v>
      </c>
      <c r="O49" s="430">
        <f ca="1">_xlfn.IFNA(HYPERLINK(CHOOSE('Bidder Instructions'!$H$27,"#'1.2b Other NFP'!"&amp;AO49,"#'1.2a Other'!"&amp;AO49),INDIRECT("'"&amp;CHOOSE('Bidder Instructions'!$H$27,"1.2b Other NFP","1.2a Other")&amp;"'!"&amp;AO49)),"")</f>
        <v>0</v>
      </c>
      <c r="P49" s="213"/>
      <c r="Q49" s="214"/>
      <c r="R49" s="214"/>
      <c r="T49" s="430">
        <f ca="1">_xlfn.IFNA(HYPERLINK(CHOOSE('Bidder Instructions'!$H$27,"#'1.2b Other NFP'!"&amp;AT49,"#'1.2a Other'!"&amp;AT49),INDIRECT("'"&amp;CHOOSE('Bidder Instructions'!$H$27,"1.2b Other NFP","1.2a Other")&amp;"'!"&amp;AT49)),"")</f>
        <v>0</v>
      </c>
      <c r="U49" s="430">
        <f ca="1">_xlfn.IFNA(HYPERLINK(CHOOSE('Bidder Instructions'!$H$27,"#'1.2b Other NFP'!"&amp;AU49,"#'1.2a Other'!"&amp;AU49),INDIRECT("'"&amp;CHOOSE('Bidder Instructions'!$H$27,"1.2b Other NFP","1.2a Other")&amp;"'!"&amp;AU49)),"")</f>
        <v>0</v>
      </c>
      <c r="V49" s="430">
        <f ca="1">_xlfn.IFNA(HYPERLINK(CHOOSE('Bidder Instructions'!$H$27,"#'1.2b Other NFP'!"&amp;AV49,"#'1.2a Other'!"&amp;AV49),INDIRECT("'"&amp;CHOOSE('Bidder Instructions'!$H$27,"1.2b Other NFP","1.2a Other")&amp;"'!"&amp;AV49)),"")</f>
        <v>0</v>
      </c>
      <c r="W49" s="213"/>
      <c r="X49" s="214"/>
      <c r="Y49" s="214"/>
      <c r="AA49" s="543" t="str">
        <f t="shared" si="0"/>
        <v>CF1</v>
      </c>
      <c r="AB49" s="543" t="str">
        <f t="shared" si="0"/>
        <v>CF1</v>
      </c>
      <c r="AC49" s="547"/>
      <c r="AD49" s="567" t="s">
        <v>193</v>
      </c>
      <c r="AE49" s="568" t="s">
        <v>268</v>
      </c>
      <c r="AF49" s="458" t="str">
        <f ca="1">CHOOSE('Bidder Instructions'!$H$27,ADDRESS(MATCH($AB49,'1.2b Other NFP'!$C:$C,0)+$AF$15,MATCH(AF$17,'1.2b Other NFP'!$9:$9,0)+$AF$14,1,1),ADDRESS(MATCH($AA49,'1.2a Other'!$C:$C,0)+$AF$13,MATCH(AF$17,'1.2a Other'!$9:$9,0)+$AF$12,1,1))</f>
        <v>$F$141</v>
      </c>
      <c r="AG49" s="458" t="str">
        <f ca="1">CHOOSE('Bidder Instructions'!$H$27,ADDRESS(MATCH($AB49,'1.2b Other NFP'!$C:$C,0)+$AF$15,MATCH(AG$17,'1.2b Other NFP'!$9:$9,0)+$AF$14,1,1),ADDRESS(MATCH($AA49,'1.2a Other'!$C:$C,0)+$AF$13,MATCH(AG$17,'1.2a Other'!$9:$9,0)+$AF$12,1,1))</f>
        <v>$G$141</v>
      </c>
      <c r="AH49" s="458" t="str">
        <f ca="1">CHOOSE('Bidder Instructions'!$H$27,ADDRESS(MATCH($AB49,'1.2b Other NFP'!$C:$C,0)+$AF$15,MATCH(AH$17,'1.2b Other NFP'!$9:$9,0)+$AF$14,1,1),ADDRESS(MATCH($AA49,'1.2a Other'!$C:$C,0)+$AF$13,MATCH(AH$17,'1.2a Other'!$9:$9,0)+$AF$12,1,1))</f>
        <v>$H$141</v>
      </c>
      <c r="AI49" s="460"/>
      <c r="AJ49" s="460"/>
      <c r="AK49" s="460"/>
      <c r="AL49" s="460"/>
      <c r="AM49" s="458" t="str">
        <f ca="1">CHOOSE('Bidder Instructions'!$H$27,ADDRESS(MATCH($AB49,'1.2b Other NFP'!$C:$C,0)+$AF$15,MATCH(AM$17,'1.2b Other NFP'!$9:$9,0)+$AF$14,1,1),ADDRESS(MATCH($AA49,'1.2a Other'!$C:$C,0)+$AF$13,MATCH(AM$17,'1.2a Other'!$9:$9,0)+$AF$12,1,1))</f>
        <v>$N$141</v>
      </c>
      <c r="AN49" s="458" t="str">
        <f ca="1">CHOOSE('Bidder Instructions'!$H$27,ADDRESS(MATCH($AB49,'1.2b Other NFP'!$C:$C,0)+$AF$15,MATCH(AN$17,'1.2b Other NFP'!$9:$9,0)+$AF$14,1,1),ADDRESS(MATCH($AA49,'1.2a Other'!$C:$C,0)+$AF$13,MATCH(AN$17,'1.2a Other'!$9:$9,0)+$AF$12,1,1))</f>
        <v>$O$141</v>
      </c>
      <c r="AO49" s="458" t="str">
        <f ca="1">CHOOSE('Bidder Instructions'!$H$27,ADDRESS(MATCH($AB49,'1.2b Other NFP'!$C:$C,0)+$AF$15,MATCH(AO$17,'1.2b Other NFP'!$9:$9,0)+$AF$14,1,1),ADDRESS(MATCH($AA49,'1.2a Other'!$C:$C,0)+$AF$13,MATCH(AO$17,'1.2a Other'!$9:$9,0)+$AF$12,1,1))</f>
        <v>$P$141</v>
      </c>
      <c r="AP49" s="460"/>
      <c r="AQ49" s="460"/>
      <c r="AR49" s="460"/>
      <c r="AS49" s="460"/>
      <c r="AT49" s="458" t="str">
        <f ca="1">CHOOSE('Bidder Instructions'!$H$27,ADDRESS(MATCH($AB49,'1.2b Other NFP'!$C:$C,0)+$AF$15,MATCH(AT$17,'1.2b Other NFP'!$9:$9,0)+$AF$14,1,1),ADDRESS(MATCH($AA49,'1.2a Other'!$C:$C,0)+$AF$13,MATCH(AT$17,'1.2a Other'!$9:$9,0)+$AF$12,1,1))</f>
        <v>$V$141</v>
      </c>
      <c r="AU49" s="458" t="str">
        <f ca="1">CHOOSE('Bidder Instructions'!$H$27,ADDRESS(MATCH($AB49,'1.2b Other NFP'!$C:$C,0)+$AF$15,MATCH(AU$17,'1.2b Other NFP'!$9:$9,0)+$AF$14,1,1),ADDRESS(MATCH($AA49,'1.2a Other'!$C:$C,0)+$AF$13,MATCH(AU$17,'1.2a Other'!$9:$9,0)+$AF$12,1,1))</f>
        <v>$W$141</v>
      </c>
      <c r="AV49" s="458" t="str">
        <f ca="1">CHOOSE('Bidder Instructions'!$H$27,ADDRESS(MATCH($AB49,'1.2b Other NFP'!$C:$C,0)+$AF$15,MATCH(AV$17,'1.2b Other NFP'!$9:$9,0)+$AF$14,1,1),ADDRESS(MATCH($AA49,'1.2a Other'!$C:$C,0)+$AF$13,MATCH(AV$17,'1.2a Other'!$9:$9,0)+$AF$12,1,1))</f>
        <v>$X$141</v>
      </c>
      <c r="AW49" s="456"/>
      <c r="AX49" s="456"/>
      <c r="AY49" s="456"/>
    </row>
    <row r="50" spans="1:51" s="177" customFormat="1" ht="11.5" hidden="1" x14ac:dyDescent="0.25">
      <c r="A50" s="177" t="s">
        <v>514</v>
      </c>
      <c r="B50" s="177" t="s">
        <v>514</v>
      </c>
      <c r="C50" s="346"/>
      <c r="D50" s="372" t="s">
        <v>147</v>
      </c>
      <c r="E50" s="379" t="s">
        <v>266</v>
      </c>
      <c r="F50" s="430">
        <f ca="1">_xlfn.IFNA(HYPERLINK(CHOOSE('Bidder Instructions'!$H$27,"#'1.2b Other NFP'!"&amp;AF50,"#'1.2a Other'!"&amp;AF50),INDIRECT("'"&amp;CHOOSE('Bidder Instructions'!$H$27,"1.2b Other NFP","1.2a Other")&amp;"'!"&amp;AF50)),"")</f>
        <v>0</v>
      </c>
      <c r="G50" s="430">
        <f ca="1">_xlfn.IFNA(HYPERLINK(CHOOSE('Bidder Instructions'!$H$27,"#'1.2b Other NFP'!"&amp;AG50,"#'1.2a Other'!"&amp;AG50),INDIRECT("'"&amp;CHOOSE('Bidder Instructions'!$H$27,"1.2b Other NFP","1.2a Other")&amp;"'!"&amp;AG50)),"")</f>
        <v>0</v>
      </c>
      <c r="H50" s="430">
        <f ca="1">_xlfn.IFNA(HYPERLINK(CHOOSE('Bidder Instructions'!$H$27,"#'1.2b Other NFP'!"&amp;AH50,"#'1.2a Other'!"&amp;AH50),INDIRECT("'"&amp;CHOOSE('Bidder Instructions'!$H$27,"1.2b Other NFP","1.2a Other")&amp;"'!"&amp;AH50)),"")</f>
        <v>0</v>
      </c>
      <c r="I50" s="213"/>
      <c r="J50" s="214"/>
      <c r="K50" s="214"/>
      <c r="M50" s="430">
        <f ca="1">_xlfn.IFNA(HYPERLINK(CHOOSE('Bidder Instructions'!$H$27,"#'1.2b Other NFP'!"&amp;AM50,"#'1.2a Other'!"&amp;AM50),INDIRECT("'"&amp;CHOOSE('Bidder Instructions'!$H$27,"1.2b Other NFP","1.2a Other")&amp;"'!"&amp;AM50)),"")</f>
        <v>0</v>
      </c>
      <c r="N50" s="430">
        <f ca="1">_xlfn.IFNA(HYPERLINK(CHOOSE('Bidder Instructions'!$H$27,"#'1.2b Other NFP'!"&amp;AN50,"#'1.2a Other'!"&amp;AN50),INDIRECT("'"&amp;CHOOSE('Bidder Instructions'!$H$27,"1.2b Other NFP","1.2a Other")&amp;"'!"&amp;AN50)),"")</f>
        <v>0</v>
      </c>
      <c r="O50" s="430">
        <f ca="1">_xlfn.IFNA(HYPERLINK(CHOOSE('Bidder Instructions'!$H$27,"#'1.2b Other NFP'!"&amp;AO50,"#'1.2a Other'!"&amp;AO50),INDIRECT("'"&amp;CHOOSE('Bidder Instructions'!$H$27,"1.2b Other NFP","1.2a Other")&amp;"'!"&amp;AO50)),"")</f>
        <v>0</v>
      </c>
      <c r="P50" s="213"/>
      <c r="Q50" s="214"/>
      <c r="R50" s="214"/>
      <c r="T50" s="430">
        <f ca="1">_xlfn.IFNA(HYPERLINK(CHOOSE('Bidder Instructions'!$H$27,"#'1.2b Other NFP'!"&amp;AT50,"#'1.2a Other'!"&amp;AT50),INDIRECT("'"&amp;CHOOSE('Bidder Instructions'!$H$27,"1.2b Other NFP","1.2a Other")&amp;"'!"&amp;AT50)),"")</f>
        <v>0</v>
      </c>
      <c r="U50" s="430">
        <f ca="1">_xlfn.IFNA(HYPERLINK(CHOOSE('Bidder Instructions'!$H$27,"#'1.2b Other NFP'!"&amp;AU50,"#'1.2a Other'!"&amp;AU50),INDIRECT("'"&amp;CHOOSE('Bidder Instructions'!$H$27,"1.2b Other NFP","1.2a Other")&amp;"'!"&amp;AU50)),"")</f>
        <v>0</v>
      </c>
      <c r="V50" s="430">
        <f ca="1">_xlfn.IFNA(HYPERLINK(CHOOSE('Bidder Instructions'!$H$27,"#'1.2b Other NFP'!"&amp;AV50,"#'1.2a Other'!"&amp;AV50),INDIRECT("'"&amp;CHOOSE('Bidder Instructions'!$H$27,"1.2b Other NFP","1.2a Other")&amp;"'!"&amp;AV50)),"")</f>
        <v>0</v>
      </c>
      <c r="W50" s="213"/>
      <c r="X50" s="214"/>
      <c r="Y50" s="214"/>
      <c r="AA50" s="543" t="str">
        <f t="shared" si="0"/>
        <v>CF2</v>
      </c>
      <c r="AB50" s="543" t="str">
        <f t="shared" si="0"/>
        <v>CF2</v>
      </c>
      <c r="AC50" s="547"/>
      <c r="AD50" s="563" t="s">
        <v>147</v>
      </c>
      <c r="AE50" s="569" t="s">
        <v>266</v>
      </c>
      <c r="AF50" s="458" t="str">
        <f ca="1">CHOOSE('Bidder Instructions'!$H$27,ADDRESS(MATCH($AB50,'1.2b Other NFP'!$C:$C,0)+$AF$15,MATCH(AF$17,'1.2b Other NFP'!$9:$9,0)+$AF$14,1,1),ADDRESS(MATCH($AA50,'1.2a Other'!$C:$C,0)+$AF$13,MATCH(AF$17,'1.2a Other'!$9:$9,0)+$AF$12,1,1))</f>
        <v>$F$142</v>
      </c>
      <c r="AG50" s="458" t="str">
        <f ca="1">CHOOSE('Bidder Instructions'!$H$27,ADDRESS(MATCH($AB50,'1.2b Other NFP'!$C:$C,0)+$AF$15,MATCH(AG$17,'1.2b Other NFP'!$9:$9,0)+$AF$14,1,1),ADDRESS(MATCH($AA50,'1.2a Other'!$C:$C,0)+$AF$13,MATCH(AG$17,'1.2a Other'!$9:$9,0)+$AF$12,1,1))</f>
        <v>$G$142</v>
      </c>
      <c r="AH50" s="458" t="str">
        <f ca="1">CHOOSE('Bidder Instructions'!$H$27,ADDRESS(MATCH($AB50,'1.2b Other NFP'!$C:$C,0)+$AF$15,MATCH(AH$17,'1.2b Other NFP'!$9:$9,0)+$AF$14,1,1),ADDRESS(MATCH($AA50,'1.2a Other'!$C:$C,0)+$AF$13,MATCH(AH$17,'1.2a Other'!$9:$9,0)+$AF$12,1,1))</f>
        <v>$H$142</v>
      </c>
      <c r="AI50" s="460"/>
      <c r="AJ50" s="460"/>
      <c r="AK50" s="460"/>
      <c r="AL50" s="460"/>
      <c r="AM50" s="458" t="str">
        <f ca="1">CHOOSE('Bidder Instructions'!$H$27,ADDRESS(MATCH($AB50,'1.2b Other NFP'!$C:$C,0)+$AF$15,MATCH(AM$17,'1.2b Other NFP'!$9:$9,0)+$AF$14,1,1),ADDRESS(MATCH($AA50,'1.2a Other'!$C:$C,0)+$AF$13,MATCH(AM$17,'1.2a Other'!$9:$9,0)+$AF$12,1,1))</f>
        <v>$N$142</v>
      </c>
      <c r="AN50" s="458" t="str">
        <f ca="1">CHOOSE('Bidder Instructions'!$H$27,ADDRESS(MATCH($AB50,'1.2b Other NFP'!$C:$C,0)+$AF$15,MATCH(AN$17,'1.2b Other NFP'!$9:$9,0)+$AF$14,1,1),ADDRESS(MATCH($AA50,'1.2a Other'!$C:$C,0)+$AF$13,MATCH(AN$17,'1.2a Other'!$9:$9,0)+$AF$12,1,1))</f>
        <v>$O$142</v>
      </c>
      <c r="AO50" s="458" t="str">
        <f ca="1">CHOOSE('Bidder Instructions'!$H$27,ADDRESS(MATCH($AB50,'1.2b Other NFP'!$C:$C,0)+$AF$15,MATCH(AO$17,'1.2b Other NFP'!$9:$9,0)+$AF$14,1,1),ADDRESS(MATCH($AA50,'1.2a Other'!$C:$C,0)+$AF$13,MATCH(AO$17,'1.2a Other'!$9:$9,0)+$AF$12,1,1))</f>
        <v>$P$142</v>
      </c>
      <c r="AP50" s="460"/>
      <c r="AQ50" s="460"/>
      <c r="AR50" s="460"/>
      <c r="AS50" s="460"/>
      <c r="AT50" s="458" t="str">
        <f ca="1">CHOOSE('Bidder Instructions'!$H$27,ADDRESS(MATCH($AB50,'1.2b Other NFP'!$C:$C,0)+$AF$15,MATCH(AT$17,'1.2b Other NFP'!$9:$9,0)+$AF$14,1,1),ADDRESS(MATCH($AA50,'1.2a Other'!$C:$C,0)+$AF$13,MATCH(AT$17,'1.2a Other'!$9:$9,0)+$AF$12,1,1))</f>
        <v>$V$142</v>
      </c>
      <c r="AU50" s="458" t="str">
        <f ca="1">CHOOSE('Bidder Instructions'!$H$27,ADDRESS(MATCH($AB50,'1.2b Other NFP'!$C:$C,0)+$AF$15,MATCH(AU$17,'1.2b Other NFP'!$9:$9,0)+$AF$14,1,1),ADDRESS(MATCH($AA50,'1.2a Other'!$C:$C,0)+$AF$13,MATCH(AU$17,'1.2a Other'!$9:$9,0)+$AF$12,1,1))</f>
        <v>$W$142</v>
      </c>
      <c r="AV50" s="458" t="str">
        <f ca="1">CHOOSE('Bidder Instructions'!$H$27,ADDRESS(MATCH($AB50,'1.2b Other NFP'!$C:$C,0)+$AF$15,MATCH(AV$17,'1.2b Other NFP'!$9:$9,0)+$AF$14,1,1),ADDRESS(MATCH($AA50,'1.2a Other'!$C:$C,0)+$AF$13,MATCH(AV$17,'1.2a Other'!$9:$9,0)+$AF$12,1,1))</f>
        <v>$X$142</v>
      </c>
      <c r="AW50" s="456"/>
      <c r="AX50" s="456"/>
      <c r="AY50" s="456"/>
    </row>
    <row r="51" spans="1:51" s="177" customFormat="1" ht="12" hidden="1" thickBot="1" x14ac:dyDescent="0.3">
      <c r="C51" s="346"/>
      <c r="D51" s="380" t="s">
        <v>194</v>
      </c>
      <c r="E51" s="381"/>
      <c r="F51" s="376">
        <f ca="1">SUM(F49:F50)</f>
        <v>0</v>
      </c>
      <c r="G51" s="376">
        <f ca="1">SUM(G49:G50)</f>
        <v>0</v>
      </c>
      <c r="H51" s="376">
        <f ca="1">SUM(H49:H50)</f>
        <v>0</v>
      </c>
      <c r="I51" s="213"/>
      <c r="J51" s="214"/>
      <c r="K51" s="214"/>
      <c r="M51" s="376">
        <f ca="1">SUM(M49:M50)</f>
        <v>0</v>
      </c>
      <c r="N51" s="376">
        <f ca="1">SUM(N49:N50)</f>
        <v>0</v>
      </c>
      <c r="O51" s="376">
        <f ca="1">SUM(O49:O50)</f>
        <v>0</v>
      </c>
      <c r="P51" s="213"/>
      <c r="Q51" s="214"/>
      <c r="R51" s="214"/>
      <c r="T51" s="376">
        <f ca="1">SUM(T49:T50)</f>
        <v>0</v>
      </c>
      <c r="U51" s="376">
        <f ca="1">SUM(U49:U50)</f>
        <v>0</v>
      </c>
      <c r="V51" s="376">
        <f ca="1">SUM(V49:V50)</f>
        <v>0</v>
      </c>
      <c r="W51" s="213"/>
      <c r="X51" s="214"/>
      <c r="Y51" s="214"/>
      <c r="AA51" s="543">
        <f t="shared" si="0"/>
        <v>0</v>
      </c>
      <c r="AB51" s="543">
        <f t="shared" si="0"/>
        <v>0</v>
      </c>
      <c r="AC51" s="547"/>
      <c r="AD51" s="570" t="s">
        <v>194</v>
      </c>
      <c r="AE51" s="571"/>
      <c r="AF51" s="458"/>
      <c r="AG51" s="458"/>
      <c r="AH51" s="459"/>
      <c r="AI51" s="460"/>
      <c r="AJ51" s="460"/>
      <c r="AK51" s="460"/>
      <c r="AL51" s="460"/>
      <c r="AM51" s="461"/>
      <c r="AN51" s="458"/>
      <c r="AO51" s="459"/>
      <c r="AP51" s="460"/>
      <c r="AQ51" s="460"/>
      <c r="AR51" s="460"/>
      <c r="AS51" s="460"/>
      <c r="AT51" s="461"/>
      <c r="AU51" s="458"/>
      <c r="AV51" s="459"/>
      <c r="AW51" s="456"/>
      <c r="AX51" s="456"/>
      <c r="AY51" s="456"/>
    </row>
    <row r="52" spans="1:51" ht="16" hidden="1" thickTop="1" x14ac:dyDescent="0.25">
      <c r="A52" s="94"/>
      <c r="B52" s="94"/>
      <c r="C52" s="206"/>
      <c r="E52" s="80"/>
      <c r="F52" s="207"/>
      <c r="G52" s="207"/>
      <c r="H52" s="207"/>
      <c r="I52" s="208"/>
      <c r="J52" s="208"/>
      <c r="K52" s="208"/>
      <c r="M52" s="207"/>
      <c r="N52" s="207"/>
      <c r="O52" s="207"/>
      <c r="P52" s="208"/>
      <c r="Q52" s="208"/>
      <c r="R52" s="208"/>
      <c r="T52" s="207"/>
      <c r="U52" s="207"/>
      <c r="V52" s="207"/>
      <c r="W52" s="208"/>
      <c r="X52" s="208"/>
      <c r="Y52" s="208"/>
      <c r="AA52" s="543">
        <f t="shared" si="0"/>
        <v>0</v>
      </c>
      <c r="AB52" s="543">
        <f t="shared" si="0"/>
        <v>0</v>
      </c>
      <c r="AC52" s="553"/>
      <c r="AD52" s="572"/>
      <c r="AE52" s="572"/>
      <c r="AF52" s="458"/>
      <c r="AG52" s="458"/>
      <c r="AH52" s="459"/>
      <c r="AI52" s="460"/>
      <c r="AJ52" s="460"/>
      <c r="AK52" s="460"/>
      <c r="AL52" s="460"/>
      <c r="AM52" s="461"/>
      <c r="AN52" s="458"/>
      <c r="AO52" s="459"/>
      <c r="AP52" s="460"/>
      <c r="AQ52" s="460"/>
      <c r="AR52" s="460"/>
      <c r="AS52" s="460"/>
      <c r="AT52" s="461"/>
      <c r="AU52" s="458"/>
      <c r="AV52" s="459"/>
      <c r="AW52" s="456"/>
      <c r="AX52" s="456"/>
      <c r="AY52" s="456"/>
    </row>
    <row r="53" spans="1:51" s="655" customFormat="1" ht="117" x14ac:dyDescent="0.25">
      <c r="A53" s="647"/>
      <c r="B53" s="648"/>
      <c r="C53" s="649" t="s">
        <v>57</v>
      </c>
      <c r="D53" s="672" t="s">
        <v>485</v>
      </c>
      <c r="E53" s="673"/>
      <c r="F53" s="674" t="str">
        <f ca="1">IF(OR(F54=0,F58=0),"N/A",IF(F54/F58&lt;0,0,F54/F58))</f>
        <v>N/A</v>
      </c>
      <c r="G53" s="674" t="str">
        <f ca="1">IF(OR(G54=0,G58=0),"N/A",IF(G54/G58&lt;0,0,G54/G58))</f>
        <v>N/A</v>
      </c>
      <c r="H53" s="674" t="str">
        <f ca="1">IF(OR(H54=0,H58=0),"N/A",IF(H54/H58&lt;0,0,H54/H58))</f>
        <v>N/A</v>
      </c>
      <c r="I53" s="675" t="str">
        <f ca="1">IF(AND(F54=0,F58=0),"N/A",IF(F54&lt;=0,"G",IF(F58&lt;=0,"R",IF(F53&lt;'Authority Input'!$I$26,"G",IF(F53&gt;'Authority Input'!$G$26,"R","A")))))</f>
        <v>N/A</v>
      </c>
      <c r="J53" s="675" t="str">
        <f ca="1">IF(AND(G54=0,G58=0),"N/A",IF(G54&lt;=0,"G",IF(G58&lt;=0,"R",IF(G53&lt;'Authority Input'!$I$26,"G",IF(G53&gt;'Authority Input'!$G$26,"R","A")))))</f>
        <v>N/A</v>
      </c>
      <c r="K53" s="675" t="str">
        <f ca="1">IF(AND(H54=0,H58=0),"N/A",IF(H54&lt;=0,"G",IF(H58&lt;=0,"R",IF(H53&lt;'Authority Input'!$I$26,"G",IF(H53&gt;'Authority Input'!$G$26,"R","A")))))</f>
        <v>N/A</v>
      </c>
      <c r="M53" s="674" t="str">
        <f ca="1">IF(OR(M54=0,M58=0),"N/A",IF(M54/M58&lt;0,0,M54/M58))</f>
        <v>N/A</v>
      </c>
      <c r="N53" s="674" t="str">
        <f ca="1">IF(OR(N54=0,N58=0),"N/A",IF(N54/N58&lt;0,0,N54/N58))</f>
        <v>N/A</v>
      </c>
      <c r="O53" s="674" t="str">
        <f ca="1">IF(OR(O54=0,O58=0),"N/A",IF(O54/O58&lt;0,0,O54/O58))</f>
        <v>N/A</v>
      </c>
      <c r="P53" s="675" t="str">
        <f ca="1">IF(AND(M54=0,M58=0),"N/A",IF(M54&lt;=0,"G",IF(M58&lt;=0,"R",IF(M53&lt;'Authority Input'!$I$26,"G",IF(M53&gt;'Authority Input'!$G$26,"R","A")))))</f>
        <v>N/A</v>
      </c>
      <c r="Q53" s="675" t="str">
        <f ca="1">IF(AND(N54=0,N58=0),"N/A",IF(N54&lt;=0,"G",IF(N58&lt;=0,"R",IF(N53&lt;'Authority Input'!$I$26,"G",IF(N53&gt;'Authority Input'!$G$26,"R","A")))))</f>
        <v>N/A</v>
      </c>
      <c r="R53" s="675" t="str">
        <f ca="1">IF(AND(O54=0,O58=0),"N/A",IF(O54&lt;=0,"G",IF(O58&lt;=0,"R",IF(O53&lt;'Authority Input'!$I$26,"G",IF(O53&gt;'Authority Input'!$G$26,"R","A")))))</f>
        <v>N/A</v>
      </c>
      <c r="T53" s="674" t="str">
        <f ca="1">IF(OR(T54=0,T58=0),"N/A",IF(T54/T58&lt;0,0,T54/T58))</f>
        <v>N/A</v>
      </c>
      <c r="U53" s="674" t="str">
        <f ca="1">IF(OR(U54=0,U58=0),"N/A",IF(U54/U58&lt;0,0,U54/U58))</f>
        <v>N/A</v>
      </c>
      <c r="V53" s="674" t="str">
        <f ca="1">IF(OR(V54=0,V58=0),"N/A",IF(V54/V58&lt;0,0,V54/V58))</f>
        <v>N/A</v>
      </c>
      <c r="W53" s="675" t="str">
        <f ca="1">IF(AND(T54=0,T58=0),"N/A",IF(T54&lt;=0,"G",IF(T58&lt;=0,"R",IF(T53&lt;'Authority Input'!$I$26,"G",IF(T53&gt;'Authority Input'!$G$26,"R","A")))))</f>
        <v>N/A</v>
      </c>
      <c r="X53" s="675" t="str">
        <f ca="1">IF(AND(U54=0,U58=0),"N/A",IF(U54&lt;=0,"G",IF(U58&lt;=0,"R",IF(U53&lt;'Authority Input'!$I$26,"G",IF(U53&gt;'Authority Input'!$G$26,"R","A")))))</f>
        <v>N/A</v>
      </c>
      <c r="Y53" s="675" t="str">
        <f ca="1">IF(AND(V54=0,V58=0),"N/A",IF(V54&lt;=0,"G",IF(V58&lt;=0,"R",IF(V53&lt;'Authority Input'!$I$26,"G",IF(V53&gt;'Authority Input'!$G$26,"R","A")))))</f>
        <v>N/A</v>
      </c>
      <c r="AA53" s="656">
        <f t="shared" si="0"/>
        <v>0</v>
      </c>
      <c r="AB53" s="656">
        <f t="shared" si="0"/>
        <v>0</v>
      </c>
      <c r="AC53" s="657" t="s">
        <v>57</v>
      </c>
      <c r="AD53" s="659"/>
      <c r="AE53" s="676"/>
      <c r="AF53" s="660"/>
      <c r="AG53" s="660"/>
      <c r="AH53" s="661"/>
      <c r="AI53" s="662"/>
      <c r="AJ53" s="662"/>
      <c r="AK53" s="662"/>
      <c r="AL53" s="662"/>
      <c r="AM53" s="663"/>
      <c r="AN53" s="660"/>
      <c r="AO53" s="661"/>
      <c r="AP53" s="662"/>
      <c r="AQ53" s="662"/>
      <c r="AR53" s="662"/>
      <c r="AS53" s="662"/>
      <c r="AT53" s="663"/>
      <c r="AU53" s="660"/>
      <c r="AV53" s="661"/>
      <c r="AW53" s="664"/>
      <c r="AX53" s="664"/>
      <c r="AY53" s="664"/>
    </row>
    <row r="54" spans="1:51" s="185" customFormat="1" ht="12" thickBot="1" x14ac:dyDescent="0.3">
      <c r="B54" s="349"/>
      <c r="C54" s="350"/>
      <c r="D54" s="382" t="s">
        <v>143</v>
      </c>
      <c r="E54" s="383"/>
      <c r="F54" s="384">
        <f ca="1">F48</f>
        <v>0</v>
      </c>
      <c r="G54" s="385">
        <f ca="1">G48</f>
        <v>0</v>
      </c>
      <c r="H54" s="385">
        <f ca="1">H48</f>
        <v>0</v>
      </c>
      <c r="I54" s="386"/>
      <c r="J54" s="387"/>
      <c r="K54" s="387"/>
      <c r="M54" s="384">
        <f ca="1">M48</f>
        <v>0</v>
      </c>
      <c r="N54" s="385">
        <f ca="1">N48</f>
        <v>0</v>
      </c>
      <c r="O54" s="385">
        <f ca="1">O48</f>
        <v>0</v>
      </c>
      <c r="P54" s="386"/>
      <c r="Q54" s="387"/>
      <c r="R54" s="387"/>
      <c r="T54" s="384">
        <f ca="1">T48</f>
        <v>0</v>
      </c>
      <c r="U54" s="385">
        <f ca="1">U48</f>
        <v>0</v>
      </c>
      <c r="V54" s="385">
        <f ca="1">V48</f>
        <v>0</v>
      </c>
      <c r="W54" s="386"/>
      <c r="X54" s="387"/>
      <c r="Y54" s="387"/>
      <c r="AA54" s="463">
        <f t="shared" si="0"/>
        <v>0</v>
      </c>
      <c r="AB54" s="463">
        <f t="shared" si="0"/>
        <v>0</v>
      </c>
      <c r="AC54" s="464"/>
      <c r="AD54" s="475" t="s">
        <v>143</v>
      </c>
      <c r="AE54" s="476"/>
      <c r="AF54" s="588"/>
      <c r="AG54" s="588"/>
      <c r="AH54" s="591"/>
      <c r="AI54" s="589"/>
      <c r="AJ54" s="589"/>
      <c r="AK54" s="589"/>
      <c r="AL54" s="589"/>
      <c r="AM54" s="592"/>
      <c r="AN54" s="588"/>
      <c r="AO54" s="591"/>
      <c r="AP54" s="589"/>
      <c r="AQ54" s="589"/>
      <c r="AR54" s="589"/>
      <c r="AS54" s="589"/>
      <c r="AT54" s="592"/>
      <c r="AU54" s="588"/>
      <c r="AV54" s="591"/>
      <c r="AW54" s="590"/>
      <c r="AX54" s="590"/>
      <c r="AY54" s="590"/>
    </row>
    <row r="55" spans="1:51" s="185" customFormat="1" ht="23.5" thickTop="1" x14ac:dyDescent="0.25">
      <c r="A55" s="185" t="s">
        <v>536</v>
      </c>
      <c r="B55" s="185" t="s">
        <v>537</v>
      </c>
      <c r="C55" s="355"/>
      <c r="D55" s="351" t="s">
        <v>265</v>
      </c>
      <c r="E55" s="388" t="s">
        <v>268</v>
      </c>
      <c r="F55" s="587">
        <f ca="1">_xlfn.IFNA(HYPERLINK(CHOOSE('Bidder Instructions'!$H$27,"#'1.2b Other NFP'!"&amp;AF55,"#'1.2a Other'!"&amp;AF55),INDIRECT("'"&amp;CHOOSE('Bidder Instructions'!$H$27,"1.2b Other NFP","1.2a Other")&amp;"'!"&amp;AF55)),"")</f>
        <v>0</v>
      </c>
      <c r="G55" s="587">
        <f ca="1">_xlfn.IFNA(HYPERLINK(CHOOSE('Bidder Instructions'!$H$27,"#'1.2b Other NFP'!"&amp;AG55,"#'1.2a Other'!"&amp;AG55),INDIRECT("'"&amp;CHOOSE('Bidder Instructions'!$H$27,"1.2b Other NFP","1.2a Other")&amp;"'!"&amp;AG55)),"")</f>
        <v>0</v>
      </c>
      <c r="H55" s="587">
        <f ca="1">_xlfn.IFNA(HYPERLINK(CHOOSE('Bidder Instructions'!$H$27,"#'1.2b Other NFP'!"&amp;AH55,"#'1.2a Other'!"&amp;AH55),INDIRECT("'"&amp;CHOOSE('Bidder Instructions'!$H$27,"1.2b Other NFP","1.2a Other")&amp;"'!"&amp;AH55)),"")</f>
        <v>0</v>
      </c>
      <c r="I55" s="205"/>
      <c r="J55" s="354"/>
      <c r="K55" s="354"/>
      <c r="M55" s="587">
        <f ca="1">_xlfn.IFNA(HYPERLINK(CHOOSE('Bidder Instructions'!$H$27,"#'1.2b Other NFP'!"&amp;AM55,"#'1.2a Other'!"&amp;AM55),INDIRECT("'"&amp;CHOOSE('Bidder Instructions'!$H$27,"1.2b Other NFP","1.2a Other")&amp;"'!"&amp;AM55)),"")</f>
        <v>0</v>
      </c>
      <c r="N55" s="587">
        <f ca="1">_xlfn.IFNA(HYPERLINK(CHOOSE('Bidder Instructions'!$H$27,"#'1.2b Other NFP'!"&amp;AN55,"#'1.2a Other'!"&amp;AN55),INDIRECT("'"&amp;CHOOSE('Bidder Instructions'!$H$27,"1.2b Other NFP","1.2a Other")&amp;"'!"&amp;AN55)),"")</f>
        <v>0</v>
      </c>
      <c r="O55" s="587">
        <f ca="1">_xlfn.IFNA(HYPERLINK(CHOOSE('Bidder Instructions'!$H$27,"#'1.2b Other NFP'!"&amp;AO55,"#'1.2a Other'!"&amp;AO55),INDIRECT("'"&amp;CHOOSE('Bidder Instructions'!$H$27,"1.2b Other NFP","1.2a Other")&amp;"'!"&amp;AO55)),"")</f>
        <v>0</v>
      </c>
      <c r="P55" s="205"/>
      <c r="Q55" s="354"/>
      <c r="R55" s="354"/>
      <c r="T55" s="587">
        <f ca="1">_xlfn.IFNA(HYPERLINK(CHOOSE('Bidder Instructions'!$H$27,"#'1.2b Other NFP'!"&amp;AT55,"#'1.2a Other'!"&amp;AT55),INDIRECT("'"&amp;CHOOSE('Bidder Instructions'!$H$27,"1.2b Other NFP","1.2a Other")&amp;"'!"&amp;AT55)),"")</f>
        <v>0</v>
      </c>
      <c r="U55" s="587">
        <f ca="1">_xlfn.IFNA(HYPERLINK(CHOOSE('Bidder Instructions'!$H$27,"#'1.2b Other NFP'!"&amp;AU55,"#'1.2a Other'!"&amp;AU55),INDIRECT("'"&amp;CHOOSE('Bidder Instructions'!$H$27,"1.2b Other NFP","1.2a Other")&amp;"'!"&amp;AU55)),"")</f>
        <v>0</v>
      </c>
      <c r="V55" s="587">
        <f ca="1">_xlfn.IFNA(HYPERLINK(CHOOSE('Bidder Instructions'!$H$27,"#'1.2b Other NFP'!"&amp;AV55,"#'1.2a Other'!"&amp;AV55),INDIRECT("'"&amp;CHOOSE('Bidder Instructions'!$H$27,"1.2b Other NFP","1.2a Other")&amp;"'!"&amp;AV55)),"")</f>
        <v>0</v>
      </c>
      <c r="W55" s="205"/>
      <c r="X55" s="354"/>
      <c r="Y55" s="354"/>
      <c r="AA55" s="463" t="str">
        <f t="shared" si="0"/>
        <v>IS9</v>
      </c>
      <c r="AB55" s="463" t="str">
        <f t="shared" si="0"/>
        <v>IS10</v>
      </c>
      <c r="AC55" s="467"/>
      <c r="AD55" s="465" t="s">
        <v>265</v>
      </c>
      <c r="AE55" s="477" t="s">
        <v>268</v>
      </c>
      <c r="AF55" s="588" t="str">
        <f ca="1">CHOOSE('Bidder Instructions'!$H$27,ADDRESS(MATCH($AB55,'1.2b Other NFP'!$C:$C,0)+$AF$15,MATCH(AF$17,'1.2b Other NFP'!$9:$9,0)+$AF$14,1,1),ADDRESS(MATCH($AA55,'1.2a Other'!$C:$C,0)+$AF$13,MATCH(AF$17,'1.2a Other'!$9:$9,0)+$AF$12,1,1))</f>
        <v>$F$30</v>
      </c>
      <c r="AG55" s="588" t="str">
        <f ca="1">CHOOSE('Bidder Instructions'!$H$27,ADDRESS(MATCH($AB55,'1.2b Other NFP'!$C:$C,0)+$AF$15,MATCH(AG$17,'1.2b Other NFP'!$9:$9,0)+$AF$14,1,1),ADDRESS(MATCH($AA55,'1.2a Other'!$C:$C,0)+$AF$13,MATCH(AG$17,'1.2a Other'!$9:$9,0)+$AF$12,1,1))</f>
        <v>$G$30</v>
      </c>
      <c r="AH55" s="588" t="str">
        <f ca="1">CHOOSE('Bidder Instructions'!$H$27,ADDRESS(MATCH($AB55,'1.2b Other NFP'!$C:$C,0)+$AF$15,MATCH(AH$17,'1.2b Other NFP'!$9:$9,0)+$AF$14,1,1),ADDRESS(MATCH($AA55,'1.2a Other'!$C:$C,0)+$AF$13,MATCH(AH$17,'1.2a Other'!$9:$9,0)+$AF$12,1,1))</f>
        <v>$H$30</v>
      </c>
      <c r="AI55" s="589"/>
      <c r="AJ55" s="589"/>
      <c r="AK55" s="589"/>
      <c r="AL55" s="589"/>
      <c r="AM55" s="588" t="str">
        <f ca="1">CHOOSE('Bidder Instructions'!$H$27,ADDRESS(MATCH($AB55,'1.2b Other NFP'!$C:$C,0)+$AF$15,MATCH(AM$17,'1.2b Other NFP'!$9:$9,0)+$AF$14,1,1),ADDRESS(MATCH($AA55,'1.2a Other'!$C:$C,0)+$AF$13,MATCH(AM$17,'1.2a Other'!$9:$9,0)+$AF$12,1,1))</f>
        <v>$N$30</v>
      </c>
      <c r="AN55" s="588" t="str">
        <f ca="1">CHOOSE('Bidder Instructions'!$H$27,ADDRESS(MATCH($AB55,'1.2b Other NFP'!$C:$C,0)+$AF$15,MATCH(AN$17,'1.2b Other NFP'!$9:$9,0)+$AF$14,1,1),ADDRESS(MATCH($AA55,'1.2a Other'!$C:$C,0)+$AF$13,MATCH(AN$17,'1.2a Other'!$9:$9,0)+$AF$12,1,1))</f>
        <v>$O$30</v>
      </c>
      <c r="AO55" s="588" t="str">
        <f ca="1">CHOOSE('Bidder Instructions'!$H$27,ADDRESS(MATCH($AB55,'1.2b Other NFP'!$C:$C,0)+$AF$15,MATCH(AO$17,'1.2b Other NFP'!$9:$9,0)+$AF$14,1,1),ADDRESS(MATCH($AA55,'1.2a Other'!$C:$C,0)+$AF$13,MATCH(AO$17,'1.2a Other'!$9:$9,0)+$AF$12,1,1))</f>
        <v>$P$30</v>
      </c>
      <c r="AP55" s="589"/>
      <c r="AQ55" s="589"/>
      <c r="AR55" s="589"/>
      <c r="AS55" s="589"/>
      <c r="AT55" s="588" t="str">
        <f ca="1">CHOOSE('Bidder Instructions'!$H$27,ADDRESS(MATCH($AB55,'1.2b Other NFP'!$C:$C,0)+$AF$15,MATCH(AT$17,'1.2b Other NFP'!$9:$9,0)+$AF$14,1,1),ADDRESS(MATCH($AA55,'1.2a Other'!$C:$C,0)+$AF$13,MATCH(AT$17,'1.2a Other'!$9:$9,0)+$AF$12,1,1))</f>
        <v>$V$30</v>
      </c>
      <c r="AU55" s="588" t="str">
        <f ca="1">CHOOSE('Bidder Instructions'!$H$27,ADDRESS(MATCH($AB55,'1.2b Other NFP'!$C:$C,0)+$AF$15,MATCH(AU$17,'1.2b Other NFP'!$9:$9,0)+$AF$14,1,1),ADDRESS(MATCH($AA55,'1.2a Other'!$C:$C,0)+$AF$13,MATCH(AU$17,'1.2a Other'!$9:$9,0)+$AF$12,1,1))</f>
        <v>$W$30</v>
      </c>
      <c r="AV55" s="588" t="str">
        <f ca="1">CHOOSE('Bidder Instructions'!$H$27,ADDRESS(MATCH($AB55,'1.2b Other NFP'!$C:$C,0)+$AF$15,MATCH(AV$17,'1.2b Other NFP'!$9:$9,0)+$AF$14,1,1),ADDRESS(MATCH($AA55,'1.2a Other'!$C:$C,0)+$AF$13,MATCH(AV$17,'1.2a Other'!$9:$9,0)+$AF$12,1,1))</f>
        <v>$X$30</v>
      </c>
      <c r="AW55" s="590"/>
      <c r="AX55" s="590"/>
      <c r="AY55" s="590"/>
    </row>
    <row r="56" spans="1:51" s="185" customFormat="1" ht="11.5" x14ac:dyDescent="0.25">
      <c r="A56" s="185" t="s">
        <v>538</v>
      </c>
      <c r="B56" s="185" t="s">
        <v>45</v>
      </c>
      <c r="C56" s="355"/>
      <c r="D56" s="407" t="str">
        <f>IF('Bidder Instructions'!$H$27=1,"","Exceptional and non-underlying items")</f>
        <v>Exceptional and non-underlying items</v>
      </c>
      <c r="E56" s="389" t="str">
        <f>IF(D56="","","add")</f>
        <v>add</v>
      </c>
      <c r="F56" s="587">
        <f ca="1">_xlfn.IFNA(HYPERLINK(CHOOSE('Bidder Instructions'!$H$27,"#'1.2b Other NFP'!"&amp;AF56,"#'1.2a Other'!"&amp;AF56),INDIRECT("'"&amp;CHOOSE('Bidder Instructions'!$H$27,"1.2b Other NFP","1.2a Other")&amp;"'!"&amp;AF56)),"")</f>
        <v>0</v>
      </c>
      <c r="G56" s="587">
        <f ca="1">_xlfn.IFNA(HYPERLINK(CHOOSE('Bidder Instructions'!$H$27,"#'1.2b Other NFP'!"&amp;AG56,"#'1.2a Other'!"&amp;AG56),INDIRECT("'"&amp;CHOOSE('Bidder Instructions'!$H$27,"1.2b Other NFP","1.2a Other")&amp;"'!"&amp;AG56)),"")</f>
        <v>0</v>
      </c>
      <c r="H56" s="587">
        <f ca="1">_xlfn.IFNA(HYPERLINK(CHOOSE('Bidder Instructions'!$H$27,"#'1.2b Other NFP'!"&amp;AH56,"#'1.2a Other'!"&amp;AH56),INDIRECT("'"&amp;CHOOSE('Bidder Instructions'!$H$27,"1.2b Other NFP","1.2a Other")&amp;"'!"&amp;AH56)),"")</f>
        <v>0</v>
      </c>
      <c r="I56" s="205"/>
      <c r="J56" s="354"/>
      <c r="K56" s="354"/>
      <c r="M56" s="587">
        <f ca="1">_xlfn.IFNA(HYPERLINK(CHOOSE('Bidder Instructions'!$H$27,"#'1.2b Other NFP'!"&amp;AM56,"#'1.2a Other'!"&amp;AM56),INDIRECT("'"&amp;CHOOSE('Bidder Instructions'!$H$27,"1.2b Other NFP","1.2a Other")&amp;"'!"&amp;AM56)),"")</f>
        <v>0</v>
      </c>
      <c r="N56" s="587">
        <f ca="1">_xlfn.IFNA(HYPERLINK(CHOOSE('Bidder Instructions'!$H$27,"#'1.2b Other NFP'!"&amp;AN56,"#'1.2a Other'!"&amp;AN56),INDIRECT("'"&amp;CHOOSE('Bidder Instructions'!$H$27,"1.2b Other NFP","1.2a Other")&amp;"'!"&amp;AN56)),"")</f>
        <v>0</v>
      </c>
      <c r="O56" s="587">
        <f ca="1">_xlfn.IFNA(HYPERLINK(CHOOSE('Bidder Instructions'!$H$27,"#'1.2b Other NFP'!"&amp;AO56,"#'1.2a Other'!"&amp;AO56),INDIRECT("'"&amp;CHOOSE('Bidder Instructions'!$H$27,"1.2b Other NFP","1.2a Other")&amp;"'!"&amp;AO56)),"")</f>
        <v>0</v>
      </c>
      <c r="P56" s="205"/>
      <c r="Q56" s="354"/>
      <c r="R56" s="354"/>
      <c r="T56" s="587">
        <f ca="1">_xlfn.IFNA(HYPERLINK(CHOOSE('Bidder Instructions'!$H$27,"#'1.2b Other NFP'!"&amp;AT56,"#'1.2a Other'!"&amp;AT56),INDIRECT("'"&amp;CHOOSE('Bidder Instructions'!$H$27,"1.2b Other NFP","1.2a Other")&amp;"'!"&amp;AT56)),"")</f>
        <v>0</v>
      </c>
      <c r="U56" s="587">
        <f ca="1">_xlfn.IFNA(HYPERLINK(CHOOSE('Bidder Instructions'!$H$27,"#'1.2b Other NFP'!"&amp;AU56,"#'1.2a Other'!"&amp;AU56),INDIRECT("'"&amp;CHOOSE('Bidder Instructions'!$H$27,"1.2b Other NFP","1.2a Other")&amp;"'!"&amp;AU56)),"")</f>
        <v>0</v>
      </c>
      <c r="V56" s="587">
        <f ca="1">_xlfn.IFNA(HYPERLINK(CHOOSE('Bidder Instructions'!$H$27,"#'1.2b Other NFP'!"&amp;AV56,"#'1.2a Other'!"&amp;AV56),INDIRECT("'"&amp;CHOOSE('Bidder Instructions'!$H$27,"1.2b Other NFP","1.2a Other")&amp;"'!"&amp;AV56)),"")</f>
        <v>0</v>
      </c>
      <c r="W56" s="205"/>
      <c r="X56" s="354"/>
      <c r="Y56" s="354"/>
      <c r="AA56" s="463" t="str">
        <f t="shared" si="0"/>
        <v>IS11</v>
      </c>
      <c r="AB56" s="463" t="str">
        <f t="shared" si="0"/>
        <v>N/A</v>
      </c>
      <c r="AC56" s="467"/>
      <c r="AD56" s="478" t="str">
        <f>IF('Bidder Instructions'!$H$27=1,"","Exceptional and non-underlying items")</f>
        <v>Exceptional and non-underlying items</v>
      </c>
      <c r="AE56" s="479" t="str">
        <f>IF(AD56="","","add")</f>
        <v>add</v>
      </c>
      <c r="AF56" s="588" t="str">
        <f ca="1">CHOOSE('Bidder Instructions'!$H$27,ADDRESS(MATCH($AB56,'1.2b Other NFP'!$C:$C,0)+$AF$15,MATCH(AF$17,'1.2b Other NFP'!$9:$9,0)+$AF$14,1,1),ADDRESS(MATCH($AA56,'1.2a Other'!$C:$C,0)+$AF$13,MATCH(AF$17,'1.2a Other'!$9:$9,0)+$AF$12,1,1))</f>
        <v>$F$32</v>
      </c>
      <c r="AG56" s="588" t="str">
        <f ca="1">CHOOSE('Bidder Instructions'!$H$27,ADDRESS(MATCH($AB56,'1.2b Other NFP'!$C:$C,0)+$AF$15,MATCH(AG$17,'1.2b Other NFP'!$9:$9,0)+$AF$14,1,1),ADDRESS(MATCH($AA56,'1.2a Other'!$C:$C,0)+$AF$13,MATCH(AG$17,'1.2a Other'!$9:$9,0)+$AF$12,1,1))</f>
        <v>$G$32</v>
      </c>
      <c r="AH56" s="588" t="str">
        <f ca="1">CHOOSE('Bidder Instructions'!$H$27,ADDRESS(MATCH($AB56,'1.2b Other NFP'!$C:$C,0)+$AF$15,MATCH(AH$17,'1.2b Other NFP'!$9:$9,0)+$AF$14,1,1),ADDRESS(MATCH($AA56,'1.2a Other'!$C:$C,0)+$AF$13,MATCH(AH$17,'1.2a Other'!$9:$9,0)+$AF$12,1,1))</f>
        <v>$H$32</v>
      </c>
      <c r="AI56" s="589"/>
      <c r="AJ56" s="589"/>
      <c r="AK56" s="589"/>
      <c r="AL56" s="589"/>
      <c r="AM56" s="588" t="str">
        <f ca="1">CHOOSE('Bidder Instructions'!$H$27,ADDRESS(MATCH($AB56,'1.2b Other NFP'!$C:$C,0)+$AF$15,MATCH(AM$17,'1.2b Other NFP'!$9:$9,0)+$AF$14,1,1),ADDRESS(MATCH($AA56,'1.2a Other'!$C:$C,0)+$AF$13,MATCH(AM$17,'1.2a Other'!$9:$9,0)+$AF$12,1,1))</f>
        <v>$N$32</v>
      </c>
      <c r="AN56" s="588" t="str">
        <f ca="1">CHOOSE('Bidder Instructions'!$H$27,ADDRESS(MATCH($AB56,'1.2b Other NFP'!$C:$C,0)+$AF$15,MATCH(AN$17,'1.2b Other NFP'!$9:$9,0)+$AF$14,1,1),ADDRESS(MATCH($AA56,'1.2a Other'!$C:$C,0)+$AF$13,MATCH(AN$17,'1.2a Other'!$9:$9,0)+$AF$12,1,1))</f>
        <v>$O$32</v>
      </c>
      <c r="AO56" s="588" t="str">
        <f ca="1">CHOOSE('Bidder Instructions'!$H$27,ADDRESS(MATCH($AB56,'1.2b Other NFP'!$C:$C,0)+$AF$15,MATCH(AO$17,'1.2b Other NFP'!$9:$9,0)+$AF$14,1,1),ADDRESS(MATCH($AA56,'1.2a Other'!$C:$C,0)+$AF$13,MATCH(AO$17,'1.2a Other'!$9:$9,0)+$AF$12,1,1))</f>
        <v>$P$32</v>
      </c>
      <c r="AP56" s="589"/>
      <c r="AQ56" s="589"/>
      <c r="AR56" s="589"/>
      <c r="AS56" s="589"/>
      <c r="AT56" s="588" t="str">
        <f ca="1">CHOOSE('Bidder Instructions'!$H$27,ADDRESS(MATCH($AB56,'1.2b Other NFP'!$C:$C,0)+$AF$15,MATCH(AT$17,'1.2b Other NFP'!$9:$9,0)+$AF$14,1,1),ADDRESS(MATCH($AA56,'1.2a Other'!$C:$C,0)+$AF$13,MATCH(AT$17,'1.2a Other'!$9:$9,0)+$AF$12,1,1))</f>
        <v>$V$32</v>
      </c>
      <c r="AU56" s="588" t="str">
        <f ca="1">CHOOSE('Bidder Instructions'!$H$27,ADDRESS(MATCH($AB56,'1.2b Other NFP'!$C:$C,0)+$AF$15,MATCH(AU$17,'1.2b Other NFP'!$9:$9,0)+$AF$14,1,1),ADDRESS(MATCH($AA56,'1.2a Other'!$C:$C,0)+$AF$13,MATCH(AU$17,'1.2a Other'!$9:$9,0)+$AF$12,1,1))</f>
        <v>$W$32</v>
      </c>
      <c r="AV56" s="588" t="str">
        <f ca="1">CHOOSE('Bidder Instructions'!$H$27,ADDRESS(MATCH($AB56,'1.2b Other NFP'!$C:$C,0)+$AF$15,MATCH(AV$17,'1.2b Other NFP'!$9:$9,0)+$AF$14,1,1),ADDRESS(MATCH($AA56,'1.2a Other'!$C:$C,0)+$AF$13,MATCH(AV$17,'1.2a Other'!$9:$9,0)+$AF$12,1,1))</f>
        <v>$X$32</v>
      </c>
      <c r="AW56" s="590"/>
      <c r="AX56" s="590"/>
      <c r="AY56" s="590"/>
    </row>
    <row r="57" spans="1:51" s="185" customFormat="1" ht="11.5" x14ac:dyDescent="0.25">
      <c r="A57" s="185" t="s">
        <v>554</v>
      </c>
      <c r="B57" s="185" t="s">
        <v>553</v>
      </c>
      <c r="C57" s="355"/>
      <c r="D57" s="391" t="s">
        <v>269</v>
      </c>
      <c r="E57" s="392" t="s">
        <v>266</v>
      </c>
      <c r="F57" s="587">
        <f ca="1">_xlfn.IFNA(HYPERLINK(CHOOSE('Bidder Instructions'!$H$27,"#'1.2b Other NFP'!"&amp;AF57,"#'1.2a Other'!"&amp;AF57),INDIRECT("'"&amp;CHOOSE('Bidder Instructions'!$H$27,"1.2b Other NFP","1.2a Other")&amp;"'!"&amp;AF57)),"")</f>
        <v>0</v>
      </c>
      <c r="G57" s="587">
        <f ca="1">_xlfn.IFNA(HYPERLINK(CHOOSE('Bidder Instructions'!$H$27,"#'1.2b Other NFP'!"&amp;AG57,"#'1.2a Other'!"&amp;AG57),INDIRECT("'"&amp;CHOOSE('Bidder Instructions'!$H$27,"1.2b Other NFP","1.2a Other")&amp;"'!"&amp;AG57)),"")</f>
        <v>0</v>
      </c>
      <c r="H57" s="587">
        <f ca="1">_xlfn.IFNA(HYPERLINK(CHOOSE('Bidder Instructions'!$H$27,"#'1.2b Other NFP'!"&amp;AH57,"#'1.2a Other'!"&amp;AH57),INDIRECT("'"&amp;CHOOSE('Bidder Instructions'!$H$27,"1.2b Other NFP","1.2a Other")&amp;"'!"&amp;AH57)),"")</f>
        <v>0</v>
      </c>
      <c r="I57" s="205"/>
      <c r="J57" s="354"/>
      <c r="K57" s="354"/>
      <c r="M57" s="587">
        <f ca="1">_xlfn.IFNA(HYPERLINK(CHOOSE('Bidder Instructions'!$H$27,"#'1.2b Other NFP'!"&amp;AM57,"#'1.2a Other'!"&amp;AM57),INDIRECT("'"&amp;CHOOSE('Bidder Instructions'!$H$27,"1.2b Other NFP","1.2a Other")&amp;"'!"&amp;AM57)),"")</f>
        <v>0</v>
      </c>
      <c r="N57" s="587">
        <f ca="1">_xlfn.IFNA(HYPERLINK(CHOOSE('Bidder Instructions'!$H$27,"#'1.2b Other NFP'!"&amp;AN57,"#'1.2a Other'!"&amp;AN57),INDIRECT("'"&amp;CHOOSE('Bidder Instructions'!$H$27,"1.2b Other NFP","1.2a Other")&amp;"'!"&amp;AN57)),"")</f>
        <v>0</v>
      </c>
      <c r="O57" s="587">
        <f ca="1">_xlfn.IFNA(HYPERLINK(CHOOSE('Bidder Instructions'!$H$27,"#'1.2b Other NFP'!"&amp;AO57,"#'1.2a Other'!"&amp;AO57),INDIRECT("'"&amp;CHOOSE('Bidder Instructions'!$H$27,"1.2b Other NFP","1.2a Other")&amp;"'!"&amp;AO57)),"")</f>
        <v>0</v>
      </c>
      <c r="P57" s="205"/>
      <c r="Q57" s="354"/>
      <c r="R57" s="354"/>
      <c r="T57" s="587">
        <f ca="1">_xlfn.IFNA(HYPERLINK(CHOOSE('Bidder Instructions'!$H$27,"#'1.2b Other NFP'!"&amp;AT57,"#'1.2a Other'!"&amp;AT57),INDIRECT("'"&amp;CHOOSE('Bidder Instructions'!$H$27,"1.2b Other NFP","1.2a Other")&amp;"'!"&amp;AT57)),"")</f>
        <v>0</v>
      </c>
      <c r="U57" s="587">
        <f ca="1">_xlfn.IFNA(HYPERLINK(CHOOSE('Bidder Instructions'!$H$27,"#'1.2b Other NFP'!"&amp;AU57,"#'1.2a Other'!"&amp;AU57),INDIRECT("'"&amp;CHOOSE('Bidder Instructions'!$H$27,"1.2b Other NFP","1.2a Other")&amp;"'!"&amp;AU57)),"")</f>
        <v>0</v>
      </c>
      <c r="V57" s="587">
        <f ca="1">_xlfn.IFNA(HYPERLINK(CHOOSE('Bidder Instructions'!$H$27,"#'1.2b Other NFP'!"&amp;AV57,"#'1.2a Other'!"&amp;AV57),INDIRECT("'"&amp;CHOOSE('Bidder Instructions'!$H$27,"1.2b Other NFP","1.2a Other")&amp;"'!"&amp;AV57)),"")</f>
        <v>0</v>
      </c>
      <c r="W57" s="205"/>
      <c r="X57" s="354"/>
      <c r="Y57" s="354"/>
      <c r="AA57" s="463" t="str">
        <f t="shared" si="0"/>
        <v>IS27</v>
      </c>
      <c r="AB57" s="463" t="str">
        <f t="shared" si="0"/>
        <v>IS26</v>
      </c>
      <c r="AC57" s="467"/>
      <c r="AD57" s="480" t="s">
        <v>269</v>
      </c>
      <c r="AE57" s="481" t="s">
        <v>266</v>
      </c>
      <c r="AF57" s="588" t="str">
        <f ca="1">CHOOSE('Bidder Instructions'!$H$27,ADDRESS(MATCH($AB57,'1.2b Other NFP'!$C:$C,0)+$AF$15,MATCH(AF$17,'1.2b Other NFP'!$9:$9,0)+$AF$14,1,1),ADDRESS(MATCH($AA57,'1.2a Other'!$C:$C,0)+$AF$13,MATCH(AF$17,'1.2a Other'!$9:$9,0)+$AF$12,1,1))</f>
        <v>$F$48</v>
      </c>
      <c r="AG57" s="588" t="str">
        <f ca="1">CHOOSE('Bidder Instructions'!$H$27,ADDRESS(MATCH($AB57,'1.2b Other NFP'!$C:$C,0)+$AF$15,MATCH(AG$17,'1.2b Other NFP'!$9:$9,0)+$AF$14,1,1),ADDRESS(MATCH($AA57,'1.2a Other'!$C:$C,0)+$AF$13,MATCH(AG$17,'1.2a Other'!$9:$9,0)+$AF$12,1,1))</f>
        <v>$G$48</v>
      </c>
      <c r="AH57" s="588" t="str">
        <f ca="1">CHOOSE('Bidder Instructions'!$H$27,ADDRESS(MATCH($AB57,'1.2b Other NFP'!$C:$C,0)+$AF$15,MATCH(AH$17,'1.2b Other NFP'!$9:$9,0)+$AF$14,1,1),ADDRESS(MATCH($AA57,'1.2a Other'!$C:$C,0)+$AF$13,MATCH(AH$17,'1.2a Other'!$9:$9,0)+$AF$12,1,1))</f>
        <v>$H$48</v>
      </c>
      <c r="AI57" s="589"/>
      <c r="AJ57" s="589"/>
      <c r="AK57" s="589"/>
      <c r="AL57" s="589"/>
      <c r="AM57" s="588" t="str">
        <f ca="1">CHOOSE('Bidder Instructions'!$H$27,ADDRESS(MATCH($AB57,'1.2b Other NFP'!$C:$C,0)+$AF$15,MATCH(AM$17,'1.2b Other NFP'!$9:$9,0)+$AF$14,1,1),ADDRESS(MATCH($AA57,'1.2a Other'!$C:$C,0)+$AF$13,MATCH(AM$17,'1.2a Other'!$9:$9,0)+$AF$12,1,1))</f>
        <v>$N$48</v>
      </c>
      <c r="AN57" s="588" t="str">
        <f ca="1">CHOOSE('Bidder Instructions'!$H$27,ADDRESS(MATCH($AB57,'1.2b Other NFP'!$C:$C,0)+$AF$15,MATCH(AN$17,'1.2b Other NFP'!$9:$9,0)+$AF$14,1,1),ADDRESS(MATCH($AA57,'1.2a Other'!$C:$C,0)+$AF$13,MATCH(AN$17,'1.2a Other'!$9:$9,0)+$AF$12,1,1))</f>
        <v>$O$48</v>
      </c>
      <c r="AO57" s="588" t="str">
        <f ca="1">CHOOSE('Bidder Instructions'!$H$27,ADDRESS(MATCH($AB57,'1.2b Other NFP'!$C:$C,0)+$AF$15,MATCH(AO$17,'1.2b Other NFP'!$9:$9,0)+$AF$14,1,1),ADDRESS(MATCH($AA57,'1.2a Other'!$C:$C,0)+$AF$13,MATCH(AO$17,'1.2a Other'!$9:$9,0)+$AF$12,1,1))</f>
        <v>$P$48</v>
      </c>
      <c r="AP57" s="589"/>
      <c r="AQ57" s="589"/>
      <c r="AR57" s="589"/>
      <c r="AS57" s="589"/>
      <c r="AT57" s="588" t="str">
        <f ca="1">CHOOSE('Bidder Instructions'!$H$27,ADDRESS(MATCH($AB57,'1.2b Other NFP'!$C:$C,0)+$AF$15,MATCH(AT$17,'1.2b Other NFP'!$9:$9,0)+$AF$14,1,1),ADDRESS(MATCH($AA57,'1.2a Other'!$C:$C,0)+$AF$13,MATCH(AT$17,'1.2a Other'!$9:$9,0)+$AF$12,1,1))</f>
        <v>$V$48</v>
      </c>
      <c r="AU57" s="588" t="str">
        <f ca="1">CHOOSE('Bidder Instructions'!$H$27,ADDRESS(MATCH($AB57,'1.2b Other NFP'!$C:$C,0)+$AF$15,MATCH(AU$17,'1.2b Other NFP'!$9:$9,0)+$AF$14,1,1),ADDRESS(MATCH($AA57,'1.2a Other'!$C:$C,0)+$AF$13,MATCH(AU$17,'1.2a Other'!$9:$9,0)+$AF$12,1,1))</f>
        <v>$W$48</v>
      </c>
      <c r="AV57" s="588" t="str">
        <f ca="1">CHOOSE('Bidder Instructions'!$H$27,ADDRESS(MATCH($AB57,'1.2b Other NFP'!$C:$C,0)+$AF$15,MATCH(AV$17,'1.2b Other NFP'!$9:$9,0)+$AF$14,1,1),ADDRESS(MATCH($AA57,'1.2a Other'!$C:$C,0)+$AF$13,MATCH(AV$17,'1.2a Other'!$9:$9,0)+$AF$12,1,1))</f>
        <v>$X$48</v>
      </c>
      <c r="AW57" s="590"/>
      <c r="AX57" s="590"/>
      <c r="AY57" s="590"/>
    </row>
    <row r="58" spans="1:51" s="185" customFormat="1" ht="12" thickBot="1" x14ac:dyDescent="0.3">
      <c r="C58" s="355"/>
      <c r="D58" s="393" t="s">
        <v>277</v>
      </c>
      <c r="E58" s="394"/>
      <c r="F58" s="395">
        <f ca="1">CHOOSE('Bidder Instructions'!$H$27,F55-F57,IF(F56&lt;0,F55+F56-F57,F55-F57))</f>
        <v>0</v>
      </c>
      <c r="G58" s="395">
        <f ca="1">CHOOSE('Bidder Instructions'!$H$27,G55-G57,IF(G56&lt;0,G55+G56-G57,G55-G57))</f>
        <v>0</v>
      </c>
      <c r="H58" s="395">
        <f ca="1">CHOOSE('Bidder Instructions'!$H$27,H55-H57,IF(H56&lt;0,H55+H56-H57,H55-H57))</f>
        <v>0</v>
      </c>
      <c r="I58" s="205"/>
      <c r="J58" s="354"/>
      <c r="K58" s="354"/>
      <c r="M58" s="395">
        <f ca="1">CHOOSE('Bidder Instructions'!$H$27,M55-M57,IF(M56&lt;0,M55+M56-M57,M55-M57))</f>
        <v>0</v>
      </c>
      <c r="N58" s="395">
        <f ca="1">CHOOSE('Bidder Instructions'!$H$27,N55-N57,IF(N56&lt;0,N55+N56-N57,N55-N57))</f>
        <v>0</v>
      </c>
      <c r="O58" s="395">
        <f ca="1">CHOOSE('Bidder Instructions'!$H$27,O55-O57,IF(O56&lt;0,O55+O56-O57,O55-O57))</f>
        <v>0</v>
      </c>
      <c r="P58" s="205"/>
      <c r="Q58" s="354"/>
      <c r="R58" s="354"/>
      <c r="T58" s="395">
        <f ca="1">CHOOSE('Bidder Instructions'!$H$27,T55-T57,IF(T56&lt;0,T55+T56-T57,T55-T57))</f>
        <v>0</v>
      </c>
      <c r="U58" s="395">
        <f ca="1">CHOOSE('Bidder Instructions'!$H$27,U55-U57,IF(U56&lt;0,U55+U56-U57,U55-U57))</f>
        <v>0</v>
      </c>
      <c r="V58" s="395">
        <f ca="1">CHOOSE('Bidder Instructions'!$H$27,V55-V57,IF(V56&lt;0,V55+V56-V57,V55-V57))</f>
        <v>0</v>
      </c>
      <c r="W58" s="205"/>
      <c r="X58" s="354"/>
      <c r="Y58" s="354"/>
      <c r="AA58" s="463">
        <f t="shared" si="0"/>
        <v>0</v>
      </c>
      <c r="AB58" s="463">
        <f t="shared" si="0"/>
        <v>0</v>
      </c>
      <c r="AC58" s="467"/>
      <c r="AD58" s="482" t="s">
        <v>277</v>
      </c>
      <c r="AE58" s="483"/>
      <c r="AF58" s="588"/>
      <c r="AG58" s="588"/>
      <c r="AH58" s="591"/>
      <c r="AI58" s="589"/>
      <c r="AJ58" s="589"/>
      <c r="AK58" s="589"/>
      <c r="AL58" s="589"/>
      <c r="AM58" s="592"/>
      <c r="AN58" s="588"/>
      <c r="AO58" s="591"/>
      <c r="AP58" s="589"/>
      <c r="AQ58" s="589"/>
      <c r="AR58" s="589"/>
      <c r="AS58" s="589"/>
      <c r="AT58" s="592"/>
      <c r="AU58" s="588"/>
      <c r="AV58" s="591"/>
      <c r="AW58" s="590"/>
      <c r="AX58" s="590"/>
      <c r="AY58" s="590"/>
    </row>
    <row r="59" spans="1:51" s="183" customFormat="1" ht="16" thickTop="1" x14ac:dyDescent="0.25">
      <c r="A59" s="197"/>
      <c r="B59" s="196"/>
      <c r="C59" s="198"/>
      <c r="D59" s="188"/>
      <c r="E59" s="182"/>
      <c r="F59" s="200"/>
      <c r="G59" s="200"/>
      <c r="H59" s="200"/>
      <c r="I59" s="202"/>
      <c r="J59" s="202"/>
      <c r="K59" s="202"/>
      <c r="M59" s="200"/>
      <c r="N59" s="200"/>
      <c r="O59" s="200"/>
      <c r="P59" s="202"/>
      <c r="Q59" s="202"/>
      <c r="R59" s="202"/>
      <c r="T59" s="200"/>
      <c r="U59" s="200"/>
      <c r="V59" s="200"/>
      <c r="W59" s="202"/>
      <c r="X59" s="202"/>
      <c r="Y59" s="202"/>
      <c r="AA59" s="463">
        <f t="shared" si="0"/>
        <v>0</v>
      </c>
      <c r="AB59" s="463">
        <f t="shared" si="0"/>
        <v>0</v>
      </c>
      <c r="AC59" s="472"/>
      <c r="AD59" s="484"/>
      <c r="AE59" s="485"/>
      <c r="AF59" s="588"/>
      <c r="AG59" s="588"/>
      <c r="AH59" s="591"/>
      <c r="AI59" s="589"/>
      <c r="AJ59" s="589"/>
      <c r="AK59" s="589"/>
      <c r="AL59" s="589"/>
      <c r="AM59" s="592"/>
      <c r="AN59" s="588"/>
      <c r="AO59" s="591"/>
      <c r="AP59" s="589"/>
      <c r="AQ59" s="589"/>
      <c r="AR59" s="589"/>
      <c r="AS59" s="589"/>
      <c r="AT59" s="592"/>
      <c r="AU59" s="588"/>
      <c r="AV59" s="591"/>
      <c r="AW59" s="590"/>
      <c r="AX59" s="590"/>
      <c r="AY59" s="590"/>
    </row>
    <row r="60" spans="1:51" s="609" customFormat="1" ht="156" x14ac:dyDescent="0.25">
      <c r="A60" s="627"/>
      <c r="B60" s="628"/>
      <c r="C60" s="629">
        <v>4</v>
      </c>
      <c r="D60" s="631" t="s">
        <v>486</v>
      </c>
      <c r="E60" s="677"/>
      <c r="F60" s="678" t="str">
        <f ca="1">IF(OR((SUM(F61,F64)-F63)=0,F62=0),"N/A",IF((SUM(F61,F64)-F63)/F62&lt;0,0,(SUM(F61,F64)-F63)/F62))</f>
        <v>N/A</v>
      </c>
      <c r="G60" s="678" t="str">
        <f ca="1">IF(OR((SUM(G61,G64)-G63)=0,G62=0),"N/A",IF((SUM(G61,G64)-G63)/G62&lt;0,0,(SUM(G61,G64)-G63)/G62))</f>
        <v>N/A</v>
      </c>
      <c r="H60" s="678" t="str">
        <f ca="1">IF(OR((SUM(H61,H64)-H63)=0,H62=0),"N/A",IF((SUM(H61,H64)-H63)/H62&lt;0,0,(SUM(H61,H64)-H63)/H62))</f>
        <v>N/A</v>
      </c>
      <c r="I60" s="634" t="str">
        <f ca="1">IF(AND(SUM(F61,-F63,F64)=0,F62=0),"N/A",IF(SUM(F61,-F63,F64)&lt;=0,"G",IF(F62&lt;=0,"R",IF(F60&lt;'Authority Input'!$I$27,"G",IF(F60&gt;'Authority Input'!$G$27,"R","A")))))</f>
        <v>N/A</v>
      </c>
      <c r="J60" s="634" t="str">
        <f ca="1">IF(AND(SUM(G61,-G63,G64)=0,G62=0),"N/A",IF(SUM(G61,-G63,G64)&lt;=0,"G",IF(G62&lt;=0,"R",IF(G60&lt;'Authority Input'!$I$27,"G",IF(G60&gt;'Authority Input'!$G$27,"R","A")))))</f>
        <v>N/A</v>
      </c>
      <c r="K60" s="634" t="str">
        <f ca="1">IF(AND(SUM(H61,-H63,H64)=0,H62=0),"N/A",IF(SUM(H61,-H63,H64)&lt;=0,"G",IF(H62&lt;=0,"R",IF(H60&lt;'Authority Input'!$I$27,"G",IF(H60&gt;'Authority Input'!$G$27,"R","A")))))</f>
        <v>N/A</v>
      </c>
      <c r="M60" s="678" t="str">
        <f ca="1">IF(OR((SUM(M61,M64)-M63)=0,M62=0),"N/A",IF((SUM(M61,M64)-M63)/M62&lt;0,0,(SUM(M61,M64)-M63)/M62))</f>
        <v>N/A</v>
      </c>
      <c r="N60" s="678" t="str">
        <f ca="1">IF(OR((SUM(N61,N64)-N63)=0,N62=0),"N/A",IF((SUM(N61,N64)-N63)/N62&lt;0,0,(SUM(N61,N64)-N63)/N62))</f>
        <v>N/A</v>
      </c>
      <c r="O60" s="678" t="str">
        <f ca="1">IF(OR((SUM(O61,O64)-O63)=0,O62=0),"N/A",IF((SUM(O61,O64)-O63)/O62&lt;0,0,(SUM(O61,O64)-O63)/O62))</f>
        <v>N/A</v>
      </c>
      <c r="P60" s="634" t="str">
        <f ca="1">IF(AND(SUM(M61,-M63,M64)=0,M62=0),"N/A",IF(SUM(M61,-M63,M64)&lt;=0,"G",IF(M62&lt;=0,"R",IF(M60&lt;'Authority Input'!$I$27,"G",IF(M60&gt;'Authority Input'!$G$27,"R","A")))))</f>
        <v>N/A</v>
      </c>
      <c r="Q60" s="634" t="str">
        <f ca="1">IF(AND(SUM(N61,-N63,N64)=0,N62=0),"N/A",IF(SUM(N61,-N63,N64)&lt;=0,"G",IF(N62&lt;=0,"R",IF(N60&lt;'Authority Input'!$I$27,"G",IF(N60&gt;'Authority Input'!$G$27,"R","A")))))</f>
        <v>N/A</v>
      </c>
      <c r="R60" s="634" t="str">
        <f ca="1">IF(AND(SUM(O61,-O63,O64)=0,O62=0),"N/A",IF(SUM(O61,-O63,O64)&lt;=0,"G",IF(O62&lt;=0,"R",IF(O60&lt;'Authority Input'!$I$27,"G",IF(O60&gt;'Authority Input'!$G$27,"R","A")))))</f>
        <v>N/A</v>
      </c>
      <c r="T60" s="678" t="str">
        <f ca="1">IF(OR((SUM(T61,T64)-T63)=0,T62=0),"N/A",IF((SUM(T61,T64)-T63)/T62&lt;0,0,(SUM(T61,T64)-T63)/T62))</f>
        <v>N/A</v>
      </c>
      <c r="U60" s="678" t="str">
        <f ca="1">IF(OR((SUM(U61,U64)-U63)=0,U62=0),"N/A",IF((SUM(U61,U64)-U63)/U62&lt;0,0,(SUM(U61,U64)-U63)/U62))</f>
        <v>N/A</v>
      </c>
      <c r="V60" s="678" t="str">
        <f ca="1">IF(OR((SUM(V61,V64)-V63)=0,V62=0),"N/A",IF((SUM(V61,V64)-V63)/V62&lt;0,0,(SUM(V61,V64)-V63)/V62))</f>
        <v>N/A</v>
      </c>
      <c r="W60" s="634" t="str">
        <f ca="1">IF(AND(SUM(T61,-T63,T64)=0,T62=0),"N/A",IF(SUM(T61,-T63,T64)&lt;=0,"G",IF(T62&lt;=0,"R",IF(T60&lt;'Authority Input'!$I$27,"G",IF(T60&gt;'Authority Input'!$G$27,"R","A")))))</f>
        <v>N/A</v>
      </c>
      <c r="X60" s="634" t="str">
        <f ca="1">IF(AND(SUM(U61,-U63,U64)=0,U62=0),"N/A",IF(SUM(U61,-U63,U64)&lt;=0,"G",IF(U62&lt;=0,"R",IF(U60&lt;'Authority Input'!$I$27,"G",IF(U60&gt;'Authority Input'!$G$27,"R","A")))))</f>
        <v>N/A</v>
      </c>
      <c r="Y60" s="634" t="str">
        <f ca="1">IF(AND(SUM(V61,-V63,V64)=0,V62=0),"N/A",IF(SUM(V61,-V63,V64)&lt;=0,"G",IF(V62&lt;=0,"R",IF(V60&lt;'Authority Input'!$I$27,"G",IF(V60&gt;'Authority Input'!$G$27,"R","A")))))</f>
        <v>N/A</v>
      </c>
      <c r="AA60" s="610">
        <f t="shared" si="0"/>
        <v>0</v>
      </c>
      <c r="AB60" s="610">
        <f t="shared" si="0"/>
        <v>0</v>
      </c>
      <c r="AC60" s="637">
        <v>4</v>
      </c>
      <c r="AD60" s="639"/>
      <c r="AE60" s="679"/>
      <c r="AF60" s="667"/>
      <c r="AG60" s="667"/>
      <c r="AH60" s="668"/>
      <c r="AI60" s="669"/>
      <c r="AJ60" s="669"/>
      <c r="AK60" s="669"/>
      <c r="AL60" s="669"/>
      <c r="AM60" s="670"/>
      <c r="AN60" s="667"/>
      <c r="AO60" s="668"/>
      <c r="AP60" s="669"/>
      <c r="AQ60" s="669"/>
      <c r="AR60" s="669"/>
      <c r="AS60" s="669"/>
      <c r="AT60" s="670"/>
      <c r="AU60" s="667"/>
      <c r="AV60" s="668"/>
      <c r="AW60" s="671"/>
      <c r="AX60" s="671"/>
      <c r="AY60" s="671"/>
    </row>
    <row r="61" spans="1:51" s="177" customFormat="1" ht="12" thickBot="1" x14ac:dyDescent="0.3">
      <c r="C61" s="343"/>
      <c r="D61" s="374" t="s">
        <v>143</v>
      </c>
      <c r="E61" s="396"/>
      <c r="F61" s="397">
        <f ca="1">F48</f>
        <v>0</v>
      </c>
      <c r="G61" s="397">
        <f ca="1">G54</f>
        <v>0</v>
      </c>
      <c r="H61" s="397">
        <f ca="1">H54</f>
        <v>0</v>
      </c>
      <c r="I61" s="363"/>
      <c r="J61" s="215"/>
      <c r="K61" s="215"/>
      <c r="M61" s="397">
        <f ca="1">M48</f>
        <v>0</v>
      </c>
      <c r="N61" s="397">
        <f ca="1">N54</f>
        <v>0</v>
      </c>
      <c r="O61" s="397">
        <f ca="1">O54</f>
        <v>0</v>
      </c>
      <c r="P61" s="363"/>
      <c r="Q61" s="215"/>
      <c r="R61" s="215"/>
      <c r="T61" s="397">
        <f ca="1">T48</f>
        <v>0</v>
      </c>
      <c r="U61" s="397">
        <f ca="1">U54</f>
        <v>0</v>
      </c>
      <c r="V61" s="397">
        <f ca="1">V54</f>
        <v>0</v>
      </c>
      <c r="W61" s="363"/>
      <c r="X61" s="215"/>
      <c r="Y61" s="215"/>
      <c r="AA61" s="543">
        <f t="shared" si="0"/>
        <v>0</v>
      </c>
      <c r="AB61" s="543">
        <f t="shared" si="0"/>
        <v>0</v>
      </c>
      <c r="AC61" s="544"/>
      <c r="AD61" s="565" t="s">
        <v>143</v>
      </c>
      <c r="AE61" s="573"/>
      <c r="AF61" s="458"/>
      <c r="AG61" s="458"/>
      <c r="AH61" s="459"/>
      <c r="AI61" s="460"/>
      <c r="AJ61" s="460"/>
      <c r="AK61" s="460"/>
      <c r="AL61" s="460"/>
      <c r="AM61" s="461"/>
      <c r="AN61" s="458"/>
      <c r="AO61" s="459"/>
      <c r="AP61" s="460"/>
      <c r="AQ61" s="460"/>
      <c r="AR61" s="460"/>
      <c r="AS61" s="460"/>
      <c r="AT61" s="461"/>
      <c r="AU61" s="458"/>
      <c r="AV61" s="459"/>
      <c r="AW61" s="456"/>
      <c r="AX61" s="456"/>
      <c r="AY61" s="456"/>
    </row>
    <row r="62" spans="1:51" s="177" customFormat="1" ht="12.5" thickTop="1" thickBot="1" x14ac:dyDescent="0.3">
      <c r="C62" s="346"/>
      <c r="D62" s="374" t="s">
        <v>277</v>
      </c>
      <c r="E62" s="396"/>
      <c r="F62" s="397">
        <f ca="1">F58</f>
        <v>0</v>
      </c>
      <c r="G62" s="397">
        <f ca="1">G58</f>
        <v>0</v>
      </c>
      <c r="H62" s="397">
        <f ca="1">H58</f>
        <v>0</v>
      </c>
      <c r="I62" s="213"/>
      <c r="J62" s="214"/>
      <c r="K62" s="214"/>
      <c r="M62" s="397">
        <f ca="1">M58</f>
        <v>0</v>
      </c>
      <c r="N62" s="397">
        <f ca="1">N58</f>
        <v>0</v>
      </c>
      <c r="O62" s="397">
        <f ca="1">O58</f>
        <v>0</v>
      </c>
      <c r="P62" s="213"/>
      <c r="Q62" s="214"/>
      <c r="R62" s="214"/>
      <c r="T62" s="397">
        <f ca="1">T58</f>
        <v>0</v>
      </c>
      <c r="U62" s="397">
        <f ca="1">U58</f>
        <v>0</v>
      </c>
      <c r="V62" s="397">
        <f ca="1">V58</f>
        <v>0</v>
      </c>
      <c r="W62" s="213"/>
      <c r="X62" s="214"/>
      <c r="Y62" s="214"/>
      <c r="AA62" s="543">
        <f t="shared" si="0"/>
        <v>0</v>
      </c>
      <c r="AB62" s="543">
        <f t="shared" si="0"/>
        <v>0</v>
      </c>
      <c r="AC62" s="547"/>
      <c r="AD62" s="565" t="s">
        <v>277</v>
      </c>
      <c r="AE62" s="573"/>
      <c r="AF62" s="458"/>
      <c r="AG62" s="458"/>
      <c r="AH62" s="459"/>
      <c r="AI62" s="460"/>
      <c r="AJ62" s="460"/>
      <c r="AK62" s="460"/>
      <c r="AL62" s="460"/>
      <c r="AM62" s="461"/>
      <c r="AN62" s="458"/>
      <c r="AO62" s="459"/>
      <c r="AP62" s="460"/>
      <c r="AQ62" s="460"/>
      <c r="AR62" s="460"/>
      <c r="AS62" s="460"/>
      <c r="AT62" s="461"/>
      <c r="AU62" s="458"/>
      <c r="AV62" s="459"/>
      <c r="AW62" s="456"/>
      <c r="AX62" s="456"/>
      <c r="AY62" s="456"/>
    </row>
    <row r="63" spans="1:51" s="177" customFormat="1" ht="12" thickTop="1" x14ac:dyDescent="0.25">
      <c r="A63" s="177" t="s">
        <v>509</v>
      </c>
      <c r="B63" s="177" t="s">
        <v>498</v>
      </c>
      <c r="C63" s="346"/>
      <c r="D63" s="398" t="s">
        <v>137</v>
      </c>
      <c r="E63" s="399"/>
      <c r="F63" s="430">
        <f ca="1">_xlfn.IFNA(HYPERLINK(CHOOSE('Bidder Instructions'!$H$27,"#'1.2b Other NFP'!"&amp;AF63,"#'1.2a Other'!"&amp;AF63),INDIRECT("'"&amp;CHOOSE('Bidder Instructions'!$H$27,"1.2b Other NFP","1.2a Other")&amp;"'!"&amp;AF63)),"")</f>
        <v>0</v>
      </c>
      <c r="G63" s="430">
        <f ca="1">_xlfn.IFNA(HYPERLINK(CHOOSE('Bidder Instructions'!$H$27,"#'1.2b Other NFP'!"&amp;AG63,"#'1.2a Other'!"&amp;AG63),INDIRECT("'"&amp;CHOOSE('Bidder Instructions'!$H$27,"1.2b Other NFP","1.2a Other")&amp;"'!"&amp;AG63)),"")</f>
        <v>0</v>
      </c>
      <c r="H63" s="430">
        <f ca="1">_xlfn.IFNA(HYPERLINK(CHOOSE('Bidder Instructions'!$H$27,"#'1.2b Other NFP'!"&amp;AH63,"#'1.2a Other'!"&amp;AH63),INDIRECT("'"&amp;CHOOSE('Bidder Instructions'!$H$27,"1.2b Other NFP","1.2a Other")&amp;"'!"&amp;AH63)),"")</f>
        <v>0</v>
      </c>
      <c r="I63" s="213"/>
      <c r="J63" s="214"/>
      <c r="K63" s="214"/>
      <c r="M63" s="430">
        <f ca="1">_xlfn.IFNA(HYPERLINK(CHOOSE('Bidder Instructions'!$H$27,"#'1.2b Other NFP'!"&amp;AM63,"#'1.2a Other'!"&amp;AM63),INDIRECT("'"&amp;CHOOSE('Bidder Instructions'!$H$27,"1.2b Other NFP","1.2a Other")&amp;"'!"&amp;AM63)),"")</f>
        <v>0</v>
      </c>
      <c r="N63" s="430">
        <f ca="1">_xlfn.IFNA(HYPERLINK(CHOOSE('Bidder Instructions'!$H$27,"#'1.2b Other NFP'!"&amp;AN63,"#'1.2a Other'!"&amp;AN63),INDIRECT("'"&amp;CHOOSE('Bidder Instructions'!$H$27,"1.2b Other NFP","1.2a Other")&amp;"'!"&amp;AN63)),"")</f>
        <v>0</v>
      </c>
      <c r="O63" s="430">
        <f ca="1">_xlfn.IFNA(HYPERLINK(CHOOSE('Bidder Instructions'!$H$27,"#'1.2b Other NFP'!"&amp;AO63,"#'1.2a Other'!"&amp;AO63),INDIRECT("'"&amp;CHOOSE('Bidder Instructions'!$H$27,"1.2b Other NFP","1.2a Other")&amp;"'!"&amp;AO63)),"")</f>
        <v>0</v>
      </c>
      <c r="P63" s="213"/>
      <c r="Q63" s="214"/>
      <c r="R63" s="214"/>
      <c r="T63" s="430">
        <f ca="1">_xlfn.IFNA(HYPERLINK(CHOOSE('Bidder Instructions'!$H$27,"#'1.2b Other NFP'!"&amp;AT63,"#'1.2a Other'!"&amp;AT63),INDIRECT("'"&amp;CHOOSE('Bidder Instructions'!$H$27,"1.2b Other NFP","1.2a Other")&amp;"'!"&amp;AT63)),"")</f>
        <v>0</v>
      </c>
      <c r="U63" s="430">
        <f ca="1">_xlfn.IFNA(HYPERLINK(CHOOSE('Bidder Instructions'!$H$27,"#'1.2b Other NFP'!"&amp;AU63,"#'1.2a Other'!"&amp;AU63),INDIRECT("'"&amp;CHOOSE('Bidder Instructions'!$H$27,"1.2b Other NFP","1.2a Other")&amp;"'!"&amp;AU63)),"")</f>
        <v>0</v>
      </c>
      <c r="V63" s="430">
        <f ca="1">_xlfn.IFNA(HYPERLINK(CHOOSE('Bidder Instructions'!$H$27,"#'1.2b Other NFP'!"&amp;AV63,"#'1.2a Other'!"&amp;AV63),INDIRECT("'"&amp;CHOOSE('Bidder Instructions'!$H$27,"1.2b Other NFP","1.2a Other")&amp;"'!"&amp;AV63)),"")</f>
        <v>0</v>
      </c>
      <c r="W63" s="213"/>
      <c r="X63" s="214"/>
      <c r="Y63" s="214"/>
      <c r="AA63" s="543" t="str">
        <f t="shared" si="0"/>
        <v>BS15</v>
      </c>
      <c r="AB63" s="543" t="str">
        <f t="shared" si="0"/>
        <v>BS4</v>
      </c>
      <c r="AC63" s="547"/>
      <c r="AD63" s="575" t="s">
        <v>137</v>
      </c>
      <c r="AE63" s="576"/>
      <c r="AF63" s="458" t="str">
        <f ca="1">CHOOSE('Bidder Instructions'!$H$27,ADDRESS(MATCH($AB63,'1.2b Other NFP'!$C:$C,0)+$AF$15,MATCH(AF$17,'1.2b Other NFP'!$9:$9,0)+$AF$14,1,1),ADDRESS(MATCH($AA63,'1.2a Other'!$C:$C,0)+$AF$13,MATCH(AF$17,'1.2a Other'!$9:$9,0)+$AF$12,1,1))</f>
        <v>$F$66</v>
      </c>
      <c r="AG63" s="458" t="str">
        <f ca="1">CHOOSE('Bidder Instructions'!$H$27,ADDRESS(MATCH($AB63,'1.2b Other NFP'!$C:$C,0)+$AF$15,MATCH(AG$17,'1.2b Other NFP'!$9:$9,0)+$AF$14,1,1),ADDRESS(MATCH($AA63,'1.2a Other'!$C:$C,0)+$AF$13,MATCH(AG$17,'1.2a Other'!$9:$9,0)+$AF$12,1,1))</f>
        <v>$G$66</v>
      </c>
      <c r="AH63" s="458" t="str">
        <f ca="1">CHOOSE('Bidder Instructions'!$H$27,ADDRESS(MATCH($AB63,'1.2b Other NFP'!$C:$C,0)+$AF$15,MATCH(AH$17,'1.2b Other NFP'!$9:$9,0)+$AF$14,1,1),ADDRESS(MATCH($AA63,'1.2a Other'!$C:$C,0)+$AF$13,MATCH(AH$17,'1.2a Other'!$9:$9,0)+$AF$12,1,1))</f>
        <v>$H$66</v>
      </c>
      <c r="AI63" s="460"/>
      <c r="AJ63" s="460"/>
      <c r="AK63" s="460"/>
      <c r="AL63" s="460"/>
      <c r="AM63" s="458" t="str">
        <f ca="1">CHOOSE('Bidder Instructions'!$H$27,ADDRESS(MATCH($AB63,'1.2b Other NFP'!$C:$C,0)+$AF$15,MATCH(AM$17,'1.2b Other NFP'!$9:$9,0)+$AF$14,1,1),ADDRESS(MATCH($AA63,'1.2a Other'!$C:$C,0)+$AF$13,MATCH(AM$17,'1.2a Other'!$9:$9,0)+$AF$12,1,1))</f>
        <v>$N$66</v>
      </c>
      <c r="AN63" s="458" t="str">
        <f ca="1">CHOOSE('Bidder Instructions'!$H$27,ADDRESS(MATCH($AB63,'1.2b Other NFP'!$C:$C,0)+$AF$15,MATCH(AN$17,'1.2b Other NFP'!$9:$9,0)+$AF$14,1,1),ADDRESS(MATCH($AA63,'1.2a Other'!$C:$C,0)+$AF$13,MATCH(AN$17,'1.2a Other'!$9:$9,0)+$AF$12,1,1))</f>
        <v>$O$66</v>
      </c>
      <c r="AO63" s="458" t="str">
        <f ca="1">CHOOSE('Bidder Instructions'!$H$27,ADDRESS(MATCH($AB63,'1.2b Other NFP'!$C:$C,0)+$AF$15,MATCH(AO$17,'1.2b Other NFP'!$9:$9,0)+$AF$14,1,1),ADDRESS(MATCH($AA63,'1.2a Other'!$C:$C,0)+$AF$13,MATCH(AO$17,'1.2a Other'!$9:$9,0)+$AF$12,1,1))</f>
        <v>$P$66</v>
      </c>
      <c r="AP63" s="460"/>
      <c r="AQ63" s="460"/>
      <c r="AR63" s="460"/>
      <c r="AS63" s="460"/>
      <c r="AT63" s="458" t="str">
        <f ca="1">CHOOSE('Bidder Instructions'!$H$27,ADDRESS(MATCH($AB63,'1.2b Other NFP'!$C:$C,0)+$AF$15,MATCH(AT$17,'1.2b Other NFP'!$9:$9,0)+$AF$14,1,1),ADDRESS(MATCH($AA63,'1.2a Other'!$C:$C,0)+$AF$13,MATCH(AT$17,'1.2a Other'!$9:$9,0)+$AF$12,1,1))</f>
        <v>$V$66</v>
      </c>
      <c r="AU63" s="458" t="str">
        <f ca="1">CHOOSE('Bidder Instructions'!$H$27,ADDRESS(MATCH($AB63,'1.2b Other NFP'!$C:$C,0)+$AF$15,MATCH(AU$17,'1.2b Other NFP'!$9:$9,0)+$AF$14,1,1),ADDRESS(MATCH($AA63,'1.2a Other'!$C:$C,0)+$AF$13,MATCH(AU$17,'1.2a Other'!$9:$9,0)+$AF$12,1,1))</f>
        <v>$W$66</v>
      </c>
      <c r="AV63" s="458" t="str">
        <f ca="1">CHOOSE('Bidder Instructions'!$H$27,ADDRESS(MATCH($AB63,'1.2b Other NFP'!$C:$C,0)+$AF$15,MATCH(AV$17,'1.2b Other NFP'!$9:$9,0)+$AF$14,1,1),ADDRESS(MATCH($AA63,'1.2a Other'!$C:$C,0)+$AF$13,MATCH(AV$17,'1.2a Other'!$9:$9,0)+$AF$12,1,1))</f>
        <v>$X$66</v>
      </c>
      <c r="AW63" s="456"/>
      <c r="AX63" s="456"/>
      <c r="AY63" s="456"/>
    </row>
    <row r="64" spans="1:51" s="177" customFormat="1" ht="11.5" x14ac:dyDescent="0.25">
      <c r="A64" s="177" t="s">
        <v>586</v>
      </c>
      <c r="B64" s="177" t="s">
        <v>561</v>
      </c>
      <c r="C64" s="346"/>
      <c r="D64" s="400" t="s">
        <v>35</v>
      </c>
      <c r="E64" s="400"/>
      <c r="F64" s="430">
        <f ca="1">_xlfn.IFNA(HYPERLINK(CHOOSE('Bidder Instructions'!$H$27,"#'1.2b Other NFP'!"&amp;AF64,"#'1.2a Other'!"&amp;AF64),INDIRECT("'"&amp;CHOOSE('Bidder Instructions'!$H$27,"1.2b Other NFP","1.2a Other")&amp;"'!"&amp;AF64)),"")</f>
        <v>0</v>
      </c>
      <c r="G64" s="430">
        <f ca="1">_xlfn.IFNA(HYPERLINK(CHOOSE('Bidder Instructions'!$H$27,"#'1.2b Other NFP'!"&amp;AG64,"#'1.2a Other'!"&amp;AG64),INDIRECT("'"&amp;CHOOSE('Bidder Instructions'!$H$27,"1.2b Other NFP","1.2a Other")&amp;"'!"&amp;AG64)),"")</f>
        <v>0</v>
      </c>
      <c r="H64" s="430">
        <f ca="1">_xlfn.IFNA(HYPERLINK(CHOOSE('Bidder Instructions'!$H$27,"#'1.2b Other NFP'!"&amp;AH64,"#'1.2a Other'!"&amp;AH64),INDIRECT("'"&amp;CHOOSE('Bidder Instructions'!$H$27,"1.2b Other NFP","1.2a Other")&amp;"'!"&amp;AH64)),"")</f>
        <v>0</v>
      </c>
      <c r="I64" s="213"/>
      <c r="J64" s="214"/>
      <c r="K64" s="214"/>
      <c r="M64" s="430">
        <f ca="1">_xlfn.IFNA(HYPERLINK(CHOOSE('Bidder Instructions'!$H$27,"#'1.2b Other NFP'!"&amp;AM64,"#'1.2a Other'!"&amp;AM64),INDIRECT("'"&amp;CHOOSE('Bidder Instructions'!$H$27,"1.2b Other NFP","1.2a Other")&amp;"'!"&amp;AM64)),"")</f>
        <v>0</v>
      </c>
      <c r="N64" s="430">
        <f ca="1">_xlfn.IFNA(HYPERLINK(CHOOSE('Bidder Instructions'!$H$27,"#'1.2b Other NFP'!"&amp;AN64,"#'1.2a Other'!"&amp;AN64),INDIRECT("'"&amp;CHOOSE('Bidder Instructions'!$H$27,"1.2b Other NFP","1.2a Other")&amp;"'!"&amp;AN64)),"")</f>
        <v>0</v>
      </c>
      <c r="O64" s="430">
        <f ca="1">_xlfn.IFNA(HYPERLINK(CHOOSE('Bidder Instructions'!$H$27,"#'1.2b Other NFP'!"&amp;AO64,"#'1.2a Other'!"&amp;AO64),INDIRECT("'"&amp;CHOOSE('Bidder Instructions'!$H$27,"1.2b Other NFP","1.2a Other")&amp;"'!"&amp;AO64)),"")</f>
        <v>0</v>
      </c>
      <c r="P64" s="213"/>
      <c r="Q64" s="214"/>
      <c r="R64" s="214"/>
      <c r="T64" s="430">
        <f ca="1">_xlfn.IFNA(HYPERLINK(CHOOSE('Bidder Instructions'!$H$27,"#'1.2b Other NFP'!"&amp;AT64,"#'1.2a Other'!"&amp;AT64),INDIRECT("'"&amp;CHOOSE('Bidder Instructions'!$H$27,"1.2b Other NFP","1.2a Other")&amp;"'!"&amp;AT64)),"")</f>
        <v>0</v>
      </c>
      <c r="U64" s="430">
        <f ca="1">_xlfn.IFNA(HYPERLINK(CHOOSE('Bidder Instructions'!$H$27,"#'1.2b Other NFP'!"&amp;AU64,"#'1.2a Other'!"&amp;AU64),INDIRECT("'"&amp;CHOOSE('Bidder Instructions'!$H$27,"1.2b Other NFP","1.2a Other")&amp;"'!"&amp;AU64)),"")</f>
        <v>0</v>
      </c>
      <c r="V64" s="430">
        <f ca="1">_xlfn.IFNA(HYPERLINK(CHOOSE('Bidder Instructions'!$H$27,"#'1.2b Other NFP'!"&amp;AV64,"#'1.2a Other'!"&amp;AV64),INDIRECT("'"&amp;CHOOSE('Bidder Instructions'!$H$27,"1.2b Other NFP","1.2a Other")&amp;"'!"&amp;AV64)),"")</f>
        <v>0</v>
      </c>
      <c r="W64" s="213"/>
      <c r="X64" s="214"/>
      <c r="Y64" s="214"/>
      <c r="AA64" s="543" t="str">
        <f t="shared" si="0"/>
        <v>BS64</v>
      </c>
      <c r="AB64" s="543" t="str">
        <f t="shared" si="0"/>
        <v>BS39</v>
      </c>
      <c r="AC64" s="547"/>
      <c r="AD64" s="577" t="s">
        <v>35</v>
      </c>
      <c r="AE64" s="577"/>
      <c r="AF64" s="458" t="str">
        <f ca="1">CHOOSE('Bidder Instructions'!$H$27,ADDRESS(MATCH($AB64,'1.2b Other NFP'!$C:$C,0)+$AF$15,MATCH(AF$17,'1.2b Other NFP'!$9:$9,0)+$AF$14,1,1),ADDRESS(MATCH($AA64,'1.2a Other'!$C:$C,0)+$AF$13,MATCH(AF$17,'1.2a Other'!$9:$9,0)+$AF$12,1,1))</f>
        <v>$F$115</v>
      </c>
      <c r="AG64" s="458" t="str">
        <f ca="1">CHOOSE('Bidder Instructions'!$H$27,ADDRESS(MATCH($AB64,'1.2b Other NFP'!$C:$C,0)+$AF$15,MATCH(AG$17,'1.2b Other NFP'!$9:$9,0)+$AF$14,1,1),ADDRESS(MATCH($AA64,'1.2a Other'!$C:$C,0)+$AF$13,MATCH(AG$17,'1.2a Other'!$9:$9,0)+$AF$12,1,1))</f>
        <v>$G$115</v>
      </c>
      <c r="AH64" s="458" t="str">
        <f ca="1">CHOOSE('Bidder Instructions'!$H$27,ADDRESS(MATCH($AB64,'1.2b Other NFP'!$C:$C,0)+$AF$15,MATCH(AH$17,'1.2b Other NFP'!$9:$9,0)+$AF$14,1,1),ADDRESS(MATCH($AA64,'1.2a Other'!$C:$C,0)+$AF$13,MATCH(AH$17,'1.2a Other'!$9:$9,0)+$AF$12,1,1))</f>
        <v>$H$115</v>
      </c>
      <c r="AI64" s="460"/>
      <c r="AJ64" s="460"/>
      <c r="AK64" s="460"/>
      <c r="AL64" s="460"/>
      <c r="AM64" s="458" t="str">
        <f ca="1">CHOOSE('Bidder Instructions'!$H$27,ADDRESS(MATCH($AB64,'1.2b Other NFP'!$C:$C,0)+$AF$15,MATCH(AM$17,'1.2b Other NFP'!$9:$9,0)+$AF$14,1,1),ADDRESS(MATCH($AA64,'1.2a Other'!$C:$C,0)+$AF$13,MATCH(AM$17,'1.2a Other'!$9:$9,0)+$AF$12,1,1))</f>
        <v>$N$115</v>
      </c>
      <c r="AN64" s="458" t="str">
        <f ca="1">CHOOSE('Bidder Instructions'!$H$27,ADDRESS(MATCH($AB64,'1.2b Other NFP'!$C:$C,0)+$AF$15,MATCH(AN$17,'1.2b Other NFP'!$9:$9,0)+$AF$14,1,1),ADDRESS(MATCH($AA64,'1.2a Other'!$C:$C,0)+$AF$13,MATCH(AN$17,'1.2a Other'!$9:$9,0)+$AF$12,1,1))</f>
        <v>$O$115</v>
      </c>
      <c r="AO64" s="458" t="str">
        <f ca="1">CHOOSE('Bidder Instructions'!$H$27,ADDRESS(MATCH($AB64,'1.2b Other NFP'!$C:$C,0)+$AF$15,MATCH(AO$17,'1.2b Other NFP'!$9:$9,0)+$AF$14,1,1),ADDRESS(MATCH($AA64,'1.2a Other'!$C:$C,0)+$AF$13,MATCH(AO$17,'1.2a Other'!$9:$9,0)+$AF$12,1,1))</f>
        <v>$P$115</v>
      </c>
      <c r="AP64" s="460"/>
      <c r="AQ64" s="460"/>
      <c r="AR64" s="460"/>
      <c r="AS64" s="460"/>
      <c r="AT64" s="458" t="str">
        <f ca="1">CHOOSE('Bidder Instructions'!$H$27,ADDRESS(MATCH($AB64,'1.2b Other NFP'!$C:$C,0)+$AF$15,MATCH(AT$17,'1.2b Other NFP'!$9:$9,0)+$AF$14,1,1),ADDRESS(MATCH($AA64,'1.2a Other'!$C:$C,0)+$AF$13,MATCH(AT$17,'1.2a Other'!$9:$9,0)+$AF$12,1,1))</f>
        <v>$V$115</v>
      </c>
      <c r="AU64" s="458" t="str">
        <f ca="1">CHOOSE('Bidder Instructions'!$H$27,ADDRESS(MATCH($AB64,'1.2b Other NFP'!$C:$C,0)+$AF$15,MATCH(AU$17,'1.2b Other NFP'!$9:$9,0)+$AF$14,1,1),ADDRESS(MATCH($AA64,'1.2a Other'!$C:$C,0)+$AF$13,MATCH(AU$17,'1.2a Other'!$9:$9,0)+$AF$12,1,1))</f>
        <v>$W$115</v>
      </c>
      <c r="AV64" s="458" t="str">
        <f ca="1">CHOOSE('Bidder Instructions'!$H$27,ADDRESS(MATCH($AB64,'1.2b Other NFP'!$C:$C,0)+$AF$15,MATCH(AV$17,'1.2b Other NFP'!$9:$9,0)+$AF$14,1,1),ADDRESS(MATCH($AA64,'1.2a Other'!$C:$C,0)+$AF$13,MATCH(AV$17,'1.2a Other'!$9:$9,0)+$AF$12,1,1))</f>
        <v>$X$115</v>
      </c>
      <c r="AW64" s="456"/>
      <c r="AX64" s="456"/>
      <c r="AY64" s="456"/>
    </row>
    <row r="65" spans="1:51" x14ac:dyDescent="0.25">
      <c r="A65" s="94"/>
      <c r="B65" s="94"/>
      <c r="C65" s="206"/>
      <c r="D65" s="189"/>
      <c r="E65" s="189"/>
      <c r="F65" s="193"/>
      <c r="G65" s="193"/>
      <c r="H65" s="193"/>
      <c r="I65" s="195"/>
      <c r="J65" s="195"/>
      <c r="K65" s="195"/>
      <c r="M65" s="193"/>
      <c r="N65" s="193"/>
      <c r="O65" s="193"/>
      <c r="P65" s="195"/>
      <c r="Q65" s="195"/>
      <c r="R65" s="195"/>
      <c r="T65" s="193"/>
      <c r="U65" s="193"/>
      <c r="V65" s="193"/>
      <c r="W65" s="195"/>
      <c r="X65" s="195"/>
      <c r="Y65" s="195"/>
      <c r="AA65" s="543">
        <f t="shared" si="0"/>
        <v>0</v>
      </c>
      <c r="AB65" s="543">
        <f t="shared" si="0"/>
        <v>0</v>
      </c>
      <c r="AC65" s="553"/>
      <c r="AD65" s="551"/>
      <c r="AE65" s="551"/>
      <c r="AF65" s="458"/>
      <c r="AG65" s="458"/>
      <c r="AH65" s="459"/>
      <c r="AI65" s="460"/>
      <c r="AJ65" s="460"/>
      <c r="AK65" s="460"/>
      <c r="AL65" s="460"/>
      <c r="AM65" s="461"/>
      <c r="AN65" s="458"/>
      <c r="AO65" s="459"/>
      <c r="AP65" s="460"/>
      <c r="AQ65" s="460"/>
      <c r="AR65" s="460"/>
      <c r="AS65" s="460"/>
      <c r="AT65" s="461"/>
      <c r="AU65" s="458"/>
      <c r="AV65" s="459"/>
      <c r="AW65" s="456"/>
      <c r="AX65" s="456"/>
      <c r="AY65" s="456"/>
    </row>
    <row r="66" spans="1:51" s="655" customFormat="1" ht="117" x14ac:dyDescent="0.25">
      <c r="A66" s="647"/>
      <c r="B66" s="648"/>
      <c r="C66" s="649">
        <v>5</v>
      </c>
      <c r="D66" s="672" t="s">
        <v>487</v>
      </c>
      <c r="E66" s="673"/>
      <c r="F66" s="680" t="str">
        <f ca="1">IFERROR(CHOOSE('Bidder Instructions'!$H$27,F67/-SUM(F71:F74),IF(F68&lt;0,SUM(F67,F68,F69)/-SUM(F71:F74),SUM(F67,F69)/-SUM(F71:F74))),"N/A")</f>
        <v>N/A</v>
      </c>
      <c r="G66" s="681" t="str">
        <f ca="1">IFERROR(CHOOSE('Bidder Instructions'!$H$27,G67/-SUM(G71:G74),IF(G68&lt;0,SUM(G67,G68,G69)/-SUM(G71:G74),SUM(G67,G69)/-SUM(G71:G74))),"N/A")</f>
        <v>N/A</v>
      </c>
      <c r="H66" s="680" t="str">
        <f ca="1">IFERROR(CHOOSE('Bidder Instructions'!$H$27,H67/-SUM(H71:H74),IF(H68&lt;0,SUM(H67,H68,H69)/-SUM(H71:H74),SUM(H67,H69)/-SUM(H71:H74))),"N/A")</f>
        <v>N/A</v>
      </c>
      <c r="I66" s="675" t="str">
        <f ca="1">IF(AND(-SUM(F71:F74)=0,SUM(F67,IF(F68&lt;0,F68,0),F69)=0,),"N/A",IF(-SUM(F71:F74)&lt;=0,"G",IF(SUM(F67,IF(F68&lt;0,F68,0),F69)&lt;=0,"R",IF(F66&gt;'Authority Input'!$I$28,"G",IF(F66&lt;'Authority Input'!$G$28,"R","A")))))</f>
        <v>G</v>
      </c>
      <c r="J66" s="675" t="str">
        <f ca="1">IF(AND(-SUM(G71:G74)=0,SUM(G67,IF(G68&lt;0,G68,0),G69)=0,),"N/A",IF(-SUM(G71:G74)&lt;=0,"G",IF(SUM(G67,IF(G68&lt;0,G68,0),G69)&lt;=0,"R",IF(G66&gt;'Authority Input'!$I$28,"G",IF(G66&lt;'Authority Input'!$G$28,"R","A")))))</f>
        <v>G</v>
      </c>
      <c r="K66" s="675" t="str">
        <f ca="1">IF(AND(-SUM(H71:H74)=0,SUM(H67,IF(H68&lt;0,H68,0),H69)=0,),"N/A",IF(-SUM(H71:H74)&lt;=0,"G",IF(SUM(H67,IF(H68&lt;0,H68,0),H69)&lt;=0,"R",IF(H66&gt;'Authority Input'!$I$28,"G",IF(H66&lt;'Authority Input'!$G$28,"R","A")))))</f>
        <v>G</v>
      </c>
      <c r="M66" s="680" t="str">
        <f ca="1">IFERROR(CHOOSE('Bidder Instructions'!$H$27,M67/-SUM(M71:M74),IF(M68&lt;0,SUM(M67,M68,M69)/-SUM(M71:M74),SUM(M67,M69)/-SUM(M71:M74))),"N/A")</f>
        <v>N/A</v>
      </c>
      <c r="N66" s="681" t="str">
        <f ca="1">IFERROR(CHOOSE('Bidder Instructions'!$H$27,N67/-SUM(N71:N74),IF(N68&lt;0,SUM(N67,N68,N69)/-SUM(N71:N74),SUM(N67,N69)/-SUM(N71:N74))),"N/A")</f>
        <v>N/A</v>
      </c>
      <c r="O66" s="680" t="str">
        <f ca="1">IFERROR(CHOOSE('Bidder Instructions'!$H$27,O67/-SUM(O71:O74),IF(O68&lt;0,SUM(O67,O68,O69)/-SUM(O71:O74),SUM(O67,O69)/-SUM(O71:O74))),"N/A")</f>
        <v>N/A</v>
      </c>
      <c r="P66" s="675" t="str">
        <f ca="1">IF(AND(-SUM(M71:M74)=0,SUM(M67,IF(M68&lt;0,M68,0),M69)=0,),"N/A",IF(-SUM(M71:M74)&lt;=0,"G",IF(SUM(M67,IF(M68&lt;0,M68,0),M69)&lt;=0,"R",IF(M66&gt;'Authority Input'!$I$28,"G",IF(M66&lt;'Authority Input'!$G$28,"R","A")))))</f>
        <v>G</v>
      </c>
      <c r="Q66" s="675" t="str">
        <f ca="1">IF(AND(-SUM(N71:N74)=0,SUM(N67,IF(N68&lt;0,N68,0),N69)=0,),"N/A",IF(-SUM(N71:N74)&lt;=0,"G",IF(SUM(N67,IF(N68&lt;0,N68,0),N69)&lt;=0,"R",IF(N66&gt;'Authority Input'!$I$28,"G",IF(N66&lt;'Authority Input'!$G$28,"R","A")))))</f>
        <v>G</v>
      </c>
      <c r="R66" s="675" t="str">
        <f ca="1">IF(AND(-SUM(O71:O74)=0,SUM(O67,IF(O68&lt;0,O68,0),O69)=0,),"N/A",IF(-SUM(O71:O74)&lt;=0,"G",IF(SUM(O67,IF(O68&lt;0,O68,0),O69)&lt;=0,"R",IF(O66&gt;'Authority Input'!$I$28,"G",IF(O66&lt;'Authority Input'!$G$28,"R","A")))))</f>
        <v>G</v>
      </c>
      <c r="T66" s="680" t="str">
        <f ca="1">IFERROR(CHOOSE('Bidder Instructions'!$H$27,T67/-SUM(T71:T74),IF(T68&lt;0,SUM(T67,T68,T69)/-SUM(T71:T74),SUM(T67,T69)/-SUM(T71:T74))),"N/A")</f>
        <v>N/A</v>
      </c>
      <c r="U66" s="681" t="str">
        <f ca="1">IFERROR(CHOOSE('Bidder Instructions'!$H$27,U67/-SUM(U71:U74),IF(U68&lt;0,SUM(U67,U68,U69)/-SUM(U71:U74),SUM(U67,U69)/-SUM(U71:U74))),"N/A")</f>
        <v>N/A</v>
      </c>
      <c r="V66" s="680" t="str">
        <f ca="1">IFERROR(CHOOSE('Bidder Instructions'!$H$27,V67/-SUM(V71:V74),IF(V68&lt;0,SUM(V67,V68,V69)/-SUM(V71:V74),SUM(V67,V69)/-SUM(V71:V74))),"N/A")</f>
        <v>N/A</v>
      </c>
      <c r="W66" s="675" t="str">
        <f ca="1">IF(AND(-SUM(T71:T74)=0,SUM(T67,IF(T68&lt;0,T68,0),T69)=0,),"N/A",IF(-SUM(T71:T74)&lt;=0,"G",IF(SUM(T67,IF(T68&lt;0,T68,0),T69)&lt;=0,"R",IF(T66&gt;'Authority Input'!$I$28,"G",IF(T66&lt;'Authority Input'!$G$28,"R","A")))))</f>
        <v>G</v>
      </c>
      <c r="X66" s="675" t="str">
        <f ca="1">IF(AND(-SUM(U71:U74)=0,SUM(U67,IF(U68&lt;0,U68,0),U69)=0,),"N/A",IF(-SUM(U71:U74)&lt;=0,"G",IF(SUM(U67,IF(U68&lt;0,U68,0),U69)&lt;=0,"R",IF(U66&gt;'Authority Input'!$I$28,"G",IF(U66&lt;'Authority Input'!$G$28,"R","A")))))</f>
        <v>G</v>
      </c>
      <c r="Y66" s="675" t="str">
        <f ca="1">IF(AND(-SUM(V71:V74)=0,SUM(V67,IF(V68&lt;0,V68,0),V69)=0,),"N/A",IF(-SUM(V71:V74)&lt;=0,"G",IF(SUM(V67,IF(V68&lt;0,V68,0),V69)&lt;=0,"R",IF(V66&gt;'Authority Input'!$I$28,"G",IF(V66&lt;'Authority Input'!$G$28,"R","A")))))</f>
        <v>G</v>
      </c>
      <c r="AA66" s="656">
        <f t="shared" si="0"/>
        <v>0</v>
      </c>
      <c r="AB66" s="656">
        <f t="shared" si="0"/>
        <v>0</v>
      </c>
      <c r="AC66" s="657">
        <v>5</v>
      </c>
      <c r="AD66" s="659"/>
      <c r="AE66" s="676"/>
      <c r="AF66" s="660"/>
      <c r="AG66" s="660"/>
      <c r="AH66" s="661"/>
      <c r="AI66" s="662"/>
      <c r="AJ66" s="662"/>
      <c r="AK66" s="662"/>
      <c r="AL66" s="662"/>
      <c r="AM66" s="663"/>
      <c r="AN66" s="660"/>
      <c r="AO66" s="661"/>
      <c r="AP66" s="662"/>
      <c r="AQ66" s="662"/>
      <c r="AR66" s="662"/>
      <c r="AS66" s="662"/>
      <c r="AT66" s="663"/>
      <c r="AU66" s="660"/>
      <c r="AV66" s="661"/>
      <c r="AW66" s="664"/>
      <c r="AX66" s="664"/>
      <c r="AY66" s="664"/>
    </row>
    <row r="67" spans="1:51" s="185" customFormat="1" ht="23" x14ac:dyDescent="0.25">
      <c r="A67" s="185" t="s">
        <v>536</v>
      </c>
      <c r="B67" s="185" t="s">
        <v>537</v>
      </c>
      <c r="C67" s="350"/>
      <c r="D67" s="401" t="s">
        <v>265</v>
      </c>
      <c r="E67" s="402" t="s">
        <v>267</v>
      </c>
      <c r="F67" s="403">
        <f t="shared" ref="F67:H68" ca="1" si="1">F25</f>
        <v>0</v>
      </c>
      <c r="G67" s="403">
        <f t="shared" ca="1" si="1"/>
        <v>0</v>
      </c>
      <c r="H67" s="403">
        <f t="shared" ca="1" si="1"/>
        <v>0</v>
      </c>
      <c r="I67" s="386"/>
      <c r="J67" s="387"/>
      <c r="K67" s="387"/>
      <c r="M67" s="353">
        <f t="shared" ref="M67:O68" ca="1" si="2">M25</f>
        <v>0</v>
      </c>
      <c r="N67" s="353">
        <f t="shared" ca="1" si="2"/>
        <v>0</v>
      </c>
      <c r="O67" s="353">
        <f t="shared" ca="1" si="2"/>
        <v>0</v>
      </c>
      <c r="P67" s="386"/>
      <c r="Q67" s="387"/>
      <c r="R67" s="387"/>
      <c r="T67" s="353">
        <f t="shared" ref="T67:V68" ca="1" si="3">T25</f>
        <v>0</v>
      </c>
      <c r="U67" s="353">
        <f t="shared" ca="1" si="3"/>
        <v>0</v>
      </c>
      <c r="V67" s="353">
        <f t="shared" ca="1" si="3"/>
        <v>0</v>
      </c>
      <c r="W67" s="386"/>
      <c r="X67" s="387"/>
      <c r="Y67" s="387"/>
      <c r="AA67" s="463" t="str">
        <f t="shared" si="0"/>
        <v>IS9</v>
      </c>
      <c r="AB67" s="463" t="str">
        <f t="shared" si="0"/>
        <v>IS10</v>
      </c>
      <c r="AC67" s="464"/>
      <c r="AD67" s="486" t="s">
        <v>265</v>
      </c>
      <c r="AE67" s="487" t="s">
        <v>267</v>
      </c>
      <c r="AF67" s="588" t="str">
        <f ca="1">CHOOSE('Bidder Instructions'!$H$27,ADDRESS(MATCH($AB67,'1.2b Other NFP'!$C:$C,0)+$AF$15,MATCH(AF$17,'1.2b Other NFP'!$9:$9,0)+$AF$14,1,1),ADDRESS(MATCH($AA67,'1.2a Other'!$C:$C,0)+$AF$13,MATCH(AF$17,'1.2a Other'!$9:$9,0)+$AF$12,1,1))</f>
        <v>$F$30</v>
      </c>
      <c r="AG67" s="588" t="str">
        <f ca="1">CHOOSE('Bidder Instructions'!$H$27,ADDRESS(MATCH($AB67,'1.2b Other NFP'!$C:$C,0)+$AF$15,MATCH(AG$17,'1.2b Other NFP'!$9:$9,0)+$AF$14,1,1),ADDRESS(MATCH($AA67,'1.2a Other'!$C:$C,0)+$AF$13,MATCH(AG$17,'1.2a Other'!$9:$9,0)+$AF$12,1,1))</f>
        <v>$G$30</v>
      </c>
      <c r="AH67" s="588" t="str">
        <f ca="1">CHOOSE('Bidder Instructions'!$H$27,ADDRESS(MATCH($AB67,'1.2b Other NFP'!$C:$C,0)+$AF$15,MATCH(AH$17,'1.2b Other NFP'!$9:$9,0)+$AF$14,1,1),ADDRESS(MATCH($AA67,'1.2a Other'!$C:$C,0)+$AF$13,MATCH(AH$17,'1.2a Other'!$9:$9,0)+$AF$12,1,1))</f>
        <v>$H$30</v>
      </c>
      <c r="AI67" s="589"/>
      <c r="AJ67" s="589"/>
      <c r="AK67" s="589"/>
      <c r="AL67" s="589"/>
      <c r="AM67" s="588" t="str">
        <f ca="1">CHOOSE('Bidder Instructions'!$H$27,ADDRESS(MATCH($AB67,'1.2b Other NFP'!$C:$C,0)+$AF$15,MATCH(AM$17,'1.2b Other NFP'!$9:$9,0)+$AF$14,1,1),ADDRESS(MATCH($AA67,'1.2a Other'!$C:$C,0)+$AF$13,MATCH(AM$17,'1.2a Other'!$9:$9,0)+$AF$12,1,1))</f>
        <v>$N$30</v>
      </c>
      <c r="AN67" s="588" t="str">
        <f ca="1">CHOOSE('Bidder Instructions'!$H$27,ADDRESS(MATCH($AB67,'1.2b Other NFP'!$C:$C,0)+$AF$15,MATCH(AN$17,'1.2b Other NFP'!$9:$9,0)+$AF$14,1,1),ADDRESS(MATCH($AA67,'1.2a Other'!$C:$C,0)+$AF$13,MATCH(AN$17,'1.2a Other'!$9:$9,0)+$AF$12,1,1))</f>
        <v>$O$30</v>
      </c>
      <c r="AO67" s="588" t="str">
        <f ca="1">CHOOSE('Bidder Instructions'!$H$27,ADDRESS(MATCH($AB67,'1.2b Other NFP'!$C:$C,0)+$AF$15,MATCH(AO$17,'1.2b Other NFP'!$9:$9,0)+$AF$14,1,1),ADDRESS(MATCH($AA67,'1.2a Other'!$C:$C,0)+$AF$13,MATCH(AO$17,'1.2a Other'!$9:$9,0)+$AF$12,1,1))</f>
        <v>$P$30</v>
      </c>
      <c r="AP67" s="589"/>
      <c r="AQ67" s="589"/>
      <c r="AR67" s="589"/>
      <c r="AS67" s="589"/>
      <c r="AT67" s="588" t="str">
        <f ca="1">CHOOSE('Bidder Instructions'!$H$27,ADDRESS(MATCH($AB67,'1.2b Other NFP'!$C:$C,0)+$AF$15,MATCH(AT$17,'1.2b Other NFP'!$9:$9,0)+$AF$14,1,1),ADDRESS(MATCH($AA67,'1.2a Other'!$C:$C,0)+$AF$13,MATCH(AT$17,'1.2a Other'!$9:$9,0)+$AF$12,1,1))</f>
        <v>$V$30</v>
      </c>
      <c r="AU67" s="588" t="str">
        <f ca="1">CHOOSE('Bidder Instructions'!$H$27,ADDRESS(MATCH($AB67,'1.2b Other NFP'!$C:$C,0)+$AF$15,MATCH(AU$17,'1.2b Other NFP'!$9:$9,0)+$AF$14,1,1),ADDRESS(MATCH($AA67,'1.2a Other'!$C:$C,0)+$AF$13,MATCH(AU$17,'1.2a Other'!$9:$9,0)+$AF$12,1,1))</f>
        <v>$W$30</v>
      </c>
      <c r="AV67" s="588" t="str">
        <f ca="1">CHOOSE('Bidder Instructions'!$H$27,ADDRESS(MATCH($AB67,'1.2b Other NFP'!$C:$C,0)+$AF$15,MATCH(AV$17,'1.2b Other NFP'!$9:$9,0)+$AF$14,1,1),ADDRESS(MATCH($AA67,'1.2a Other'!$C:$C,0)+$AF$13,MATCH(AV$17,'1.2a Other'!$9:$9,0)+$AF$12,1,1))</f>
        <v>$X$30</v>
      </c>
      <c r="AW67" s="590"/>
      <c r="AX67" s="590"/>
      <c r="AY67" s="590"/>
    </row>
    <row r="68" spans="1:51" s="185" customFormat="1" ht="11.5" x14ac:dyDescent="0.25">
      <c r="A68" s="185" t="s">
        <v>538</v>
      </c>
      <c r="B68" s="185" t="s">
        <v>45</v>
      </c>
      <c r="C68" s="355"/>
      <c r="D68" s="404" t="str">
        <f>IF('Bidder Instructions'!$H$27=1,"","Exceptional and non-underlying items")</f>
        <v>Exceptional and non-underlying items</v>
      </c>
      <c r="E68" s="405" t="str">
        <f>IF(D68="","","add")</f>
        <v>add</v>
      </c>
      <c r="F68" s="406">
        <f t="shared" ca="1" si="1"/>
        <v>0</v>
      </c>
      <c r="G68" s="406">
        <f t="shared" ca="1" si="1"/>
        <v>0</v>
      </c>
      <c r="H68" s="406">
        <f t="shared" ca="1" si="1"/>
        <v>0</v>
      </c>
      <c r="I68" s="205"/>
      <c r="J68" s="354"/>
      <c r="K68" s="354"/>
      <c r="M68" s="390">
        <f t="shared" ca="1" si="2"/>
        <v>0</v>
      </c>
      <c r="N68" s="390">
        <f t="shared" ca="1" si="2"/>
        <v>0</v>
      </c>
      <c r="O68" s="390">
        <f t="shared" ca="1" si="2"/>
        <v>0</v>
      </c>
      <c r="P68" s="205"/>
      <c r="Q68" s="354"/>
      <c r="R68" s="354"/>
      <c r="T68" s="390">
        <f t="shared" ca="1" si="3"/>
        <v>0</v>
      </c>
      <c r="U68" s="390">
        <f t="shared" ca="1" si="3"/>
        <v>0</v>
      </c>
      <c r="V68" s="390">
        <f t="shared" ca="1" si="3"/>
        <v>0</v>
      </c>
      <c r="W68" s="205"/>
      <c r="X68" s="354"/>
      <c r="Y68" s="354"/>
      <c r="AA68" s="463" t="str">
        <f t="shared" si="0"/>
        <v>IS11</v>
      </c>
      <c r="AB68" s="463" t="str">
        <f t="shared" si="0"/>
        <v>N/A</v>
      </c>
      <c r="AC68" s="467"/>
      <c r="AD68" s="488" t="str">
        <f>IF('Bidder Instructions'!$H$27=1,"","Exceptional and non-underlying items")</f>
        <v>Exceptional and non-underlying items</v>
      </c>
      <c r="AE68" s="489" t="str">
        <f>IF(AD68="","","add")</f>
        <v>add</v>
      </c>
      <c r="AF68" s="588" t="str">
        <f ca="1">CHOOSE('Bidder Instructions'!$H$27,ADDRESS(MATCH($AB68,'1.2b Other NFP'!$C:$C,0)+$AF$15,MATCH(AF$17,'1.2b Other NFP'!$9:$9,0)+$AF$14,1,1),ADDRESS(MATCH($AA68,'1.2a Other'!$C:$C,0)+$AF$13,MATCH(AF$17,'1.2a Other'!$9:$9,0)+$AF$12,1,1))</f>
        <v>$F$32</v>
      </c>
      <c r="AG68" s="588" t="str">
        <f ca="1">CHOOSE('Bidder Instructions'!$H$27,ADDRESS(MATCH($AB68,'1.2b Other NFP'!$C:$C,0)+$AF$15,MATCH(AG$17,'1.2b Other NFP'!$9:$9,0)+$AF$14,1,1),ADDRESS(MATCH($AA68,'1.2a Other'!$C:$C,0)+$AF$13,MATCH(AG$17,'1.2a Other'!$9:$9,0)+$AF$12,1,1))</f>
        <v>$G$32</v>
      </c>
      <c r="AH68" s="588" t="str">
        <f ca="1">CHOOSE('Bidder Instructions'!$H$27,ADDRESS(MATCH($AB68,'1.2b Other NFP'!$C:$C,0)+$AF$15,MATCH(AH$17,'1.2b Other NFP'!$9:$9,0)+$AF$14,1,1),ADDRESS(MATCH($AA68,'1.2a Other'!$C:$C,0)+$AF$13,MATCH(AH$17,'1.2a Other'!$9:$9,0)+$AF$12,1,1))</f>
        <v>$H$32</v>
      </c>
      <c r="AI68" s="589"/>
      <c r="AJ68" s="589"/>
      <c r="AK68" s="589"/>
      <c r="AL68" s="589"/>
      <c r="AM68" s="588" t="str">
        <f ca="1">CHOOSE('Bidder Instructions'!$H$27,ADDRESS(MATCH($AB68,'1.2b Other NFP'!$C:$C,0)+$AF$15,MATCH(AM$17,'1.2b Other NFP'!$9:$9,0)+$AF$14,1,1),ADDRESS(MATCH($AA68,'1.2a Other'!$C:$C,0)+$AF$13,MATCH(AM$17,'1.2a Other'!$9:$9,0)+$AF$12,1,1))</f>
        <v>$N$32</v>
      </c>
      <c r="AN68" s="588" t="str">
        <f ca="1">CHOOSE('Bidder Instructions'!$H$27,ADDRESS(MATCH($AB68,'1.2b Other NFP'!$C:$C,0)+$AF$15,MATCH(AN$17,'1.2b Other NFP'!$9:$9,0)+$AF$14,1,1),ADDRESS(MATCH($AA68,'1.2a Other'!$C:$C,0)+$AF$13,MATCH(AN$17,'1.2a Other'!$9:$9,0)+$AF$12,1,1))</f>
        <v>$O$32</v>
      </c>
      <c r="AO68" s="588" t="str">
        <f ca="1">CHOOSE('Bidder Instructions'!$H$27,ADDRESS(MATCH($AB68,'1.2b Other NFP'!$C:$C,0)+$AF$15,MATCH(AO$17,'1.2b Other NFP'!$9:$9,0)+$AF$14,1,1),ADDRESS(MATCH($AA68,'1.2a Other'!$C:$C,0)+$AF$13,MATCH(AO$17,'1.2a Other'!$9:$9,0)+$AF$12,1,1))</f>
        <v>$P$32</v>
      </c>
      <c r="AP68" s="589"/>
      <c r="AQ68" s="589"/>
      <c r="AR68" s="589"/>
      <c r="AS68" s="589"/>
      <c r="AT68" s="588" t="str">
        <f ca="1">CHOOSE('Bidder Instructions'!$H$27,ADDRESS(MATCH($AB68,'1.2b Other NFP'!$C:$C,0)+$AF$15,MATCH(AT$17,'1.2b Other NFP'!$9:$9,0)+$AF$14,1,1),ADDRESS(MATCH($AA68,'1.2a Other'!$C:$C,0)+$AF$13,MATCH(AT$17,'1.2a Other'!$9:$9,0)+$AF$12,1,1))</f>
        <v>$V$32</v>
      </c>
      <c r="AU68" s="588" t="str">
        <f ca="1">CHOOSE('Bidder Instructions'!$H$27,ADDRESS(MATCH($AB68,'1.2b Other NFP'!$C:$C,0)+$AF$15,MATCH(AU$17,'1.2b Other NFP'!$9:$9,0)+$AF$14,1,1),ADDRESS(MATCH($AA68,'1.2a Other'!$C:$C,0)+$AF$13,MATCH(AU$17,'1.2a Other'!$9:$9,0)+$AF$12,1,1))</f>
        <v>$W$32</v>
      </c>
      <c r="AV68" s="588" t="str">
        <f ca="1">CHOOSE('Bidder Instructions'!$H$27,ADDRESS(MATCH($AB68,'1.2b Other NFP'!$C:$C,0)+$AF$15,MATCH(AV$17,'1.2b Other NFP'!$9:$9,0)+$AF$14,1,1),ADDRESS(MATCH($AA68,'1.2a Other'!$C:$C,0)+$AF$13,MATCH(AV$17,'1.2a Other'!$9:$9,0)+$AF$12,1,1))</f>
        <v>$X$32</v>
      </c>
      <c r="AW68" s="590"/>
      <c r="AX68" s="590"/>
      <c r="AY68" s="590"/>
    </row>
    <row r="69" spans="1:51" s="185" customFormat="1" ht="11.5" x14ac:dyDescent="0.25">
      <c r="A69" s="185" t="s">
        <v>542</v>
      </c>
      <c r="B69" s="185" t="s">
        <v>45</v>
      </c>
      <c r="C69" s="355"/>
      <c r="D69" s="407" t="str">
        <f>IF('Bidder Instructions'!$H$27=1,"","Share of results of associates and joint ventures")</f>
        <v>Share of results of associates and joint ventures</v>
      </c>
      <c r="E69" s="405" t="str">
        <f>IF(D69="","","add")</f>
        <v>add</v>
      </c>
      <c r="F69" s="587">
        <f ca="1">_xlfn.IFNA(HYPERLINK(CHOOSE('Bidder Instructions'!$H$27,"#'1.2b Other NFP'!"&amp;AF69,"#'1.2a Other'!"&amp;AF69),INDIRECT("'"&amp;CHOOSE('Bidder Instructions'!$H$27,"1.2b Other NFP","1.2a Other")&amp;"'!"&amp;AF69)),"")</f>
        <v>0</v>
      </c>
      <c r="G69" s="587">
        <f ca="1">_xlfn.IFNA(HYPERLINK(CHOOSE('Bidder Instructions'!$H$27,"#'1.2b Other NFP'!"&amp;AG69,"#'1.2a Other'!"&amp;AG69),INDIRECT("'"&amp;CHOOSE('Bidder Instructions'!$H$27,"1.2b Other NFP","1.2a Other")&amp;"'!"&amp;AG69)),"")</f>
        <v>0</v>
      </c>
      <c r="H69" s="587">
        <f ca="1">_xlfn.IFNA(HYPERLINK(CHOOSE('Bidder Instructions'!$H$27,"#'1.2b Other NFP'!"&amp;AH69,"#'1.2a Other'!"&amp;AH69),INDIRECT("'"&amp;CHOOSE('Bidder Instructions'!$H$27,"1.2b Other NFP","1.2a Other")&amp;"'!"&amp;AH69)),"")</f>
        <v>0</v>
      </c>
      <c r="I69" s="205"/>
      <c r="J69" s="354"/>
      <c r="K69" s="354"/>
      <c r="M69" s="587">
        <f ca="1">_xlfn.IFNA(HYPERLINK(CHOOSE('Bidder Instructions'!$H$27,"#'1.2b Other NFP'!"&amp;AM69,"#'1.2a Other'!"&amp;AM69),INDIRECT("'"&amp;CHOOSE('Bidder Instructions'!$H$27,"1.2b Other NFP","1.2a Other")&amp;"'!"&amp;AM69)),"")</f>
        <v>0</v>
      </c>
      <c r="N69" s="587">
        <f ca="1">_xlfn.IFNA(HYPERLINK(CHOOSE('Bidder Instructions'!$H$27,"#'1.2b Other NFP'!"&amp;AN69,"#'1.2a Other'!"&amp;AN69),INDIRECT("'"&amp;CHOOSE('Bidder Instructions'!$H$27,"1.2b Other NFP","1.2a Other")&amp;"'!"&amp;AN69)),"")</f>
        <v>0</v>
      </c>
      <c r="O69" s="587">
        <f ca="1">_xlfn.IFNA(HYPERLINK(CHOOSE('Bidder Instructions'!$H$27,"#'1.2b Other NFP'!"&amp;AO69,"#'1.2a Other'!"&amp;AO69),INDIRECT("'"&amp;CHOOSE('Bidder Instructions'!$H$27,"1.2b Other NFP","1.2a Other")&amp;"'!"&amp;AO69)),"")</f>
        <v>0</v>
      </c>
      <c r="P69" s="205"/>
      <c r="Q69" s="354"/>
      <c r="R69" s="354"/>
      <c r="T69" s="587">
        <f ca="1">_xlfn.IFNA(HYPERLINK(CHOOSE('Bidder Instructions'!$H$27,"#'1.2b Other NFP'!"&amp;AT69,"#'1.2a Other'!"&amp;AT69),INDIRECT("'"&amp;CHOOSE('Bidder Instructions'!$H$27,"1.2b Other NFP","1.2a Other")&amp;"'!"&amp;AT69)),"")</f>
        <v>0</v>
      </c>
      <c r="U69" s="587">
        <f ca="1">_xlfn.IFNA(HYPERLINK(CHOOSE('Bidder Instructions'!$H$27,"#'1.2b Other NFP'!"&amp;AU69,"#'1.2a Other'!"&amp;AU69),INDIRECT("'"&amp;CHOOSE('Bidder Instructions'!$H$27,"1.2b Other NFP","1.2a Other")&amp;"'!"&amp;AU69)),"")</f>
        <v>0</v>
      </c>
      <c r="V69" s="587">
        <f ca="1">_xlfn.IFNA(HYPERLINK(CHOOSE('Bidder Instructions'!$H$27,"#'1.2b Other NFP'!"&amp;AV69,"#'1.2a Other'!"&amp;AV69),INDIRECT("'"&amp;CHOOSE('Bidder Instructions'!$H$27,"1.2b Other NFP","1.2a Other")&amp;"'!"&amp;AV69)),"")</f>
        <v>0</v>
      </c>
      <c r="W69" s="205"/>
      <c r="X69" s="354"/>
      <c r="Y69" s="354"/>
      <c r="AA69" s="463" t="str">
        <f t="shared" si="0"/>
        <v>IS15</v>
      </c>
      <c r="AB69" s="463" t="str">
        <f t="shared" si="0"/>
        <v>N/A</v>
      </c>
      <c r="AC69" s="467"/>
      <c r="AD69" s="478" t="str">
        <f>IF('Bidder Instructions'!$H$27=1,"","Share of results of associates and joint ventures")</f>
        <v>Share of results of associates and joint ventures</v>
      </c>
      <c r="AE69" s="489" t="str">
        <f>IF(AD69="","","add")</f>
        <v>add</v>
      </c>
      <c r="AF69" s="588" t="str">
        <f ca="1">CHOOSE('Bidder Instructions'!$H$27,ADDRESS(MATCH($AB69,'1.2b Other NFP'!$C:$C,0)+$AF$15,MATCH(AF$17,'1.2b Other NFP'!$9:$9,0)+$AF$14,1,1),ADDRESS(MATCH($AA69,'1.2a Other'!$C:$C,0)+$AF$13,MATCH(AF$17,'1.2a Other'!$9:$9,0)+$AF$12,1,1))</f>
        <v>$F$36</v>
      </c>
      <c r="AG69" s="588" t="str">
        <f ca="1">CHOOSE('Bidder Instructions'!$H$27,ADDRESS(MATCH($AB69,'1.2b Other NFP'!$C:$C,0)+$AF$15,MATCH(AG$17,'1.2b Other NFP'!$9:$9,0)+$AF$14,1,1),ADDRESS(MATCH($AA69,'1.2a Other'!$C:$C,0)+$AF$13,MATCH(AG$17,'1.2a Other'!$9:$9,0)+$AF$12,1,1))</f>
        <v>$G$36</v>
      </c>
      <c r="AH69" s="588" t="str">
        <f ca="1">CHOOSE('Bidder Instructions'!$H$27,ADDRESS(MATCH($AB69,'1.2b Other NFP'!$C:$C,0)+$AF$15,MATCH(AH$17,'1.2b Other NFP'!$9:$9,0)+$AF$14,1,1),ADDRESS(MATCH($AA69,'1.2a Other'!$C:$C,0)+$AF$13,MATCH(AH$17,'1.2a Other'!$9:$9,0)+$AF$12,1,1))</f>
        <v>$H$36</v>
      </c>
      <c r="AI69" s="589"/>
      <c r="AJ69" s="589"/>
      <c r="AK69" s="589"/>
      <c r="AL69" s="589"/>
      <c r="AM69" s="588" t="str">
        <f ca="1">CHOOSE('Bidder Instructions'!$H$27,ADDRESS(MATCH($AB69,'1.2b Other NFP'!$C:$C,0)+$AF$15,MATCH(AM$17,'1.2b Other NFP'!$9:$9,0)+$AF$14,1,1),ADDRESS(MATCH($AA69,'1.2a Other'!$C:$C,0)+$AF$13,MATCH(AM$17,'1.2a Other'!$9:$9,0)+$AF$12,1,1))</f>
        <v>$N$36</v>
      </c>
      <c r="AN69" s="588" t="str">
        <f ca="1">CHOOSE('Bidder Instructions'!$H$27,ADDRESS(MATCH($AB69,'1.2b Other NFP'!$C:$C,0)+$AF$15,MATCH(AN$17,'1.2b Other NFP'!$9:$9,0)+$AF$14,1,1),ADDRESS(MATCH($AA69,'1.2a Other'!$C:$C,0)+$AF$13,MATCH(AN$17,'1.2a Other'!$9:$9,0)+$AF$12,1,1))</f>
        <v>$O$36</v>
      </c>
      <c r="AO69" s="588" t="str">
        <f ca="1">CHOOSE('Bidder Instructions'!$H$27,ADDRESS(MATCH($AB69,'1.2b Other NFP'!$C:$C,0)+$AF$15,MATCH(AO$17,'1.2b Other NFP'!$9:$9,0)+$AF$14,1,1),ADDRESS(MATCH($AA69,'1.2a Other'!$C:$C,0)+$AF$13,MATCH(AO$17,'1.2a Other'!$9:$9,0)+$AF$12,1,1))</f>
        <v>$P$36</v>
      </c>
      <c r="AP69" s="589"/>
      <c r="AQ69" s="589"/>
      <c r="AR69" s="589"/>
      <c r="AS69" s="589"/>
      <c r="AT69" s="588" t="str">
        <f ca="1">CHOOSE('Bidder Instructions'!$H$27,ADDRESS(MATCH($AB69,'1.2b Other NFP'!$C:$C,0)+$AF$15,MATCH(AT$17,'1.2b Other NFP'!$9:$9,0)+$AF$14,1,1),ADDRESS(MATCH($AA69,'1.2a Other'!$C:$C,0)+$AF$13,MATCH(AT$17,'1.2a Other'!$9:$9,0)+$AF$12,1,1))</f>
        <v>$V$36</v>
      </c>
      <c r="AU69" s="588" t="str">
        <f ca="1">CHOOSE('Bidder Instructions'!$H$27,ADDRESS(MATCH($AB69,'1.2b Other NFP'!$C:$C,0)+$AF$15,MATCH(AU$17,'1.2b Other NFP'!$9:$9,0)+$AF$14,1,1),ADDRESS(MATCH($AA69,'1.2a Other'!$C:$C,0)+$AF$13,MATCH(AU$17,'1.2a Other'!$9:$9,0)+$AF$12,1,1))</f>
        <v>$W$36</v>
      </c>
      <c r="AV69" s="588" t="str">
        <f ca="1">CHOOSE('Bidder Instructions'!$H$27,ADDRESS(MATCH($AB69,'1.2b Other NFP'!$C:$C,0)+$AF$15,MATCH(AV$17,'1.2b Other NFP'!$9:$9,0)+$AF$14,1,1),ADDRESS(MATCH($AA69,'1.2a Other'!$C:$C,0)+$AF$13,MATCH(AV$17,'1.2a Other'!$9:$9,0)+$AF$12,1,1))</f>
        <v>$X$36</v>
      </c>
      <c r="AW69" s="590"/>
      <c r="AX69" s="590"/>
      <c r="AY69" s="590"/>
    </row>
    <row r="70" spans="1:51" s="185" customFormat="1" ht="12" x14ac:dyDescent="0.25">
      <c r="C70" s="355"/>
      <c r="D70" s="408" t="s">
        <v>282</v>
      </c>
      <c r="E70" s="409"/>
      <c r="F70" s="587"/>
      <c r="G70" s="587"/>
      <c r="H70" s="587"/>
      <c r="I70" s="205"/>
      <c r="J70" s="354"/>
      <c r="K70" s="354"/>
      <c r="M70" s="587"/>
      <c r="N70" s="587"/>
      <c r="O70" s="587"/>
      <c r="P70" s="205"/>
      <c r="Q70" s="354"/>
      <c r="R70" s="354"/>
      <c r="T70" s="587"/>
      <c r="U70" s="587"/>
      <c r="V70" s="587"/>
      <c r="W70" s="205"/>
      <c r="X70" s="354"/>
      <c r="Y70" s="354"/>
      <c r="AA70" s="463">
        <f t="shared" si="0"/>
        <v>0</v>
      </c>
      <c r="AB70" s="463">
        <f t="shared" si="0"/>
        <v>0</v>
      </c>
      <c r="AC70" s="467"/>
      <c r="AD70" s="490" t="s">
        <v>282</v>
      </c>
      <c r="AE70" s="491"/>
      <c r="AF70" s="588"/>
      <c r="AG70" s="588"/>
      <c r="AH70" s="591"/>
      <c r="AI70" s="589"/>
      <c r="AJ70" s="589"/>
      <c r="AK70" s="589"/>
      <c r="AL70" s="589"/>
      <c r="AM70" s="592"/>
      <c r="AN70" s="588"/>
      <c r="AO70" s="591"/>
      <c r="AP70" s="589"/>
      <c r="AQ70" s="589"/>
      <c r="AR70" s="589"/>
      <c r="AS70" s="589"/>
      <c r="AT70" s="592"/>
      <c r="AU70" s="588"/>
      <c r="AV70" s="591"/>
      <c r="AW70" s="590"/>
      <c r="AX70" s="590"/>
      <c r="AY70" s="590"/>
    </row>
    <row r="71" spans="1:51" s="185" customFormat="1" ht="11.5" x14ac:dyDescent="0.25">
      <c r="A71" s="185" t="s">
        <v>539</v>
      </c>
      <c r="B71" s="185" t="s">
        <v>45</v>
      </c>
      <c r="C71" s="355"/>
      <c r="D71" s="407" t="str">
        <f>IF('Bidder Instructions'!$H$27=1,"","Interest received")</f>
        <v>Interest received</v>
      </c>
      <c r="E71" s="405" t="str">
        <f>IF(D71="","","add")</f>
        <v>add</v>
      </c>
      <c r="F71" s="587">
        <f ca="1">_xlfn.IFNA(HYPERLINK(CHOOSE('Bidder Instructions'!$H$27,"#'1.2b Other NFP'!"&amp;AF71,"#'1.2a Other'!"&amp;AF71),INDIRECT("'"&amp;CHOOSE('Bidder Instructions'!$H$27,"1.2b Other NFP","1.2a Other")&amp;"'!"&amp;AF71)),"")</f>
        <v>0</v>
      </c>
      <c r="G71" s="587">
        <f ca="1">_xlfn.IFNA(HYPERLINK(CHOOSE('Bidder Instructions'!$H$27,"#'1.2b Other NFP'!"&amp;AG71,"#'1.2a Other'!"&amp;AG71),INDIRECT("'"&amp;CHOOSE('Bidder Instructions'!$H$27,"1.2b Other NFP","1.2a Other")&amp;"'!"&amp;AG71)),"")</f>
        <v>0</v>
      </c>
      <c r="H71" s="587">
        <f ca="1">_xlfn.IFNA(HYPERLINK(CHOOSE('Bidder Instructions'!$H$27,"#'1.2b Other NFP'!"&amp;AH71,"#'1.2a Other'!"&amp;AH71),INDIRECT("'"&amp;CHOOSE('Bidder Instructions'!$H$27,"1.2b Other NFP","1.2a Other")&amp;"'!"&amp;AH71)),"")</f>
        <v>0</v>
      </c>
      <c r="I71" s="205"/>
      <c r="J71" s="354"/>
      <c r="K71" s="354"/>
      <c r="M71" s="587">
        <f ca="1">_xlfn.IFNA(HYPERLINK(CHOOSE('Bidder Instructions'!$H$27,"#'1.2b Other NFP'!"&amp;AM71,"#'1.2a Other'!"&amp;AM71),INDIRECT("'"&amp;CHOOSE('Bidder Instructions'!$H$27,"1.2b Other NFP","1.2a Other")&amp;"'!"&amp;AM71)),"")</f>
        <v>0</v>
      </c>
      <c r="N71" s="587">
        <f ca="1">_xlfn.IFNA(HYPERLINK(CHOOSE('Bidder Instructions'!$H$27,"#'1.2b Other NFP'!"&amp;AN71,"#'1.2a Other'!"&amp;AN71),INDIRECT("'"&amp;CHOOSE('Bidder Instructions'!$H$27,"1.2b Other NFP","1.2a Other")&amp;"'!"&amp;AN71)),"")</f>
        <v>0</v>
      </c>
      <c r="O71" s="587">
        <f ca="1">_xlfn.IFNA(HYPERLINK(CHOOSE('Bidder Instructions'!$H$27,"#'1.2b Other NFP'!"&amp;AO71,"#'1.2a Other'!"&amp;AO71),INDIRECT("'"&amp;CHOOSE('Bidder Instructions'!$H$27,"1.2b Other NFP","1.2a Other")&amp;"'!"&amp;AO71)),"")</f>
        <v>0</v>
      </c>
      <c r="P71" s="205"/>
      <c r="Q71" s="354"/>
      <c r="R71" s="354"/>
      <c r="T71" s="587">
        <f ca="1">_xlfn.IFNA(HYPERLINK(CHOOSE('Bidder Instructions'!$H$27,"#'1.2b Other NFP'!"&amp;AT71,"#'1.2a Other'!"&amp;AT71),INDIRECT("'"&amp;CHOOSE('Bidder Instructions'!$H$27,"1.2b Other NFP","1.2a Other")&amp;"'!"&amp;AT71)),"")</f>
        <v>0</v>
      </c>
      <c r="U71" s="587">
        <f ca="1">_xlfn.IFNA(HYPERLINK(CHOOSE('Bidder Instructions'!$H$27,"#'1.2b Other NFP'!"&amp;AU71,"#'1.2a Other'!"&amp;AU71),INDIRECT("'"&amp;CHOOSE('Bidder Instructions'!$H$27,"1.2b Other NFP","1.2a Other")&amp;"'!"&amp;AU71)),"")</f>
        <v>0</v>
      </c>
      <c r="V71" s="587">
        <f ca="1">_xlfn.IFNA(HYPERLINK(CHOOSE('Bidder Instructions'!$H$27,"#'1.2b Other NFP'!"&amp;AV71,"#'1.2a Other'!"&amp;AV71),INDIRECT("'"&amp;CHOOSE('Bidder Instructions'!$H$27,"1.2b Other NFP","1.2a Other")&amp;"'!"&amp;AV71)),"")</f>
        <v>0</v>
      </c>
      <c r="W71" s="205"/>
      <c r="X71" s="354"/>
      <c r="Y71" s="354"/>
      <c r="AA71" s="463" t="str">
        <f t="shared" si="0"/>
        <v>IS12</v>
      </c>
      <c r="AB71" s="463" t="str">
        <f t="shared" si="0"/>
        <v>N/A</v>
      </c>
      <c r="AC71" s="467"/>
      <c r="AD71" s="478" t="str">
        <f>IF('Bidder Instructions'!$H$27=1,"","Interest received")</f>
        <v>Interest received</v>
      </c>
      <c r="AE71" s="489" t="str">
        <f>IF(AD71="","","add")</f>
        <v>add</v>
      </c>
      <c r="AF71" s="588" t="str">
        <f ca="1">CHOOSE('Bidder Instructions'!$H$27,ADDRESS(MATCH($AB71,'1.2b Other NFP'!$C:$C,0)+$AF$15,MATCH(AF$17,'1.2b Other NFP'!$9:$9,0)+$AF$14,1,1),ADDRESS(MATCH($AA71,'1.2a Other'!$C:$C,0)+$AF$13,MATCH(AF$17,'1.2a Other'!$9:$9,0)+$AF$12,1,1))</f>
        <v>$F$33</v>
      </c>
      <c r="AG71" s="588" t="str">
        <f ca="1">CHOOSE('Bidder Instructions'!$H$27,ADDRESS(MATCH($AB71,'1.2b Other NFP'!$C:$C,0)+$AF$15,MATCH(AG$17,'1.2b Other NFP'!$9:$9,0)+$AF$14,1,1),ADDRESS(MATCH($AA71,'1.2a Other'!$C:$C,0)+$AF$13,MATCH(AG$17,'1.2a Other'!$9:$9,0)+$AF$12,1,1))</f>
        <v>$G$33</v>
      </c>
      <c r="AH71" s="588" t="str">
        <f ca="1">CHOOSE('Bidder Instructions'!$H$27,ADDRESS(MATCH($AB71,'1.2b Other NFP'!$C:$C,0)+$AF$15,MATCH(AH$17,'1.2b Other NFP'!$9:$9,0)+$AF$14,1,1),ADDRESS(MATCH($AA71,'1.2a Other'!$C:$C,0)+$AF$13,MATCH(AH$17,'1.2a Other'!$9:$9,0)+$AF$12,1,1))</f>
        <v>$H$33</v>
      </c>
      <c r="AI71" s="589"/>
      <c r="AJ71" s="589"/>
      <c r="AK71" s="589"/>
      <c r="AL71" s="589"/>
      <c r="AM71" s="588" t="str">
        <f ca="1">CHOOSE('Bidder Instructions'!$H$27,ADDRESS(MATCH($AB71,'1.2b Other NFP'!$C:$C,0)+$AF$15,MATCH(AM$17,'1.2b Other NFP'!$9:$9,0)+$AF$14,1,1),ADDRESS(MATCH($AA71,'1.2a Other'!$C:$C,0)+$AF$13,MATCH(AM$17,'1.2a Other'!$9:$9,0)+$AF$12,1,1))</f>
        <v>$N$33</v>
      </c>
      <c r="AN71" s="588" t="str">
        <f ca="1">CHOOSE('Bidder Instructions'!$H$27,ADDRESS(MATCH($AB71,'1.2b Other NFP'!$C:$C,0)+$AF$15,MATCH(AN$17,'1.2b Other NFP'!$9:$9,0)+$AF$14,1,1),ADDRESS(MATCH($AA71,'1.2a Other'!$C:$C,0)+$AF$13,MATCH(AN$17,'1.2a Other'!$9:$9,0)+$AF$12,1,1))</f>
        <v>$O$33</v>
      </c>
      <c r="AO71" s="588" t="str">
        <f ca="1">CHOOSE('Bidder Instructions'!$H$27,ADDRESS(MATCH($AB71,'1.2b Other NFP'!$C:$C,0)+$AF$15,MATCH(AO$17,'1.2b Other NFP'!$9:$9,0)+$AF$14,1,1),ADDRESS(MATCH($AA71,'1.2a Other'!$C:$C,0)+$AF$13,MATCH(AO$17,'1.2a Other'!$9:$9,0)+$AF$12,1,1))</f>
        <v>$P$33</v>
      </c>
      <c r="AP71" s="589"/>
      <c r="AQ71" s="589"/>
      <c r="AR71" s="589"/>
      <c r="AS71" s="589"/>
      <c r="AT71" s="588" t="str">
        <f ca="1">CHOOSE('Bidder Instructions'!$H$27,ADDRESS(MATCH($AB71,'1.2b Other NFP'!$C:$C,0)+$AF$15,MATCH(AT$17,'1.2b Other NFP'!$9:$9,0)+$AF$14,1,1),ADDRESS(MATCH($AA71,'1.2a Other'!$C:$C,0)+$AF$13,MATCH(AT$17,'1.2a Other'!$9:$9,0)+$AF$12,1,1))</f>
        <v>$V$33</v>
      </c>
      <c r="AU71" s="588" t="str">
        <f ca="1">CHOOSE('Bidder Instructions'!$H$27,ADDRESS(MATCH($AB71,'1.2b Other NFP'!$C:$C,0)+$AF$15,MATCH(AU$17,'1.2b Other NFP'!$9:$9,0)+$AF$14,1,1),ADDRESS(MATCH($AA71,'1.2a Other'!$C:$C,0)+$AF$13,MATCH(AU$17,'1.2a Other'!$9:$9,0)+$AF$12,1,1))</f>
        <v>$W$33</v>
      </c>
      <c r="AV71" s="588" t="str">
        <f ca="1">CHOOSE('Bidder Instructions'!$H$27,ADDRESS(MATCH($AB71,'1.2b Other NFP'!$C:$C,0)+$AF$15,MATCH(AV$17,'1.2b Other NFP'!$9:$9,0)+$AF$14,1,1),ADDRESS(MATCH($AA71,'1.2a Other'!$C:$C,0)+$AF$13,MATCH(AV$17,'1.2a Other'!$9:$9,0)+$AF$12,1,1))</f>
        <v>$X$33</v>
      </c>
      <c r="AW71" s="590"/>
      <c r="AX71" s="590"/>
      <c r="AY71" s="590"/>
    </row>
    <row r="72" spans="1:51" s="185" customFormat="1" ht="11.5" x14ac:dyDescent="0.25">
      <c r="A72" s="185" t="s">
        <v>540</v>
      </c>
      <c r="B72" s="185" t="s">
        <v>45</v>
      </c>
      <c r="C72" s="355"/>
      <c r="D72" s="407" t="str">
        <f>IF('Bidder Instructions'!$H$27=1,"","Interest paid")</f>
        <v>Interest paid</v>
      </c>
      <c r="E72" s="405" t="str">
        <f>IF(D72="","","add")</f>
        <v>add</v>
      </c>
      <c r="F72" s="587">
        <f ca="1">_xlfn.IFNA(HYPERLINK(CHOOSE('Bidder Instructions'!$H$27,"#'1.2b Other NFP'!"&amp;AF72,"#'1.2a Other'!"&amp;AF72),INDIRECT("'"&amp;CHOOSE('Bidder Instructions'!$H$27,"1.2b Other NFP","1.2a Other")&amp;"'!"&amp;AF72)),"")</f>
        <v>0</v>
      </c>
      <c r="G72" s="587">
        <f ca="1">_xlfn.IFNA(HYPERLINK(CHOOSE('Bidder Instructions'!$H$27,"#'1.2b Other NFP'!"&amp;AG72,"#'1.2a Other'!"&amp;AG72),INDIRECT("'"&amp;CHOOSE('Bidder Instructions'!$H$27,"1.2b Other NFP","1.2a Other")&amp;"'!"&amp;AG72)),"")</f>
        <v>0</v>
      </c>
      <c r="H72" s="587">
        <f ca="1">_xlfn.IFNA(HYPERLINK(CHOOSE('Bidder Instructions'!$H$27,"#'1.2b Other NFP'!"&amp;AH72,"#'1.2a Other'!"&amp;AH72),INDIRECT("'"&amp;CHOOSE('Bidder Instructions'!$H$27,"1.2b Other NFP","1.2a Other")&amp;"'!"&amp;AH72)),"")</f>
        <v>0</v>
      </c>
      <c r="I72" s="205"/>
      <c r="J72" s="354"/>
      <c r="K72" s="354"/>
      <c r="M72" s="587">
        <f ca="1">_xlfn.IFNA(HYPERLINK(CHOOSE('Bidder Instructions'!$H$27,"#'1.2b Other NFP'!"&amp;AM72,"#'1.2a Other'!"&amp;AM72),INDIRECT("'"&amp;CHOOSE('Bidder Instructions'!$H$27,"1.2b Other NFP","1.2a Other")&amp;"'!"&amp;AM72)),"")</f>
        <v>0</v>
      </c>
      <c r="N72" s="587">
        <f ca="1">_xlfn.IFNA(HYPERLINK(CHOOSE('Bidder Instructions'!$H$27,"#'1.2b Other NFP'!"&amp;AN72,"#'1.2a Other'!"&amp;AN72),INDIRECT("'"&amp;CHOOSE('Bidder Instructions'!$H$27,"1.2b Other NFP","1.2a Other")&amp;"'!"&amp;AN72)),"")</f>
        <v>0</v>
      </c>
      <c r="O72" s="587">
        <f ca="1">_xlfn.IFNA(HYPERLINK(CHOOSE('Bidder Instructions'!$H$27,"#'1.2b Other NFP'!"&amp;AO72,"#'1.2a Other'!"&amp;AO72),INDIRECT("'"&amp;CHOOSE('Bidder Instructions'!$H$27,"1.2b Other NFP","1.2a Other")&amp;"'!"&amp;AO72)),"")</f>
        <v>0</v>
      </c>
      <c r="P72" s="205"/>
      <c r="Q72" s="354"/>
      <c r="R72" s="354"/>
      <c r="T72" s="587">
        <f ca="1">_xlfn.IFNA(HYPERLINK(CHOOSE('Bidder Instructions'!$H$27,"#'1.2b Other NFP'!"&amp;AT72,"#'1.2a Other'!"&amp;AT72),INDIRECT("'"&amp;CHOOSE('Bidder Instructions'!$H$27,"1.2b Other NFP","1.2a Other")&amp;"'!"&amp;AT72)),"")</f>
        <v>0</v>
      </c>
      <c r="U72" s="587">
        <f ca="1">_xlfn.IFNA(HYPERLINK(CHOOSE('Bidder Instructions'!$H$27,"#'1.2b Other NFP'!"&amp;AU72,"#'1.2a Other'!"&amp;AU72),INDIRECT("'"&amp;CHOOSE('Bidder Instructions'!$H$27,"1.2b Other NFP","1.2a Other")&amp;"'!"&amp;AU72)),"")</f>
        <v>0</v>
      </c>
      <c r="V72" s="587">
        <f ca="1">_xlfn.IFNA(HYPERLINK(CHOOSE('Bidder Instructions'!$H$27,"#'1.2b Other NFP'!"&amp;AV72,"#'1.2a Other'!"&amp;AV72),INDIRECT("'"&amp;CHOOSE('Bidder Instructions'!$H$27,"1.2b Other NFP","1.2a Other")&amp;"'!"&amp;AV72)),"")</f>
        <v>0</v>
      </c>
      <c r="W72" s="205"/>
      <c r="X72" s="354"/>
      <c r="Y72" s="354"/>
      <c r="AA72" s="463" t="str">
        <f t="shared" si="0"/>
        <v>IS13</v>
      </c>
      <c r="AB72" s="463" t="str">
        <f t="shared" si="0"/>
        <v>N/A</v>
      </c>
      <c r="AC72" s="467"/>
      <c r="AD72" s="478" t="str">
        <f>IF('Bidder Instructions'!$H$27=1,"","Interest paid")</f>
        <v>Interest paid</v>
      </c>
      <c r="AE72" s="489" t="str">
        <f>IF(AD72="","","add")</f>
        <v>add</v>
      </c>
      <c r="AF72" s="588" t="str">
        <f ca="1">CHOOSE('Bidder Instructions'!$H$27,ADDRESS(MATCH($AB72,'1.2b Other NFP'!$C:$C,0)+$AF$15,MATCH(AF$17,'1.2b Other NFP'!$9:$9,0)+$AF$14,1,1),ADDRESS(MATCH($AA72,'1.2a Other'!$C:$C,0)+$AF$13,MATCH(AF$17,'1.2a Other'!$9:$9,0)+$AF$12,1,1))</f>
        <v>$F$34</v>
      </c>
      <c r="AG72" s="588" t="str">
        <f ca="1">CHOOSE('Bidder Instructions'!$H$27,ADDRESS(MATCH($AB72,'1.2b Other NFP'!$C:$C,0)+$AF$15,MATCH(AG$17,'1.2b Other NFP'!$9:$9,0)+$AF$14,1,1),ADDRESS(MATCH($AA72,'1.2a Other'!$C:$C,0)+$AF$13,MATCH(AG$17,'1.2a Other'!$9:$9,0)+$AF$12,1,1))</f>
        <v>$G$34</v>
      </c>
      <c r="AH72" s="588" t="str">
        <f ca="1">CHOOSE('Bidder Instructions'!$H$27,ADDRESS(MATCH($AB72,'1.2b Other NFP'!$C:$C,0)+$AF$15,MATCH(AH$17,'1.2b Other NFP'!$9:$9,0)+$AF$14,1,1),ADDRESS(MATCH($AA72,'1.2a Other'!$C:$C,0)+$AF$13,MATCH(AH$17,'1.2a Other'!$9:$9,0)+$AF$12,1,1))</f>
        <v>$H$34</v>
      </c>
      <c r="AI72" s="589"/>
      <c r="AJ72" s="589"/>
      <c r="AK72" s="589"/>
      <c r="AL72" s="589"/>
      <c r="AM72" s="588" t="str">
        <f ca="1">CHOOSE('Bidder Instructions'!$H$27,ADDRESS(MATCH($AB72,'1.2b Other NFP'!$C:$C,0)+$AF$15,MATCH(AM$17,'1.2b Other NFP'!$9:$9,0)+$AF$14,1,1),ADDRESS(MATCH($AA72,'1.2a Other'!$C:$C,0)+$AF$13,MATCH(AM$17,'1.2a Other'!$9:$9,0)+$AF$12,1,1))</f>
        <v>$N$34</v>
      </c>
      <c r="AN72" s="588" t="str">
        <f ca="1">CHOOSE('Bidder Instructions'!$H$27,ADDRESS(MATCH($AB72,'1.2b Other NFP'!$C:$C,0)+$AF$15,MATCH(AN$17,'1.2b Other NFP'!$9:$9,0)+$AF$14,1,1),ADDRESS(MATCH($AA72,'1.2a Other'!$C:$C,0)+$AF$13,MATCH(AN$17,'1.2a Other'!$9:$9,0)+$AF$12,1,1))</f>
        <v>$O$34</v>
      </c>
      <c r="AO72" s="588" t="str">
        <f ca="1">CHOOSE('Bidder Instructions'!$H$27,ADDRESS(MATCH($AB72,'1.2b Other NFP'!$C:$C,0)+$AF$15,MATCH(AO$17,'1.2b Other NFP'!$9:$9,0)+$AF$14,1,1),ADDRESS(MATCH($AA72,'1.2a Other'!$C:$C,0)+$AF$13,MATCH(AO$17,'1.2a Other'!$9:$9,0)+$AF$12,1,1))</f>
        <v>$P$34</v>
      </c>
      <c r="AP72" s="589"/>
      <c r="AQ72" s="589"/>
      <c r="AR72" s="589"/>
      <c r="AS72" s="589"/>
      <c r="AT72" s="588" t="str">
        <f ca="1">CHOOSE('Bidder Instructions'!$H$27,ADDRESS(MATCH($AB72,'1.2b Other NFP'!$C:$C,0)+$AF$15,MATCH(AT$17,'1.2b Other NFP'!$9:$9,0)+$AF$14,1,1),ADDRESS(MATCH($AA72,'1.2a Other'!$C:$C,0)+$AF$13,MATCH(AT$17,'1.2a Other'!$9:$9,0)+$AF$12,1,1))</f>
        <v>$V$34</v>
      </c>
      <c r="AU72" s="588" t="str">
        <f ca="1">CHOOSE('Bidder Instructions'!$H$27,ADDRESS(MATCH($AB72,'1.2b Other NFP'!$C:$C,0)+$AF$15,MATCH(AU$17,'1.2b Other NFP'!$9:$9,0)+$AF$14,1,1),ADDRESS(MATCH($AA72,'1.2a Other'!$C:$C,0)+$AF$13,MATCH(AU$17,'1.2a Other'!$9:$9,0)+$AF$12,1,1))</f>
        <v>$W$34</v>
      </c>
      <c r="AV72" s="588" t="str">
        <f ca="1">CHOOSE('Bidder Instructions'!$H$27,ADDRESS(MATCH($AB72,'1.2b Other NFP'!$C:$C,0)+$AF$15,MATCH(AV$17,'1.2b Other NFP'!$9:$9,0)+$AF$14,1,1),ADDRESS(MATCH($AA72,'1.2a Other'!$C:$C,0)+$AF$13,MATCH(AV$17,'1.2a Other'!$9:$9,0)+$AF$12,1,1))</f>
        <v>$X$34</v>
      </c>
      <c r="AW72" s="590"/>
      <c r="AX72" s="590"/>
      <c r="AY72" s="590"/>
    </row>
    <row r="73" spans="1:51" s="185" customFormat="1" ht="11.5" x14ac:dyDescent="0.25">
      <c r="A73" s="185" t="s">
        <v>45</v>
      </c>
      <c r="B73" s="185" t="s">
        <v>492</v>
      </c>
      <c r="C73" s="355"/>
      <c r="D73" s="410" t="str">
        <f>IF('Bidder Instructions'!$H$27=2,"","Investment income")</f>
        <v/>
      </c>
      <c r="E73" s="405" t="str">
        <f>IF(D73="","","add")</f>
        <v/>
      </c>
      <c r="F73" s="587" t="str">
        <f ca="1">_xlfn.IFNA(HYPERLINK(CHOOSE('Bidder Instructions'!$H$27,"#'1.2b Other NFP'!"&amp;AF73,"#'1.2a Other'!"&amp;AF73),INDIRECT("'"&amp;CHOOSE('Bidder Instructions'!$H$27,"1.2b Other NFP","1.2a Other")&amp;"'!"&amp;AF73)),"")</f>
        <v/>
      </c>
      <c r="G73" s="587" t="str">
        <f ca="1">_xlfn.IFNA(HYPERLINK(CHOOSE('Bidder Instructions'!$H$27,"#'1.2b Other NFP'!"&amp;AG73,"#'1.2a Other'!"&amp;AG73),INDIRECT("'"&amp;CHOOSE('Bidder Instructions'!$H$27,"1.2b Other NFP","1.2a Other")&amp;"'!"&amp;AG73)),"")</f>
        <v/>
      </c>
      <c r="H73" s="587" t="str">
        <f ca="1">_xlfn.IFNA(HYPERLINK(CHOOSE('Bidder Instructions'!$H$27,"#'1.2b Other NFP'!"&amp;AH73,"#'1.2a Other'!"&amp;AH73),INDIRECT("'"&amp;CHOOSE('Bidder Instructions'!$H$27,"1.2b Other NFP","1.2a Other")&amp;"'!"&amp;AH73)),"")</f>
        <v/>
      </c>
      <c r="I73" s="205"/>
      <c r="J73" s="354"/>
      <c r="K73" s="354"/>
      <c r="M73" s="587" t="str">
        <f ca="1">_xlfn.IFNA(HYPERLINK(CHOOSE('Bidder Instructions'!$H$27,"#'1.2b Other NFP'!"&amp;AM73,"#'1.2a Other'!"&amp;AM73),INDIRECT("'"&amp;CHOOSE('Bidder Instructions'!$H$27,"1.2b Other NFP","1.2a Other")&amp;"'!"&amp;AM73)),"")</f>
        <v/>
      </c>
      <c r="N73" s="587" t="str">
        <f ca="1">_xlfn.IFNA(HYPERLINK(CHOOSE('Bidder Instructions'!$H$27,"#'1.2b Other NFP'!"&amp;AN73,"#'1.2a Other'!"&amp;AN73),INDIRECT("'"&amp;CHOOSE('Bidder Instructions'!$H$27,"1.2b Other NFP","1.2a Other")&amp;"'!"&amp;AN73)),"")</f>
        <v/>
      </c>
      <c r="O73" s="587" t="str">
        <f ca="1">_xlfn.IFNA(HYPERLINK(CHOOSE('Bidder Instructions'!$H$27,"#'1.2b Other NFP'!"&amp;AO73,"#'1.2a Other'!"&amp;AO73),INDIRECT("'"&amp;CHOOSE('Bidder Instructions'!$H$27,"1.2b Other NFP","1.2a Other")&amp;"'!"&amp;AO73)),"")</f>
        <v/>
      </c>
      <c r="P73" s="205"/>
      <c r="Q73" s="354"/>
      <c r="R73" s="354"/>
      <c r="T73" s="587" t="str">
        <f ca="1">_xlfn.IFNA(HYPERLINK(CHOOSE('Bidder Instructions'!$H$27,"#'1.2b Other NFP'!"&amp;AT73,"#'1.2a Other'!"&amp;AT73),INDIRECT("'"&amp;CHOOSE('Bidder Instructions'!$H$27,"1.2b Other NFP","1.2a Other")&amp;"'!"&amp;AT73)),"")</f>
        <v/>
      </c>
      <c r="U73" s="587" t="str">
        <f ca="1">_xlfn.IFNA(HYPERLINK(CHOOSE('Bidder Instructions'!$H$27,"#'1.2b Other NFP'!"&amp;AU73,"#'1.2a Other'!"&amp;AU73),INDIRECT("'"&amp;CHOOSE('Bidder Instructions'!$H$27,"1.2b Other NFP","1.2a Other")&amp;"'!"&amp;AU73)),"")</f>
        <v/>
      </c>
      <c r="V73" s="587" t="str">
        <f ca="1">_xlfn.IFNA(HYPERLINK(CHOOSE('Bidder Instructions'!$H$27,"#'1.2b Other NFP'!"&amp;AV73,"#'1.2a Other'!"&amp;AV73),INDIRECT("'"&amp;CHOOSE('Bidder Instructions'!$H$27,"1.2b Other NFP","1.2a Other")&amp;"'!"&amp;AV73)),"")</f>
        <v/>
      </c>
      <c r="W73" s="205"/>
      <c r="X73" s="354"/>
      <c r="Y73" s="354"/>
      <c r="AA73" s="463" t="str">
        <f t="shared" si="0"/>
        <v>N/A</v>
      </c>
      <c r="AB73" s="463" t="str">
        <f t="shared" si="0"/>
        <v>IS1</v>
      </c>
      <c r="AC73" s="467"/>
      <c r="AD73" s="492" t="str">
        <f>IF('Bidder Instructions'!$H$27=2,"","Investment income")</f>
        <v/>
      </c>
      <c r="AE73" s="489" t="str">
        <f>IF(AD73="","","add")</f>
        <v/>
      </c>
      <c r="AF73" s="588" t="e">
        <f ca="1">CHOOSE('Bidder Instructions'!$H$27,ADDRESS(MATCH($AB73,'1.2b Other NFP'!$C:$C,0)+$AF$15,MATCH(AF$17,'1.2b Other NFP'!$9:$9,0)+$AF$14,1,1),ADDRESS(MATCH($AA73,'1.2a Other'!$C:$C,0)+$AF$13,MATCH(AF$17,'1.2a Other'!$9:$9,0)+$AF$12,1,1))</f>
        <v>#N/A</v>
      </c>
      <c r="AG73" s="588" t="e">
        <f ca="1">CHOOSE('Bidder Instructions'!$H$27,ADDRESS(MATCH($AB73,'1.2b Other NFP'!$C:$C,0)+$AF$15,MATCH(AG$17,'1.2b Other NFP'!$9:$9,0)+$AF$14,1,1),ADDRESS(MATCH($AA73,'1.2a Other'!$C:$C,0)+$AF$13,MATCH(AG$17,'1.2a Other'!$9:$9,0)+$AF$12,1,1))</f>
        <v>#N/A</v>
      </c>
      <c r="AH73" s="588" t="e">
        <f ca="1">CHOOSE('Bidder Instructions'!$H$27,ADDRESS(MATCH($AB73,'1.2b Other NFP'!$C:$C,0)+$AF$15,MATCH(AH$17,'1.2b Other NFP'!$9:$9,0)+$AF$14,1,1),ADDRESS(MATCH($AA73,'1.2a Other'!$C:$C,0)+$AF$13,MATCH(AH$17,'1.2a Other'!$9:$9,0)+$AF$12,1,1))</f>
        <v>#N/A</v>
      </c>
      <c r="AI73" s="589"/>
      <c r="AJ73" s="589"/>
      <c r="AK73" s="589"/>
      <c r="AL73" s="589"/>
      <c r="AM73" s="588" t="e">
        <f ca="1">CHOOSE('Bidder Instructions'!$H$27,ADDRESS(MATCH($AB73,'1.2b Other NFP'!$C:$C,0)+$AF$15,MATCH(AM$17,'1.2b Other NFP'!$9:$9,0)+$AF$14,1,1),ADDRESS(MATCH($AA73,'1.2a Other'!$C:$C,0)+$AF$13,MATCH(AM$17,'1.2a Other'!$9:$9,0)+$AF$12,1,1))</f>
        <v>#N/A</v>
      </c>
      <c r="AN73" s="588" t="e">
        <f ca="1">CHOOSE('Bidder Instructions'!$H$27,ADDRESS(MATCH($AB73,'1.2b Other NFP'!$C:$C,0)+$AF$15,MATCH(AN$17,'1.2b Other NFP'!$9:$9,0)+$AF$14,1,1),ADDRESS(MATCH($AA73,'1.2a Other'!$C:$C,0)+$AF$13,MATCH(AN$17,'1.2a Other'!$9:$9,0)+$AF$12,1,1))</f>
        <v>#N/A</v>
      </c>
      <c r="AO73" s="588" t="e">
        <f ca="1">CHOOSE('Bidder Instructions'!$H$27,ADDRESS(MATCH($AB73,'1.2b Other NFP'!$C:$C,0)+$AF$15,MATCH(AO$17,'1.2b Other NFP'!$9:$9,0)+$AF$14,1,1),ADDRESS(MATCH($AA73,'1.2a Other'!$C:$C,0)+$AF$13,MATCH(AO$17,'1.2a Other'!$9:$9,0)+$AF$12,1,1))</f>
        <v>#N/A</v>
      </c>
      <c r="AP73" s="589"/>
      <c r="AQ73" s="589"/>
      <c r="AR73" s="589"/>
      <c r="AS73" s="589"/>
      <c r="AT73" s="588" t="e">
        <f ca="1">CHOOSE('Bidder Instructions'!$H$27,ADDRESS(MATCH($AB73,'1.2b Other NFP'!$C:$C,0)+$AF$15,MATCH(AT$17,'1.2b Other NFP'!$9:$9,0)+$AF$14,1,1),ADDRESS(MATCH($AA73,'1.2a Other'!$C:$C,0)+$AF$13,MATCH(AT$17,'1.2a Other'!$9:$9,0)+$AF$12,1,1))</f>
        <v>#N/A</v>
      </c>
      <c r="AU73" s="588" t="e">
        <f ca="1">CHOOSE('Bidder Instructions'!$H$27,ADDRESS(MATCH($AB73,'1.2b Other NFP'!$C:$C,0)+$AF$15,MATCH(AU$17,'1.2b Other NFP'!$9:$9,0)+$AF$14,1,1),ADDRESS(MATCH($AA73,'1.2a Other'!$C:$C,0)+$AF$13,MATCH(AU$17,'1.2a Other'!$9:$9,0)+$AF$12,1,1))</f>
        <v>#N/A</v>
      </c>
      <c r="AV73" s="588" t="e">
        <f ca="1">CHOOSE('Bidder Instructions'!$H$27,ADDRESS(MATCH($AB73,'1.2b Other NFP'!$C:$C,0)+$AF$15,MATCH(AV$17,'1.2b Other NFP'!$9:$9,0)+$AF$14,1,1),ADDRESS(MATCH($AA73,'1.2a Other'!$C:$C,0)+$AF$13,MATCH(AV$17,'1.2a Other'!$9:$9,0)+$AF$12,1,1))</f>
        <v>#N/A</v>
      </c>
      <c r="AW73" s="590"/>
      <c r="AX73" s="590"/>
      <c r="AY73" s="590"/>
    </row>
    <row r="74" spans="1:51" s="185" customFormat="1" ht="11.5" x14ac:dyDescent="0.25">
      <c r="A74" s="185" t="s">
        <v>45</v>
      </c>
      <c r="B74" s="185" t="s">
        <v>543</v>
      </c>
      <c r="C74" s="355"/>
      <c r="D74" s="410" t="str">
        <f>IF('Bidder Instructions'!$H$27=2,"","Net Finance income/(costs) (Bank Loan Interest etc.)")</f>
        <v/>
      </c>
      <c r="E74" s="405" t="str">
        <f>IF(D74="","","add")</f>
        <v/>
      </c>
      <c r="F74" s="587" t="str">
        <f ca="1">_xlfn.IFNA(HYPERLINK(CHOOSE('Bidder Instructions'!$H$27,"#'1.2b Other NFP'!"&amp;AF74,"#'1.2a Other'!"&amp;AF74),INDIRECT("'"&amp;CHOOSE('Bidder Instructions'!$H$27,"1.2b Other NFP","1.2a Other")&amp;"'!"&amp;AF74)),"")</f>
        <v/>
      </c>
      <c r="G74" s="587" t="str">
        <f ca="1">_xlfn.IFNA(HYPERLINK(CHOOSE('Bidder Instructions'!$H$27,"#'1.2b Other NFP'!"&amp;AG74,"#'1.2a Other'!"&amp;AG74),INDIRECT("'"&amp;CHOOSE('Bidder Instructions'!$H$27,"1.2b Other NFP","1.2a Other")&amp;"'!"&amp;AG74)),"")</f>
        <v/>
      </c>
      <c r="H74" s="587" t="str">
        <f ca="1">_xlfn.IFNA(HYPERLINK(CHOOSE('Bidder Instructions'!$H$27,"#'1.2b Other NFP'!"&amp;AH74,"#'1.2a Other'!"&amp;AH74),INDIRECT("'"&amp;CHOOSE('Bidder Instructions'!$H$27,"1.2b Other NFP","1.2a Other")&amp;"'!"&amp;AH74)),"")</f>
        <v/>
      </c>
      <c r="I74" s="205"/>
      <c r="J74" s="354"/>
      <c r="K74" s="354"/>
      <c r="M74" s="587" t="str">
        <f ca="1">_xlfn.IFNA(HYPERLINK(CHOOSE('Bidder Instructions'!$H$27,"#'1.2b Other NFP'!"&amp;AM74,"#'1.2a Other'!"&amp;AM74),INDIRECT("'"&amp;CHOOSE('Bidder Instructions'!$H$27,"1.2b Other NFP","1.2a Other")&amp;"'!"&amp;AM74)),"")</f>
        <v/>
      </c>
      <c r="N74" s="587" t="str">
        <f ca="1">_xlfn.IFNA(HYPERLINK(CHOOSE('Bidder Instructions'!$H$27,"#'1.2b Other NFP'!"&amp;AN74,"#'1.2a Other'!"&amp;AN74),INDIRECT("'"&amp;CHOOSE('Bidder Instructions'!$H$27,"1.2b Other NFP","1.2a Other")&amp;"'!"&amp;AN74)),"")</f>
        <v/>
      </c>
      <c r="O74" s="587" t="str">
        <f ca="1">_xlfn.IFNA(HYPERLINK(CHOOSE('Bidder Instructions'!$H$27,"#'1.2b Other NFP'!"&amp;AO74,"#'1.2a Other'!"&amp;AO74),INDIRECT("'"&amp;CHOOSE('Bidder Instructions'!$H$27,"1.2b Other NFP","1.2a Other")&amp;"'!"&amp;AO74)),"")</f>
        <v/>
      </c>
      <c r="P74" s="205"/>
      <c r="Q74" s="354"/>
      <c r="R74" s="354"/>
      <c r="T74" s="587" t="str">
        <f ca="1">_xlfn.IFNA(HYPERLINK(CHOOSE('Bidder Instructions'!$H$27,"#'1.2b Other NFP'!"&amp;AT74,"#'1.2a Other'!"&amp;AT74),INDIRECT("'"&amp;CHOOSE('Bidder Instructions'!$H$27,"1.2b Other NFP","1.2a Other")&amp;"'!"&amp;AT74)),"")</f>
        <v/>
      </c>
      <c r="U74" s="587" t="str">
        <f ca="1">_xlfn.IFNA(HYPERLINK(CHOOSE('Bidder Instructions'!$H$27,"#'1.2b Other NFP'!"&amp;AU74,"#'1.2a Other'!"&amp;AU74),INDIRECT("'"&amp;CHOOSE('Bidder Instructions'!$H$27,"1.2b Other NFP","1.2a Other")&amp;"'!"&amp;AU74)),"")</f>
        <v/>
      </c>
      <c r="V74" s="587" t="str">
        <f ca="1">_xlfn.IFNA(HYPERLINK(CHOOSE('Bidder Instructions'!$H$27,"#'1.2b Other NFP'!"&amp;AV74,"#'1.2a Other'!"&amp;AV74),INDIRECT("'"&amp;CHOOSE('Bidder Instructions'!$H$27,"1.2b Other NFP","1.2a Other")&amp;"'!"&amp;AV74)),"")</f>
        <v/>
      </c>
      <c r="W74" s="205"/>
      <c r="X74" s="354"/>
      <c r="Y74" s="354"/>
      <c r="AA74" s="463" t="str">
        <f t="shared" si="0"/>
        <v>N/A</v>
      </c>
      <c r="AB74" s="463" t="str">
        <f t="shared" si="0"/>
        <v>IS16</v>
      </c>
      <c r="AC74" s="467"/>
      <c r="AD74" s="492" t="str">
        <f>IF('Bidder Instructions'!$H$27=2,"","Net Finance income/(costs) (Bank Loan Interest etc.)")</f>
        <v/>
      </c>
      <c r="AE74" s="489" t="str">
        <f>IF(AD74="","","add")</f>
        <v/>
      </c>
      <c r="AF74" s="588" t="e">
        <f ca="1">CHOOSE('Bidder Instructions'!$H$27,ADDRESS(MATCH($AB74,'1.2b Other NFP'!$C:$C,0)+$AF$15,MATCH(AF$17,'1.2b Other NFP'!$9:$9,0)+$AF$14,1,1),ADDRESS(MATCH($AA74,'1.2a Other'!$C:$C,0)+$AF$13,MATCH(AF$17,'1.2a Other'!$9:$9,0)+$AF$12,1,1))</f>
        <v>#N/A</v>
      </c>
      <c r="AG74" s="588" t="e">
        <f ca="1">CHOOSE('Bidder Instructions'!$H$27,ADDRESS(MATCH($AB74,'1.2b Other NFP'!$C:$C,0)+$AF$15,MATCH(AG$17,'1.2b Other NFP'!$9:$9,0)+$AF$14,1,1),ADDRESS(MATCH($AA74,'1.2a Other'!$C:$C,0)+$AF$13,MATCH(AG$17,'1.2a Other'!$9:$9,0)+$AF$12,1,1))</f>
        <v>#N/A</v>
      </c>
      <c r="AH74" s="588" t="e">
        <f ca="1">CHOOSE('Bidder Instructions'!$H$27,ADDRESS(MATCH($AB74,'1.2b Other NFP'!$C:$C,0)+$AF$15,MATCH(AH$17,'1.2b Other NFP'!$9:$9,0)+$AF$14,1,1),ADDRESS(MATCH($AA74,'1.2a Other'!$C:$C,0)+$AF$13,MATCH(AH$17,'1.2a Other'!$9:$9,0)+$AF$12,1,1))</f>
        <v>#N/A</v>
      </c>
      <c r="AI74" s="589"/>
      <c r="AJ74" s="589"/>
      <c r="AK74" s="589"/>
      <c r="AL74" s="589"/>
      <c r="AM74" s="588" t="e">
        <f ca="1">CHOOSE('Bidder Instructions'!$H$27,ADDRESS(MATCH($AB74,'1.2b Other NFP'!$C:$C,0)+$AF$15,MATCH(AM$17,'1.2b Other NFP'!$9:$9,0)+$AF$14,1,1),ADDRESS(MATCH($AA74,'1.2a Other'!$C:$C,0)+$AF$13,MATCH(AM$17,'1.2a Other'!$9:$9,0)+$AF$12,1,1))</f>
        <v>#N/A</v>
      </c>
      <c r="AN74" s="588" t="e">
        <f ca="1">CHOOSE('Bidder Instructions'!$H$27,ADDRESS(MATCH($AB74,'1.2b Other NFP'!$C:$C,0)+$AF$15,MATCH(AN$17,'1.2b Other NFP'!$9:$9,0)+$AF$14,1,1),ADDRESS(MATCH($AA74,'1.2a Other'!$C:$C,0)+$AF$13,MATCH(AN$17,'1.2a Other'!$9:$9,0)+$AF$12,1,1))</f>
        <v>#N/A</v>
      </c>
      <c r="AO74" s="588" t="e">
        <f ca="1">CHOOSE('Bidder Instructions'!$H$27,ADDRESS(MATCH($AB74,'1.2b Other NFP'!$C:$C,0)+$AF$15,MATCH(AO$17,'1.2b Other NFP'!$9:$9,0)+$AF$14,1,1),ADDRESS(MATCH($AA74,'1.2a Other'!$C:$C,0)+$AF$13,MATCH(AO$17,'1.2a Other'!$9:$9,0)+$AF$12,1,1))</f>
        <v>#N/A</v>
      </c>
      <c r="AP74" s="589"/>
      <c r="AQ74" s="589"/>
      <c r="AR74" s="589"/>
      <c r="AS74" s="589"/>
      <c r="AT74" s="588" t="e">
        <f ca="1">CHOOSE('Bidder Instructions'!$H$27,ADDRESS(MATCH($AB74,'1.2b Other NFP'!$C:$C,0)+$AF$15,MATCH(AT$17,'1.2b Other NFP'!$9:$9,0)+$AF$14,1,1),ADDRESS(MATCH($AA74,'1.2a Other'!$C:$C,0)+$AF$13,MATCH(AT$17,'1.2a Other'!$9:$9,0)+$AF$12,1,1))</f>
        <v>#N/A</v>
      </c>
      <c r="AU74" s="588" t="e">
        <f ca="1">CHOOSE('Bidder Instructions'!$H$27,ADDRESS(MATCH($AB74,'1.2b Other NFP'!$C:$C,0)+$AF$15,MATCH(AU$17,'1.2b Other NFP'!$9:$9,0)+$AF$14,1,1),ADDRESS(MATCH($AA74,'1.2a Other'!$C:$C,0)+$AF$13,MATCH(AU$17,'1.2a Other'!$9:$9,0)+$AF$12,1,1))</f>
        <v>#N/A</v>
      </c>
      <c r="AV74" s="588" t="e">
        <f ca="1">CHOOSE('Bidder Instructions'!$H$27,ADDRESS(MATCH($AB74,'1.2b Other NFP'!$C:$C,0)+$AF$15,MATCH(AV$17,'1.2b Other NFP'!$9:$9,0)+$AF$14,1,1),ADDRESS(MATCH($AA74,'1.2a Other'!$C:$C,0)+$AF$13,MATCH(AV$17,'1.2a Other'!$9:$9,0)+$AF$12,1,1))</f>
        <v>#N/A</v>
      </c>
      <c r="AW74" s="590"/>
      <c r="AX74" s="590"/>
      <c r="AY74" s="590"/>
    </row>
    <row r="75" spans="1:51" s="183" customFormat="1" x14ac:dyDescent="0.25">
      <c r="A75" s="197"/>
      <c r="B75" s="197"/>
      <c r="C75" s="198"/>
      <c r="D75" s="191"/>
      <c r="E75" s="192"/>
      <c r="F75" s="209"/>
      <c r="G75" s="209"/>
      <c r="H75" s="209"/>
      <c r="I75" s="204"/>
      <c r="J75" s="204"/>
      <c r="K75" s="204"/>
      <c r="M75" s="209"/>
      <c r="N75" s="209"/>
      <c r="O75" s="209"/>
      <c r="P75" s="204"/>
      <c r="Q75" s="204"/>
      <c r="R75" s="204"/>
      <c r="T75" s="209"/>
      <c r="U75" s="209"/>
      <c r="V75" s="209"/>
      <c r="W75" s="204"/>
      <c r="X75" s="204"/>
      <c r="Y75" s="204"/>
      <c r="AA75" s="463">
        <f t="shared" si="0"/>
        <v>0</v>
      </c>
      <c r="AB75" s="463">
        <f t="shared" si="0"/>
        <v>0</v>
      </c>
      <c r="AC75" s="472"/>
      <c r="AD75" s="493"/>
      <c r="AE75" s="493"/>
      <c r="AF75" s="588"/>
      <c r="AG75" s="588"/>
      <c r="AH75" s="591"/>
      <c r="AI75" s="589"/>
      <c r="AJ75" s="589"/>
      <c r="AK75" s="589"/>
      <c r="AL75" s="589"/>
      <c r="AM75" s="592"/>
      <c r="AN75" s="588"/>
      <c r="AO75" s="591"/>
      <c r="AP75" s="589"/>
      <c r="AQ75" s="589"/>
      <c r="AR75" s="589"/>
      <c r="AS75" s="589"/>
      <c r="AT75" s="592"/>
      <c r="AU75" s="588"/>
      <c r="AV75" s="591"/>
      <c r="AW75" s="590"/>
      <c r="AX75" s="590"/>
      <c r="AY75" s="590"/>
    </row>
    <row r="76" spans="1:51" s="609" customFormat="1" ht="13" x14ac:dyDescent="0.25">
      <c r="A76" s="627"/>
      <c r="B76" s="628"/>
      <c r="C76" s="629">
        <v>6</v>
      </c>
      <c r="D76" s="665" t="s">
        <v>62</v>
      </c>
      <c r="E76" s="677"/>
      <c r="F76" s="678" t="str">
        <f ca="1">IFERROR((F77-F78)/F79,"N/A")</f>
        <v>N/A</v>
      </c>
      <c r="G76" s="682" t="str">
        <f ca="1">IFERROR((G77-G78)/G79,"N/A")</f>
        <v>N/A</v>
      </c>
      <c r="H76" s="678" t="str">
        <f ca="1">IFERROR((H77-H78)/H79,"N/A")</f>
        <v>N/A</v>
      </c>
      <c r="I76" s="634" t="str">
        <f ca="1">IF(F79=0,"G",IF(F76&gt;'Authority Input'!$I$29,"G",IF(F76&lt;'Authority Input'!$G$29,"R","A")))</f>
        <v>G</v>
      </c>
      <c r="J76" s="634" t="str">
        <f ca="1">IF(G79=0,"G",IF(G76&gt;'Authority Input'!$I$29,"G",IF(G76&lt;'Authority Input'!$G$29,"R","A")))</f>
        <v>G</v>
      </c>
      <c r="K76" s="634" t="str">
        <f ca="1">IF(H79=0,"G",IF(H76&gt;'Authority Input'!$I$29,"G",IF(H76&lt;'Authority Input'!$G$29,"R","A")))</f>
        <v>G</v>
      </c>
      <c r="M76" s="678" t="str">
        <f ca="1">IFERROR((M77-M78)/M79,"N/A")</f>
        <v>N/A</v>
      </c>
      <c r="N76" s="682" t="str">
        <f ca="1">IFERROR((N77-N78)/N79,"N/A")</f>
        <v>N/A</v>
      </c>
      <c r="O76" s="678" t="str">
        <f ca="1">IFERROR((O77-O78)/O79,"N/A")</f>
        <v>N/A</v>
      </c>
      <c r="P76" s="634" t="str">
        <f ca="1">IF(M79=0,"G",IF(M76&gt;'Authority Input'!$I$29,"G",IF(M76&lt;'Authority Input'!$G$29,"R","A")))</f>
        <v>G</v>
      </c>
      <c r="Q76" s="634" t="str">
        <f ca="1">IF(N79=0,"G",IF(N76&gt;'Authority Input'!$I$29,"G",IF(N76&lt;'Authority Input'!$G$29,"R","A")))</f>
        <v>G</v>
      </c>
      <c r="R76" s="634" t="str">
        <f ca="1">IF(O79=0,"G",IF(O76&gt;'Authority Input'!$I$29,"G",IF(O76&lt;'Authority Input'!$G$29,"R","A")))</f>
        <v>G</v>
      </c>
      <c r="T76" s="678" t="str">
        <f ca="1">IFERROR((T77-T78)/T79,"N/A")</f>
        <v>N/A</v>
      </c>
      <c r="U76" s="682" t="str">
        <f ca="1">IFERROR((U77-U78)/U79,"N/A")</f>
        <v>N/A</v>
      </c>
      <c r="V76" s="678" t="str">
        <f ca="1">IFERROR((V77-V78)/V79,"N/A")</f>
        <v>N/A</v>
      </c>
      <c r="W76" s="634" t="str">
        <f ca="1">IF(T79=0,"G",IF(T76&gt;'Authority Input'!$I$29,"G",IF(T76&lt;'Authority Input'!$G$29,"R","A")))</f>
        <v>G</v>
      </c>
      <c r="X76" s="634" t="str">
        <f ca="1">IF(U79=0,"G",IF(U76&gt;'Authority Input'!$I$29,"G",IF(U76&lt;'Authority Input'!$G$29,"R","A")))</f>
        <v>G</v>
      </c>
      <c r="Y76" s="634" t="str">
        <f ca="1">IF(V79=0,"G",IF(V76&gt;'Authority Input'!$I$29,"G",IF(V76&lt;'Authority Input'!$G$29,"R","A")))</f>
        <v>G</v>
      </c>
      <c r="AA76" s="610">
        <f t="shared" si="0"/>
        <v>0</v>
      </c>
      <c r="AB76" s="610">
        <f t="shared" si="0"/>
        <v>0</v>
      </c>
      <c r="AC76" s="637">
        <v>6</v>
      </c>
      <c r="AD76" s="639" t="s">
        <v>62</v>
      </c>
      <c r="AE76" s="679"/>
      <c r="AF76" s="667"/>
      <c r="AG76" s="667"/>
      <c r="AH76" s="668"/>
      <c r="AI76" s="669"/>
      <c r="AJ76" s="669"/>
      <c r="AK76" s="669"/>
      <c r="AL76" s="669"/>
      <c r="AM76" s="670"/>
      <c r="AN76" s="667"/>
      <c r="AO76" s="668"/>
      <c r="AP76" s="669"/>
      <c r="AQ76" s="669"/>
      <c r="AR76" s="669"/>
      <c r="AS76" s="669"/>
      <c r="AT76" s="670"/>
      <c r="AU76" s="667"/>
      <c r="AV76" s="668"/>
      <c r="AW76" s="671"/>
      <c r="AX76" s="671"/>
      <c r="AY76" s="671"/>
    </row>
    <row r="77" spans="1:51" s="177" customFormat="1" ht="11.5" x14ac:dyDescent="0.25">
      <c r="A77" s="177" t="s">
        <v>558</v>
      </c>
      <c r="B77" s="342" t="s">
        <v>521</v>
      </c>
      <c r="C77" s="343"/>
      <c r="D77" s="411" t="s">
        <v>27</v>
      </c>
      <c r="E77" s="345"/>
      <c r="F77" s="430">
        <f ca="1">_xlfn.IFNA(HYPERLINK(CHOOSE('Bidder Instructions'!$H$27,"#'1.2b Other NFP'!"&amp;AF77,"#'1.2a Other'!"&amp;AF77),INDIRECT("'"&amp;CHOOSE('Bidder Instructions'!$H$27,"1.2b Other NFP","1.2a Other")&amp;"'!"&amp;AF77)),"")</f>
        <v>0</v>
      </c>
      <c r="G77" s="430">
        <f ca="1">_xlfn.IFNA(HYPERLINK(CHOOSE('Bidder Instructions'!$H$27,"#'1.2b Other NFP'!"&amp;AG77,"#'1.2a Other'!"&amp;AG77),INDIRECT("'"&amp;CHOOSE('Bidder Instructions'!$H$27,"1.2b Other NFP","1.2a Other")&amp;"'!"&amp;AG77)),"")</f>
        <v>0</v>
      </c>
      <c r="H77" s="430">
        <f ca="1">_xlfn.IFNA(HYPERLINK(CHOOSE('Bidder Instructions'!$H$27,"#'1.2b Other NFP'!"&amp;AH77,"#'1.2a Other'!"&amp;AH77),INDIRECT("'"&amp;CHOOSE('Bidder Instructions'!$H$27,"1.2b Other NFP","1.2a Other")&amp;"'!"&amp;AH77)),"")</f>
        <v>0</v>
      </c>
      <c r="I77" s="363"/>
      <c r="J77" s="215"/>
      <c r="K77" s="215"/>
      <c r="M77" s="430">
        <f ca="1">_xlfn.IFNA(HYPERLINK(CHOOSE('Bidder Instructions'!$H$27,"#'1.2b Other NFP'!"&amp;AM77,"#'1.2a Other'!"&amp;AM77),INDIRECT("'"&amp;CHOOSE('Bidder Instructions'!$H$27,"1.2b Other NFP","1.2a Other")&amp;"'!"&amp;AM77)),"")</f>
        <v>0</v>
      </c>
      <c r="N77" s="430">
        <f ca="1">_xlfn.IFNA(HYPERLINK(CHOOSE('Bidder Instructions'!$H$27,"#'1.2b Other NFP'!"&amp;AN77,"#'1.2a Other'!"&amp;AN77),INDIRECT("'"&amp;CHOOSE('Bidder Instructions'!$H$27,"1.2b Other NFP","1.2a Other")&amp;"'!"&amp;AN77)),"")</f>
        <v>0</v>
      </c>
      <c r="O77" s="430">
        <f ca="1">_xlfn.IFNA(HYPERLINK(CHOOSE('Bidder Instructions'!$H$27,"#'1.2b Other NFP'!"&amp;AO77,"#'1.2a Other'!"&amp;AO77),INDIRECT("'"&amp;CHOOSE('Bidder Instructions'!$H$27,"1.2b Other NFP","1.2a Other")&amp;"'!"&amp;AO77)),"")</f>
        <v>0</v>
      </c>
      <c r="P77" s="363"/>
      <c r="Q77" s="215"/>
      <c r="R77" s="215"/>
      <c r="T77" s="430">
        <f ca="1">_xlfn.IFNA(HYPERLINK(CHOOSE('Bidder Instructions'!$H$27,"#'1.2b Other NFP'!"&amp;AT77,"#'1.2a Other'!"&amp;AT77),INDIRECT("'"&amp;CHOOSE('Bidder Instructions'!$H$27,"1.2b Other NFP","1.2a Other")&amp;"'!"&amp;AT77)),"")</f>
        <v>0</v>
      </c>
      <c r="U77" s="430">
        <f ca="1">_xlfn.IFNA(HYPERLINK(CHOOSE('Bidder Instructions'!$H$27,"#'1.2b Other NFP'!"&amp;AU77,"#'1.2a Other'!"&amp;AU77),INDIRECT("'"&amp;CHOOSE('Bidder Instructions'!$H$27,"1.2b Other NFP","1.2a Other")&amp;"'!"&amp;AU77)),"")</f>
        <v>0</v>
      </c>
      <c r="V77" s="430">
        <f ca="1">_xlfn.IFNA(HYPERLINK(CHOOSE('Bidder Instructions'!$H$27,"#'1.2b Other NFP'!"&amp;AV77,"#'1.2a Other'!"&amp;AV77),INDIRECT("'"&amp;CHOOSE('Bidder Instructions'!$H$27,"1.2b Other NFP","1.2a Other")&amp;"'!"&amp;AV77)),"")</f>
        <v>0</v>
      </c>
      <c r="W77" s="363"/>
      <c r="X77" s="215"/>
      <c r="Y77" s="215"/>
      <c r="AA77" s="543" t="str">
        <f t="shared" si="0"/>
        <v>BS36</v>
      </c>
      <c r="AB77" s="543" t="str">
        <f t="shared" si="0"/>
        <v>BS19</v>
      </c>
      <c r="AC77" s="544"/>
      <c r="AD77" s="579" t="s">
        <v>27</v>
      </c>
      <c r="AE77" s="546"/>
      <c r="AF77" s="458" t="str">
        <f ca="1">CHOOSE('Bidder Instructions'!$H$27,ADDRESS(MATCH($AB77,'1.2b Other NFP'!$C:$C,0)+$AF$15,MATCH(AF$17,'1.2b Other NFP'!$9:$9,0)+$AF$14,1,1),ADDRESS(MATCH($AA77,'1.2a Other'!$C:$C,0)+$AF$13,MATCH(AF$17,'1.2a Other'!$9:$9,0)+$AF$12,1,1))</f>
        <v>$F$87</v>
      </c>
      <c r="AG77" s="458" t="str">
        <f ca="1">CHOOSE('Bidder Instructions'!$H$27,ADDRESS(MATCH($AB77,'1.2b Other NFP'!$C:$C,0)+$AF$15,MATCH(AG$17,'1.2b Other NFP'!$9:$9,0)+$AF$14,1,1),ADDRESS(MATCH($AA77,'1.2a Other'!$C:$C,0)+$AF$13,MATCH(AG$17,'1.2a Other'!$9:$9,0)+$AF$12,1,1))</f>
        <v>$G$87</v>
      </c>
      <c r="AH77" s="458" t="str">
        <f ca="1">CHOOSE('Bidder Instructions'!$H$27,ADDRESS(MATCH($AB77,'1.2b Other NFP'!$C:$C,0)+$AF$15,MATCH(AH$17,'1.2b Other NFP'!$9:$9,0)+$AF$14,1,1),ADDRESS(MATCH($AA77,'1.2a Other'!$C:$C,0)+$AF$13,MATCH(AH$17,'1.2a Other'!$9:$9,0)+$AF$12,1,1))</f>
        <v>$H$87</v>
      </c>
      <c r="AI77" s="460"/>
      <c r="AJ77" s="460"/>
      <c r="AK77" s="460"/>
      <c r="AL77" s="460"/>
      <c r="AM77" s="458" t="str">
        <f ca="1">CHOOSE('Bidder Instructions'!$H$27,ADDRESS(MATCH($AB77,'1.2b Other NFP'!$C:$C,0)+$AF$15,MATCH(AM$17,'1.2b Other NFP'!$9:$9,0)+$AF$14,1,1),ADDRESS(MATCH($AA77,'1.2a Other'!$C:$C,0)+$AF$13,MATCH(AM$17,'1.2a Other'!$9:$9,0)+$AF$12,1,1))</f>
        <v>$N$87</v>
      </c>
      <c r="AN77" s="458" t="str">
        <f ca="1">CHOOSE('Bidder Instructions'!$H$27,ADDRESS(MATCH($AB77,'1.2b Other NFP'!$C:$C,0)+$AF$15,MATCH(AN$17,'1.2b Other NFP'!$9:$9,0)+$AF$14,1,1),ADDRESS(MATCH($AA77,'1.2a Other'!$C:$C,0)+$AF$13,MATCH(AN$17,'1.2a Other'!$9:$9,0)+$AF$12,1,1))</f>
        <v>$O$87</v>
      </c>
      <c r="AO77" s="458" t="str">
        <f ca="1">CHOOSE('Bidder Instructions'!$H$27,ADDRESS(MATCH($AB77,'1.2b Other NFP'!$C:$C,0)+$AF$15,MATCH(AO$17,'1.2b Other NFP'!$9:$9,0)+$AF$14,1,1),ADDRESS(MATCH($AA77,'1.2a Other'!$C:$C,0)+$AF$13,MATCH(AO$17,'1.2a Other'!$9:$9,0)+$AF$12,1,1))</f>
        <v>$P$87</v>
      </c>
      <c r="AP77" s="460"/>
      <c r="AQ77" s="460"/>
      <c r="AR77" s="460"/>
      <c r="AS77" s="460"/>
      <c r="AT77" s="458" t="str">
        <f ca="1">CHOOSE('Bidder Instructions'!$H$27,ADDRESS(MATCH($AB77,'1.2b Other NFP'!$C:$C,0)+$AF$15,MATCH(AT$17,'1.2b Other NFP'!$9:$9,0)+$AF$14,1,1),ADDRESS(MATCH($AA77,'1.2a Other'!$C:$C,0)+$AF$13,MATCH(AT$17,'1.2a Other'!$9:$9,0)+$AF$12,1,1))</f>
        <v>$V$87</v>
      </c>
      <c r="AU77" s="458" t="str">
        <f ca="1">CHOOSE('Bidder Instructions'!$H$27,ADDRESS(MATCH($AB77,'1.2b Other NFP'!$C:$C,0)+$AF$15,MATCH(AU$17,'1.2b Other NFP'!$9:$9,0)+$AF$14,1,1),ADDRESS(MATCH($AA77,'1.2a Other'!$C:$C,0)+$AF$13,MATCH(AU$17,'1.2a Other'!$9:$9,0)+$AF$12,1,1))</f>
        <v>$W$87</v>
      </c>
      <c r="AV77" s="458" t="str">
        <f ca="1">CHOOSE('Bidder Instructions'!$H$27,ADDRESS(MATCH($AB77,'1.2b Other NFP'!$C:$C,0)+$AF$15,MATCH(AV$17,'1.2b Other NFP'!$9:$9,0)+$AF$14,1,1),ADDRESS(MATCH($AA77,'1.2a Other'!$C:$C,0)+$AF$13,MATCH(AV$17,'1.2a Other'!$9:$9,0)+$AF$12,1,1))</f>
        <v>$X$87</v>
      </c>
      <c r="AW77" s="456"/>
      <c r="AX77" s="456"/>
      <c r="AY77" s="456"/>
    </row>
    <row r="78" spans="1:51" s="177" customFormat="1" ht="11.5" x14ac:dyDescent="0.25">
      <c r="A78" s="177" t="s">
        <v>522</v>
      </c>
      <c r="B78" s="177" t="s">
        <v>503</v>
      </c>
      <c r="C78" s="346"/>
      <c r="D78" s="366" t="s">
        <v>270</v>
      </c>
      <c r="E78" s="348" t="s">
        <v>266</v>
      </c>
      <c r="F78" s="430">
        <f ca="1">_xlfn.IFNA(HYPERLINK(CHOOSE('Bidder Instructions'!$H$27,"#'1.2b Other NFP'!"&amp;AF78,"#'1.2a Other'!"&amp;AF78),INDIRECT("'"&amp;CHOOSE('Bidder Instructions'!$H$27,"1.2b Other NFP","1.2a Other")&amp;"'!"&amp;AF78)),"")</f>
        <v>0</v>
      </c>
      <c r="G78" s="430">
        <f ca="1">_xlfn.IFNA(HYPERLINK(CHOOSE('Bidder Instructions'!$H$27,"#'1.2b Other NFP'!"&amp;AG78,"#'1.2a Other'!"&amp;AG78),INDIRECT("'"&amp;CHOOSE('Bidder Instructions'!$H$27,"1.2b Other NFP","1.2a Other")&amp;"'!"&amp;AG78)),"")</f>
        <v>0</v>
      </c>
      <c r="H78" s="430">
        <f ca="1">_xlfn.IFNA(HYPERLINK(CHOOSE('Bidder Instructions'!$H$27,"#'1.2b Other NFP'!"&amp;AH78,"#'1.2a Other'!"&amp;AH78),INDIRECT("'"&amp;CHOOSE('Bidder Instructions'!$H$27,"1.2b Other NFP","1.2a Other")&amp;"'!"&amp;AH78)),"")</f>
        <v>0</v>
      </c>
      <c r="I78" s="213"/>
      <c r="J78" s="214"/>
      <c r="K78" s="214"/>
      <c r="M78" s="430">
        <f ca="1">_xlfn.IFNA(HYPERLINK(CHOOSE('Bidder Instructions'!$H$27,"#'1.2b Other NFP'!"&amp;AM78,"#'1.2a Other'!"&amp;AM78),INDIRECT("'"&amp;CHOOSE('Bidder Instructions'!$H$27,"1.2b Other NFP","1.2a Other")&amp;"'!"&amp;AM78)),"")</f>
        <v>0</v>
      </c>
      <c r="N78" s="430">
        <f ca="1">_xlfn.IFNA(HYPERLINK(CHOOSE('Bidder Instructions'!$H$27,"#'1.2b Other NFP'!"&amp;AN78,"#'1.2a Other'!"&amp;AN78),INDIRECT("'"&amp;CHOOSE('Bidder Instructions'!$H$27,"1.2b Other NFP","1.2a Other")&amp;"'!"&amp;AN78)),"")</f>
        <v>0</v>
      </c>
      <c r="O78" s="430">
        <f ca="1">_xlfn.IFNA(HYPERLINK(CHOOSE('Bidder Instructions'!$H$27,"#'1.2b Other NFP'!"&amp;AO78,"#'1.2a Other'!"&amp;AO78),INDIRECT("'"&amp;CHOOSE('Bidder Instructions'!$H$27,"1.2b Other NFP","1.2a Other")&amp;"'!"&amp;AO78)),"")</f>
        <v>0</v>
      </c>
      <c r="P78" s="213"/>
      <c r="Q78" s="214"/>
      <c r="R78" s="214"/>
      <c r="T78" s="430">
        <f ca="1">_xlfn.IFNA(HYPERLINK(CHOOSE('Bidder Instructions'!$H$27,"#'1.2b Other NFP'!"&amp;AT78,"#'1.2a Other'!"&amp;AT78),INDIRECT("'"&amp;CHOOSE('Bidder Instructions'!$H$27,"1.2b Other NFP","1.2a Other")&amp;"'!"&amp;AT78)),"")</f>
        <v>0</v>
      </c>
      <c r="U78" s="430">
        <f ca="1">_xlfn.IFNA(HYPERLINK(CHOOSE('Bidder Instructions'!$H$27,"#'1.2b Other NFP'!"&amp;AU78,"#'1.2a Other'!"&amp;AU78),INDIRECT("'"&amp;CHOOSE('Bidder Instructions'!$H$27,"1.2b Other NFP","1.2a Other")&amp;"'!"&amp;AU78)),"")</f>
        <v>0</v>
      </c>
      <c r="V78" s="430">
        <f ca="1">_xlfn.IFNA(HYPERLINK(CHOOSE('Bidder Instructions'!$H$27,"#'1.2b Other NFP'!"&amp;AV78,"#'1.2a Other'!"&amp;AV78),INDIRECT("'"&amp;CHOOSE('Bidder Instructions'!$H$27,"1.2b Other NFP","1.2a Other")&amp;"'!"&amp;AV78)),"")</f>
        <v>0</v>
      </c>
      <c r="W78" s="213"/>
      <c r="X78" s="214"/>
      <c r="Y78" s="214"/>
      <c r="AA78" s="543" t="str">
        <f t="shared" si="0"/>
        <v>BS20</v>
      </c>
      <c r="AB78" s="543" t="str">
        <f t="shared" si="0"/>
        <v>BS9</v>
      </c>
      <c r="AC78" s="547"/>
      <c r="AD78" s="552" t="s">
        <v>270</v>
      </c>
      <c r="AE78" s="549" t="s">
        <v>266</v>
      </c>
      <c r="AF78" s="458" t="str">
        <f ca="1">CHOOSE('Bidder Instructions'!$H$27,ADDRESS(MATCH($AB78,'1.2b Other NFP'!$C:$C,0)+$AF$15,MATCH(AF$17,'1.2b Other NFP'!$9:$9,0)+$AF$14,1,1),ADDRESS(MATCH($AA78,'1.2a Other'!$C:$C,0)+$AF$13,MATCH(AF$17,'1.2a Other'!$9:$9,0)+$AF$12,1,1))</f>
        <v>$F$71</v>
      </c>
      <c r="AG78" s="458" t="str">
        <f ca="1">CHOOSE('Bidder Instructions'!$H$27,ADDRESS(MATCH($AB78,'1.2b Other NFP'!$C:$C,0)+$AF$15,MATCH(AG$17,'1.2b Other NFP'!$9:$9,0)+$AF$14,1,1),ADDRESS(MATCH($AA78,'1.2a Other'!$C:$C,0)+$AF$13,MATCH(AG$17,'1.2a Other'!$9:$9,0)+$AF$12,1,1))</f>
        <v>$G$71</v>
      </c>
      <c r="AH78" s="458" t="str">
        <f ca="1">CHOOSE('Bidder Instructions'!$H$27,ADDRESS(MATCH($AB78,'1.2b Other NFP'!$C:$C,0)+$AF$15,MATCH(AH$17,'1.2b Other NFP'!$9:$9,0)+$AF$14,1,1),ADDRESS(MATCH($AA78,'1.2a Other'!$C:$C,0)+$AF$13,MATCH(AH$17,'1.2a Other'!$9:$9,0)+$AF$12,1,1))</f>
        <v>$H$71</v>
      </c>
      <c r="AI78" s="460"/>
      <c r="AJ78" s="460"/>
      <c r="AK78" s="460"/>
      <c r="AL78" s="460"/>
      <c r="AM78" s="458" t="str">
        <f ca="1">CHOOSE('Bidder Instructions'!$H$27,ADDRESS(MATCH($AB78,'1.2b Other NFP'!$C:$C,0)+$AF$15,MATCH(AM$17,'1.2b Other NFP'!$9:$9,0)+$AF$14,1,1),ADDRESS(MATCH($AA78,'1.2a Other'!$C:$C,0)+$AF$13,MATCH(AM$17,'1.2a Other'!$9:$9,0)+$AF$12,1,1))</f>
        <v>$N$71</v>
      </c>
      <c r="AN78" s="458" t="str">
        <f ca="1">CHOOSE('Bidder Instructions'!$H$27,ADDRESS(MATCH($AB78,'1.2b Other NFP'!$C:$C,0)+$AF$15,MATCH(AN$17,'1.2b Other NFP'!$9:$9,0)+$AF$14,1,1),ADDRESS(MATCH($AA78,'1.2a Other'!$C:$C,0)+$AF$13,MATCH(AN$17,'1.2a Other'!$9:$9,0)+$AF$12,1,1))</f>
        <v>$O$71</v>
      </c>
      <c r="AO78" s="458" t="str">
        <f ca="1">CHOOSE('Bidder Instructions'!$H$27,ADDRESS(MATCH($AB78,'1.2b Other NFP'!$C:$C,0)+$AF$15,MATCH(AO$17,'1.2b Other NFP'!$9:$9,0)+$AF$14,1,1),ADDRESS(MATCH($AA78,'1.2a Other'!$C:$C,0)+$AF$13,MATCH(AO$17,'1.2a Other'!$9:$9,0)+$AF$12,1,1))</f>
        <v>$P$71</v>
      </c>
      <c r="AP78" s="460"/>
      <c r="AQ78" s="460"/>
      <c r="AR78" s="460"/>
      <c r="AS78" s="460"/>
      <c r="AT78" s="458" t="str">
        <f ca="1">CHOOSE('Bidder Instructions'!$H$27,ADDRESS(MATCH($AB78,'1.2b Other NFP'!$C:$C,0)+$AF$15,MATCH(AT$17,'1.2b Other NFP'!$9:$9,0)+$AF$14,1,1),ADDRESS(MATCH($AA78,'1.2a Other'!$C:$C,0)+$AF$13,MATCH(AT$17,'1.2a Other'!$9:$9,0)+$AF$12,1,1))</f>
        <v>$V$71</v>
      </c>
      <c r="AU78" s="458" t="str">
        <f ca="1">CHOOSE('Bidder Instructions'!$H$27,ADDRESS(MATCH($AB78,'1.2b Other NFP'!$C:$C,0)+$AF$15,MATCH(AU$17,'1.2b Other NFP'!$9:$9,0)+$AF$14,1,1),ADDRESS(MATCH($AA78,'1.2a Other'!$C:$C,0)+$AF$13,MATCH(AU$17,'1.2a Other'!$9:$9,0)+$AF$12,1,1))</f>
        <v>$W$71</v>
      </c>
      <c r="AV78" s="458" t="str">
        <f ca="1">CHOOSE('Bidder Instructions'!$H$27,ADDRESS(MATCH($AB78,'1.2b Other NFP'!$C:$C,0)+$AF$15,MATCH(AV$17,'1.2b Other NFP'!$9:$9,0)+$AF$14,1,1),ADDRESS(MATCH($AA78,'1.2a Other'!$C:$C,0)+$AF$13,MATCH(AV$17,'1.2a Other'!$9:$9,0)+$AF$12,1,1))</f>
        <v>$X$71</v>
      </c>
      <c r="AW78" s="456"/>
      <c r="AX78" s="456"/>
      <c r="AY78" s="456"/>
    </row>
    <row r="79" spans="1:51" s="177" customFormat="1" ht="11.5" x14ac:dyDescent="0.25">
      <c r="A79" s="177" t="s">
        <v>576</v>
      </c>
      <c r="B79" s="177" t="s">
        <v>533</v>
      </c>
      <c r="C79" s="346"/>
      <c r="D79" s="412" t="s">
        <v>33</v>
      </c>
      <c r="E79" s="348"/>
      <c r="F79" s="430">
        <f ca="1">_xlfn.IFNA(HYPERLINK(CHOOSE('Bidder Instructions'!$H$27,"#'1.2b Other NFP'!"&amp;AF79,"#'1.2a Other'!"&amp;AF79),INDIRECT("'"&amp;CHOOSE('Bidder Instructions'!$H$27,"1.2b Other NFP","1.2a Other")&amp;"'!"&amp;AF79)),"")</f>
        <v>0</v>
      </c>
      <c r="G79" s="430">
        <f ca="1">_xlfn.IFNA(HYPERLINK(CHOOSE('Bidder Instructions'!$H$27,"#'1.2b Other NFP'!"&amp;AG79,"#'1.2a Other'!"&amp;AG79),INDIRECT("'"&amp;CHOOSE('Bidder Instructions'!$H$27,"1.2b Other NFP","1.2a Other")&amp;"'!"&amp;AG79)),"")</f>
        <v>0</v>
      </c>
      <c r="H79" s="430">
        <f ca="1">_xlfn.IFNA(HYPERLINK(CHOOSE('Bidder Instructions'!$H$27,"#'1.2b Other NFP'!"&amp;AH79,"#'1.2a Other'!"&amp;AH79),INDIRECT("'"&amp;CHOOSE('Bidder Instructions'!$H$27,"1.2b Other NFP","1.2a Other")&amp;"'!"&amp;AH79)),"")</f>
        <v>0</v>
      </c>
      <c r="I79" s="213"/>
      <c r="J79" s="214"/>
      <c r="K79" s="214"/>
      <c r="M79" s="430">
        <f ca="1">_xlfn.IFNA(HYPERLINK(CHOOSE('Bidder Instructions'!$H$27,"#'1.2b Other NFP'!"&amp;AM79,"#'1.2a Other'!"&amp;AM79),INDIRECT("'"&amp;CHOOSE('Bidder Instructions'!$H$27,"1.2b Other NFP","1.2a Other")&amp;"'!"&amp;AM79)),"")</f>
        <v>0</v>
      </c>
      <c r="N79" s="430">
        <f ca="1">_xlfn.IFNA(HYPERLINK(CHOOSE('Bidder Instructions'!$H$27,"#'1.2b Other NFP'!"&amp;AN79,"#'1.2a Other'!"&amp;AN79),INDIRECT("'"&amp;CHOOSE('Bidder Instructions'!$H$27,"1.2b Other NFP","1.2a Other")&amp;"'!"&amp;AN79)),"")</f>
        <v>0</v>
      </c>
      <c r="O79" s="430">
        <f ca="1">_xlfn.IFNA(HYPERLINK(CHOOSE('Bidder Instructions'!$H$27,"#'1.2b Other NFP'!"&amp;AO79,"#'1.2a Other'!"&amp;AO79),INDIRECT("'"&amp;CHOOSE('Bidder Instructions'!$H$27,"1.2b Other NFP","1.2a Other")&amp;"'!"&amp;AO79)),"")</f>
        <v>0</v>
      </c>
      <c r="P79" s="213"/>
      <c r="Q79" s="214"/>
      <c r="R79" s="214"/>
      <c r="T79" s="430">
        <f ca="1">_xlfn.IFNA(HYPERLINK(CHOOSE('Bidder Instructions'!$H$27,"#'1.2b Other NFP'!"&amp;AT79,"#'1.2a Other'!"&amp;AT79),INDIRECT("'"&amp;CHOOSE('Bidder Instructions'!$H$27,"1.2b Other NFP","1.2a Other")&amp;"'!"&amp;AT79)),"")</f>
        <v>0</v>
      </c>
      <c r="U79" s="430">
        <f ca="1">_xlfn.IFNA(HYPERLINK(CHOOSE('Bidder Instructions'!$H$27,"#'1.2b Other NFP'!"&amp;AU79,"#'1.2a Other'!"&amp;AU79),INDIRECT("'"&amp;CHOOSE('Bidder Instructions'!$H$27,"1.2b Other NFP","1.2a Other")&amp;"'!"&amp;AU79)),"")</f>
        <v>0</v>
      </c>
      <c r="V79" s="430">
        <f ca="1">_xlfn.IFNA(HYPERLINK(CHOOSE('Bidder Instructions'!$H$27,"#'1.2b Other NFP'!"&amp;AV79,"#'1.2a Other'!"&amp;AV79),INDIRECT("'"&amp;CHOOSE('Bidder Instructions'!$H$27,"1.2b Other NFP","1.2a Other")&amp;"'!"&amp;AV79)),"")</f>
        <v>0</v>
      </c>
      <c r="W79" s="213"/>
      <c r="X79" s="214"/>
      <c r="Y79" s="214"/>
      <c r="AA79" s="543" t="str">
        <f t="shared" si="0"/>
        <v>BS54</v>
      </c>
      <c r="AB79" s="543" t="str">
        <f t="shared" si="0"/>
        <v>BS31</v>
      </c>
      <c r="AC79" s="547"/>
      <c r="AD79" s="580" t="s">
        <v>33</v>
      </c>
      <c r="AE79" s="549"/>
      <c r="AF79" s="458" t="str">
        <f ca="1">CHOOSE('Bidder Instructions'!$H$27,ADDRESS(MATCH($AB79,'1.2b Other NFP'!$C:$C,0)+$AF$15,MATCH(AF$17,'1.2b Other NFP'!$9:$9,0)+$AF$14,1,1),ADDRESS(MATCH($AA79,'1.2a Other'!$C:$C,0)+$AF$13,MATCH(AF$17,'1.2a Other'!$9:$9,0)+$AF$12,1,1))</f>
        <v>$F$105</v>
      </c>
      <c r="AG79" s="458" t="str">
        <f ca="1">CHOOSE('Bidder Instructions'!$H$27,ADDRESS(MATCH($AB79,'1.2b Other NFP'!$C:$C,0)+$AF$15,MATCH(AG$17,'1.2b Other NFP'!$9:$9,0)+$AF$14,1,1),ADDRESS(MATCH($AA79,'1.2a Other'!$C:$C,0)+$AF$13,MATCH(AG$17,'1.2a Other'!$9:$9,0)+$AF$12,1,1))</f>
        <v>$G$105</v>
      </c>
      <c r="AH79" s="458" t="str">
        <f ca="1">CHOOSE('Bidder Instructions'!$H$27,ADDRESS(MATCH($AB79,'1.2b Other NFP'!$C:$C,0)+$AF$15,MATCH(AH$17,'1.2b Other NFP'!$9:$9,0)+$AF$14,1,1),ADDRESS(MATCH($AA79,'1.2a Other'!$C:$C,0)+$AF$13,MATCH(AH$17,'1.2a Other'!$9:$9,0)+$AF$12,1,1))</f>
        <v>$H$105</v>
      </c>
      <c r="AI79" s="460"/>
      <c r="AJ79" s="460"/>
      <c r="AK79" s="460"/>
      <c r="AL79" s="460"/>
      <c r="AM79" s="458" t="str">
        <f ca="1">CHOOSE('Bidder Instructions'!$H$27,ADDRESS(MATCH($AB79,'1.2b Other NFP'!$C:$C,0)+$AF$15,MATCH(AM$17,'1.2b Other NFP'!$9:$9,0)+$AF$14,1,1),ADDRESS(MATCH($AA79,'1.2a Other'!$C:$C,0)+$AF$13,MATCH(AM$17,'1.2a Other'!$9:$9,0)+$AF$12,1,1))</f>
        <v>$N$105</v>
      </c>
      <c r="AN79" s="458" t="str">
        <f ca="1">CHOOSE('Bidder Instructions'!$H$27,ADDRESS(MATCH($AB79,'1.2b Other NFP'!$C:$C,0)+$AF$15,MATCH(AN$17,'1.2b Other NFP'!$9:$9,0)+$AF$14,1,1),ADDRESS(MATCH($AA79,'1.2a Other'!$C:$C,0)+$AF$13,MATCH(AN$17,'1.2a Other'!$9:$9,0)+$AF$12,1,1))</f>
        <v>$O$105</v>
      </c>
      <c r="AO79" s="458" t="str">
        <f ca="1">CHOOSE('Bidder Instructions'!$H$27,ADDRESS(MATCH($AB79,'1.2b Other NFP'!$C:$C,0)+$AF$15,MATCH(AO$17,'1.2b Other NFP'!$9:$9,0)+$AF$14,1,1),ADDRESS(MATCH($AA79,'1.2a Other'!$C:$C,0)+$AF$13,MATCH(AO$17,'1.2a Other'!$9:$9,0)+$AF$12,1,1))</f>
        <v>$P$105</v>
      </c>
      <c r="AP79" s="460"/>
      <c r="AQ79" s="460"/>
      <c r="AR79" s="460"/>
      <c r="AS79" s="460"/>
      <c r="AT79" s="458" t="str">
        <f ca="1">CHOOSE('Bidder Instructions'!$H$27,ADDRESS(MATCH($AB79,'1.2b Other NFP'!$C:$C,0)+$AF$15,MATCH(AT$17,'1.2b Other NFP'!$9:$9,0)+$AF$14,1,1),ADDRESS(MATCH($AA79,'1.2a Other'!$C:$C,0)+$AF$13,MATCH(AT$17,'1.2a Other'!$9:$9,0)+$AF$12,1,1))</f>
        <v>$V$105</v>
      </c>
      <c r="AU79" s="458" t="str">
        <f ca="1">CHOOSE('Bidder Instructions'!$H$27,ADDRESS(MATCH($AB79,'1.2b Other NFP'!$C:$C,0)+$AF$15,MATCH(AU$17,'1.2b Other NFP'!$9:$9,0)+$AF$14,1,1),ADDRESS(MATCH($AA79,'1.2a Other'!$C:$C,0)+$AF$13,MATCH(AU$17,'1.2a Other'!$9:$9,0)+$AF$12,1,1))</f>
        <v>$W$105</v>
      </c>
      <c r="AV79" s="458" t="str">
        <f ca="1">CHOOSE('Bidder Instructions'!$H$27,ADDRESS(MATCH($AB79,'1.2b Other NFP'!$C:$C,0)+$AF$15,MATCH(AV$17,'1.2b Other NFP'!$9:$9,0)+$AF$14,1,1),ADDRESS(MATCH($AA79,'1.2a Other'!$C:$C,0)+$AF$13,MATCH(AV$17,'1.2a Other'!$9:$9,0)+$AF$12,1,1))</f>
        <v>$X$105</v>
      </c>
      <c r="AW79" s="456"/>
      <c r="AX79" s="456"/>
      <c r="AY79" s="456"/>
    </row>
    <row r="80" spans="1:51" x14ac:dyDescent="0.25">
      <c r="A80" s="94"/>
      <c r="B80" s="94"/>
      <c r="C80" s="118"/>
      <c r="E80" s="593"/>
      <c r="F80" s="210"/>
      <c r="G80" s="210"/>
      <c r="H80" s="210"/>
      <c r="I80" s="208"/>
      <c r="J80" s="208"/>
      <c r="K80" s="208"/>
      <c r="M80" s="210"/>
      <c r="N80" s="210"/>
      <c r="O80" s="210"/>
      <c r="P80" s="208"/>
      <c r="Q80" s="208"/>
      <c r="R80" s="208"/>
      <c r="T80" s="210"/>
      <c r="U80" s="210"/>
      <c r="V80" s="210"/>
      <c r="W80" s="208"/>
      <c r="X80" s="208"/>
      <c r="Y80" s="208"/>
      <c r="AA80" s="543">
        <f t="shared" si="0"/>
        <v>0</v>
      </c>
      <c r="AB80" s="543">
        <f t="shared" si="0"/>
        <v>0</v>
      </c>
      <c r="AC80" s="550"/>
      <c r="AD80" s="572"/>
      <c r="AE80" s="551"/>
      <c r="AF80" s="458"/>
      <c r="AG80" s="458"/>
      <c r="AH80" s="459"/>
      <c r="AI80" s="460"/>
      <c r="AJ80" s="460"/>
      <c r="AK80" s="460"/>
      <c r="AL80" s="460"/>
      <c r="AM80" s="461"/>
      <c r="AN80" s="458"/>
      <c r="AO80" s="459"/>
      <c r="AP80" s="460"/>
      <c r="AQ80" s="460"/>
      <c r="AR80" s="460"/>
      <c r="AS80" s="460"/>
      <c r="AT80" s="461"/>
      <c r="AU80" s="458"/>
      <c r="AV80" s="459"/>
      <c r="AW80" s="456"/>
      <c r="AX80" s="456"/>
      <c r="AY80" s="456"/>
    </row>
    <row r="81" spans="1:51" s="655" customFormat="1" ht="13" x14ac:dyDescent="0.25">
      <c r="A81" s="449" t="s">
        <v>601</v>
      </c>
      <c r="B81" s="450" t="s">
        <v>577</v>
      </c>
      <c r="C81" s="649">
        <v>7</v>
      </c>
      <c r="D81" s="672" t="s">
        <v>63</v>
      </c>
      <c r="E81" s="673"/>
      <c r="F81" s="683">
        <f ca="1">_xlfn.IFNA(HYPERLINK(CHOOSE('Bidder Instructions'!$H$27,"#'1.2b Other NFP'!"&amp;AF81,"#'1.2a Other'!"&amp;AF81),INDIRECT("'"&amp;CHOOSE('Bidder Instructions'!$H$27,"1.2b Other NFP","1.2a Other")&amp;"'!"&amp;AF81)),"")</f>
        <v>0</v>
      </c>
      <c r="G81" s="683">
        <f ca="1">_xlfn.IFNA(HYPERLINK(CHOOSE('Bidder Instructions'!$H$27,"#'1.2b Other NFP'!"&amp;AG81,"#'1.2a Other'!"&amp;AG81),INDIRECT("'"&amp;CHOOSE('Bidder Instructions'!$H$27,"1.2b Other NFP","1.2a Other")&amp;"'!"&amp;AG81)),"")</f>
        <v>0</v>
      </c>
      <c r="H81" s="683">
        <f ca="1">_xlfn.IFNA(HYPERLINK(CHOOSE('Bidder Instructions'!$H$27,"#'1.2b Other NFP'!"&amp;AH81,"#'1.2a Other'!"&amp;AH81),INDIRECT("'"&amp;CHOOSE('Bidder Instructions'!$H$27,"1.2b Other NFP","1.2a Other")&amp;"'!"&amp;AH81)),"")</f>
        <v>0</v>
      </c>
      <c r="I81" s="675" t="str">
        <f ca="1">IF(F81&gt;'Authority Input'!$I$30,"G",IF(F81&lt;'Authority Input'!$G$30,"R","A"))</f>
        <v>A</v>
      </c>
      <c r="J81" s="675" t="str">
        <f ca="1">IF(G81&gt;'Authority Input'!$I$30,"G",IF(G81&lt;'Authority Input'!$G$30,"R","A"))</f>
        <v>A</v>
      </c>
      <c r="K81" s="675" t="str">
        <f ca="1">IF(H81&gt;'Authority Input'!$I$30,"G",IF(H81&lt;'Authority Input'!$G$30,"R","A"))</f>
        <v>A</v>
      </c>
      <c r="M81" s="683">
        <f ca="1">_xlfn.IFNA(HYPERLINK(CHOOSE('Bidder Instructions'!$H$27,"#'1.2b Other NFP'!"&amp;AM81,"#'1.2a Other'!"&amp;AM81),INDIRECT("'"&amp;CHOOSE('Bidder Instructions'!$H$27,"1.2b Other NFP","1.2a Other")&amp;"'!"&amp;AM81)),"")</f>
        <v>0</v>
      </c>
      <c r="N81" s="683">
        <f ca="1">_xlfn.IFNA(HYPERLINK(CHOOSE('Bidder Instructions'!$H$27,"#'1.2b Other NFP'!"&amp;AN81,"#'1.2a Other'!"&amp;AN81),INDIRECT("'"&amp;CHOOSE('Bidder Instructions'!$H$27,"1.2b Other NFP","1.2a Other")&amp;"'!"&amp;AN81)),"")</f>
        <v>0</v>
      </c>
      <c r="O81" s="683">
        <f ca="1">_xlfn.IFNA(HYPERLINK(CHOOSE('Bidder Instructions'!$H$27,"#'1.2b Other NFP'!"&amp;AO81,"#'1.2a Other'!"&amp;AO81),INDIRECT("'"&amp;CHOOSE('Bidder Instructions'!$H$27,"1.2b Other NFP","1.2a Other")&amp;"'!"&amp;AO81)),"")</f>
        <v>0</v>
      </c>
      <c r="P81" s="675" t="str">
        <f ca="1">IF(M81&gt;'Authority Input'!$I$30,"G",IF(M81&lt;'Authority Input'!$G$30,"R","A"))</f>
        <v>A</v>
      </c>
      <c r="Q81" s="675" t="str">
        <f ca="1">IF(N81&gt;'Authority Input'!$I$30,"G",IF(N81&lt;'Authority Input'!$G$30,"R","A"))</f>
        <v>A</v>
      </c>
      <c r="R81" s="675" t="str">
        <f ca="1">IF(O81&gt;'Authority Input'!$I$30,"G",IF(O81&lt;'Authority Input'!$G$30,"R","A"))</f>
        <v>A</v>
      </c>
      <c r="T81" s="683">
        <f ca="1">_xlfn.IFNA(HYPERLINK(CHOOSE('Bidder Instructions'!$H$27,"#'1.2b Other NFP'!"&amp;AT81,"#'1.2a Other'!"&amp;AT81),INDIRECT("'"&amp;CHOOSE('Bidder Instructions'!$H$27,"1.2b Other NFP","1.2a Other")&amp;"'!"&amp;AT81)),"")</f>
        <v>0</v>
      </c>
      <c r="U81" s="683">
        <f ca="1">_xlfn.IFNA(HYPERLINK(CHOOSE('Bidder Instructions'!$H$27,"#'1.2b Other NFP'!"&amp;AU81,"#'1.2a Other'!"&amp;AU81),INDIRECT("'"&amp;CHOOSE('Bidder Instructions'!$H$27,"1.2b Other NFP","1.2a Other")&amp;"'!"&amp;AU81)),"")</f>
        <v>0</v>
      </c>
      <c r="V81" s="683">
        <f ca="1">_xlfn.IFNA(HYPERLINK(CHOOSE('Bidder Instructions'!$H$27,"#'1.2b Other NFP'!"&amp;AV81,"#'1.2a Other'!"&amp;AV81),INDIRECT("'"&amp;CHOOSE('Bidder Instructions'!$H$27,"1.2b Other NFP","1.2a Other")&amp;"'!"&amp;AV81)),"")</f>
        <v>0</v>
      </c>
      <c r="W81" s="675" t="str">
        <f ca="1">IF(T81&gt;'Authority Input'!$I$30,"G",IF(T81&lt;'Authority Input'!$G$30,"R","A"))</f>
        <v>A</v>
      </c>
      <c r="X81" s="675" t="str">
        <f ca="1">IF(U81&gt;'Authority Input'!$I$30,"G",IF(U81&lt;'Authority Input'!$G$30,"R","A"))</f>
        <v>A</v>
      </c>
      <c r="Y81" s="675" t="str">
        <f ca="1">IF(V81&gt;'Authority Input'!$I$30,"G",IF(V81&lt;'Authority Input'!$G$30,"R","A"))</f>
        <v>A</v>
      </c>
      <c r="AA81" s="656" t="str">
        <f t="shared" si="0"/>
        <v>BS79</v>
      </c>
      <c r="AB81" s="656" t="str">
        <f t="shared" si="0"/>
        <v>BS55</v>
      </c>
      <c r="AC81" s="657">
        <v>7</v>
      </c>
      <c r="AD81" s="659" t="s">
        <v>63</v>
      </c>
      <c r="AE81" s="676"/>
      <c r="AF81" s="660" t="str">
        <f ca="1">CHOOSE('Bidder Instructions'!$H$27,ADDRESS(MATCH($AB81,'1.2b Other NFP'!$C:$C,0)+$AF$15,MATCH(AF$17,'1.2b Other NFP'!$9:$9,0)+$AF$14,1,1),ADDRESS(MATCH($AA81,'1.2a Other'!$C:$C,0)+$AF$13,MATCH(AF$17,'1.2a Other'!$9:$9,0)+$AF$12,1,1))</f>
        <v>$F$130</v>
      </c>
      <c r="AG81" s="660" t="str">
        <f ca="1">CHOOSE('Bidder Instructions'!$H$27,ADDRESS(MATCH($AB81,'1.2b Other NFP'!$C:$C,0)+$AF$15,MATCH(AG$17,'1.2b Other NFP'!$9:$9,0)+$AF$14,1,1),ADDRESS(MATCH($AA81,'1.2a Other'!$C:$C,0)+$AF$13,MATCH(AG$17,'1.2a Other'!$9:$9,0)+$AF$12,1,1))</f>
        <v>$G$130</v>
      </c>
      <c r="AH81" s="660" t="str">
        <f ca="1">CHOOSE('Bidder Instructions'!$H$27,ADDRESS(MATCH($AB81,'1.2b Other NFP'!$C:$C,0)+$AF$15,MATCH(AH$17,'1.2b Other NFP'!$9:$9,0)+$AF$14,1,1),ADDRESS(MATCH($AA81,'1.2a Other'!$C:$C,0)+$AF$13,MATCH(AH$17,'1.2a Other'!$9:$9,0)+$AF$12,1,1))</f>
        <v>$H$130</v>
      </c>
      <c r="AI81" s="662"/>
      <c r="AJ81" s="662"/>
      <c r="AK81" s="662"/>
      <c r="AL81" s="662"/>
      <c r="AM81" s="660" t="str">
        <f ca="1">CHOOSE('Bidder Instructions'!$H$27,ADDRESS(MATCH($AB81,'1.2b Other NFP'!$C:$C,0)+$AF$15,MATCH(AM$17,'1.2b Other NFP'!$9:$9,0)+$AF$14,1,1),ADDRESS(MATCH($AA81,'1.2a Other'!$C:$C,0)+$AF$13,MATCH(AM$17,'1.2a Other'!$9:$9,0)+$AF$12,1,1))</f>
        <v>$N$130</v>
      </c>
      <c r="AN81" s="660" t="str">
        <f ca="1">CHOOSE('Bidder Instructions'!$H$27,ADDRESS(MATCH($AB81,'1.2b Other NFP'!$C:$C,0)+$AF$15,MATCH(AN$17,'1.2b Other NFP'!$9:$9,0)+$AF$14,1,1),ADDRESS(MATCH($AA81,'1.2a Other'!$C:$C,0)+$AF$13,MATCH(AN$17,'1.2a Other'!$9:$9,0)+$AF$12,1,1))</f>
        <v>$O$130</v>
      </c>
      <c r="AO81" s="660" t="str">
        <f ca="1">CHOOSE('Bidder Instructions'!$H$27,ADDRESS(MATCH($AB81,'1.2b Other NFP'!$C:$C,0)+$AF$15,MATCH(AO$17,'1.2b Other NFP'!$9:$9,0)+$AF$14,1,1),ADDRESS(MATCH($AA81,'1.2a Other'!$C:$C,0)+$AF$13,MATCH(AO$17,'1.2a Other'!$9:$9,0)+$AF$12,1,1))</f>
        <v>$P$130</v>
      </c>
      <c r="AP81" s="662"/>
      <c r="AQ81" s="662"/>
      <c r="AR81" s="662"/>
      <c r="AS81" s="662"/>
      <c r="AT81" s="660" t="str">
        <f ca="1">CHOOSE('Bidder Instructions'!$H$27,ADDRESS(MATCH($AB81,'1.2b Other NFP'!$C:$C,0)+$AF$15,MATCH(AT$17,'1.2b Other NFP'!$9:$9,0)+$AF$14,1,1),ADDRESS(MATCH($AA81,'1.2a Other'!$C:$C,0)+$AF$13,MATCH(AT$17,'1.2a Other'!$9:$9,0)+$AF$12,1,1))</f>
        <v>$V$130</v>
      </c>
      <c r="AU81" s="660" t="str">
        <f ca="1">CHOOSE('Bidder Instructions'!$H$27,ADDRESS(MATCH($AB81,'1.2b Other NFP'!$C:$C,0)+$AF$15,MATCH(AU$17,'1.2b Other NFP'!$9:$9,0)+$AF$14,1,1),ADDRESS(MATCH($AA81,'1.2a Other'!$C:$C,0)+$AF$13,MATCH(AU$17,'1.2a Other'!$9:$9,0)+$AF$12,1,1))</f>
        <v>$W$130</v>
      </c>
      <c r="AV81" s="660" t="str">
        <f ca="1">CHOOSE('Bidder Instructions'!$H$27,ADDRESS(MATCH($AB81,'1.2b Other NFP'!$C:$C,0)+$AF$15,MATCH(AV$17,'1.2b Other NFP'!$9:$9,0)+$AF$14,1,1),ADDRESS(MATCH($AA81,'1.2a Other'!$C:$C,0)+$AF$13,MATCH(AV$17,'1.2a Other'!$9:$9,0)+$AF$12,1,1))</f>
        <v>$X$130</v>
      </c>
      <c r="AW81" s="664"/>
      <c r="AX81" s="664"/>
      <c r="AY81" s="664"/>
    </row>
    <row r="82" spans="1:51" s="183" customFormat="1" x14ac:dyDescent="0.25">
      <c r="A82" s="184"/>
      <c r="B82" s="184"/>
      <c r="C82" s="355"/>
      <c r="D82" s="186"/>
      <c r="E82" s="187"/>
      <c r="F82" s="211"/>
      <c r="G82" s="211"/>
      <c r="H82" s="211"/>
      <c r="I82" s="212"/>
      <c r="J82" s="212"/>
      <c r="K82" s="212"/>
      <c r="M82" s="211"/>
      <c r="N82" s="211"/>
      <c r="O82" s="211"/>
      <c r="P82" s="212"/>
      <c r="Q82" s="212"/>
      <c r="R82" s="212"/>
      <c r="T82" s="211"/>
      <c r="U82" s="211"/>
      <c r="V82" s="211"/>
      <c r="W82" s="212"/>
      <c r="X82" s="212"/>
      <c r="Y82" s="212"/>
      <c r="AA82" s="463">
        <f t="shared" si="0"/>
        <v>0</v>
      </c>
      <c r="AB82" s="463">
        <f t="shared" si="0"/>
        <v>0</v>
      </c>
      <c r="AC82" s="467"/>
      <c r="AD82" s="462"/>
      <c r="AE82" s="474"/>
      <c r="AF82" s="588"/>
      <c r="AG82" s="588"/>
      <c r="AH82" s="591"/>
      <c r="AI82" s="589"/>
      <c r="AJ82" s="589"/>
      <c r="AK82" s="589"/>
      <c r="AL82" s="589"/>
      <c r="AM82" s="592"/>
      <c r="AN82" s="588"/>
      <c r="AO82" s="591"/>
      <c r="AP82" s="589"/>
      <c r="AQ82" s="589"/>
      <c r="AR82" s="589"/>
      <c r="AS82" s="589"/>
      <c r="AT82" s="592"/>
      <c r="AU82" s="588"/>
      <c r="AV82" s="591"/>
      <c r="AW82" s="590"/>
      <c r="AX82" s="590"/>
      <c r="AY82" s="590"/>
    </row>
    <row r="83" spans="1:51" s="609" customFormat="1" ht="39" x14ac:dyDescent="0.25">
      <c r="A83" s="627"/>
      <c r="B83" s="628"/>
      <c r="C83" s="629">
        <v>8</v>
      </c>
      <c r="D83" s="665" t="s">
        <v>292</v>
      </c>
      <c r="E83" s="677"/>
      <c r="F83" s="666" t="str">
        <f ca="1">IFERROR(CHOOSE('Bidder Instructions'!$H$27,SUM(F86,F89,F91)/SUM(F94:F96,F98:F99),SUM(F86,F87,F89,F90,F91)/SUM(F94:F97,F99)),"N/A")</f>
        <v>N/A</v>
      </c>
      <c r="G83" s="684" t="str">
        <f ca="1">IFERROR(CHOOSE('Bidder Instructions'!$H$27,SUM(G86,G89,G91)/SUM(G94:G96,G98:G99),SUM(G86,G87,G89,G90,G91)/SUM(G94:G97,G99)),"N/A")</f>
        <v>N/A</v>
      </c>
      <c r="H83" s="666" t="str">
        <f ca="1">IFERROR(CHOOSE('Bidder Instructions'!$H$27,SUM(H86,H89,H91)/SUM(H94:H96,H98:H99),SUM(H86,H87,H89,H90,H91)/SUM(H94:H97,H99)),"N/A")</f>
        <v>N/A</v>
      </c>
      <c r="I83" s="634" t="str">
        <f ca="1">IF(F84=SysConfig!$F$47,"R",IF(F83&lt;'Authority Input'!$I$31,"G",IF(F83&gt;'Authority Input'!$G$31,"R","A")))</f>
        <v>R</v>
      </c>
      <c r="J83" s="634" t="str">
        <f ca="1">IF(G84=SysConfig!$F$47,"R",IF(G83&lt;'Authority Input'!$I$31,"G",IF(G83&gt;'Authority Input'!$G$31,"R","A")))</f>
        <v>R</v>
      </c>
      <c r="K83" s="634" t="str">
        <f ca="1">IF(H84=SysConfig!$F$47,"R",IF(H83&lt;'Authority Input'!$I$31,"G",IF(H83&gt;'Authority Input'!$G$31,"R","A")))</f>
        <v>R</v>
      </c>
      <c r="M83" s="666" t="str">
        <f ca="1">IFERROR(CHOOSE('Bidder Instructions'!$H$27,SUM(M86,M89,M91)/SUM(M94:M96,M98:M99),SUM(M86,M87,M89,M90,M91)/SUM(M94:M97,M99)),"N/A")</f>
        <v>N/A</v>
      </c>
      <c r="N83" s="684" t="str">
        <f ca="1">IFERROR(CHOOSE('Bidder Instructions'!$H$27,SUM(N86,N89,N91)/SUM(N94:N96,N98:N99),SUM(N86,N87,N89,N90,N91)/SUM(N94:N97,N99)),"N/A")</f>
        <v>N/A</v>
      </c>
      <c r="O83" s="666" t="str">
        <f ca="1">IFERROR(CHOOSE('Bidder Instructions'!$H$27,SUM(O86,O89,O91)/SUM(O94:O96,O98:O99),SUM(O86,O87,O89,O90,O91)/SUM(O94:O97,O99)),"N/A")</f>
        <v>N/A</v>
      </c>
      <c r="P83" s="634" t="str">
        <f ca="1">IF(M84=SysConfig!$F$47,"R",IF(M83&lt;'Authority Input'!$I$31,"G",IF(M83&gt;'Authority Input'!$G$31,"R","A")))</f>
        <v>R</v>
      </c>
      <c r="Q83" s="634" t="str">
        <f ca="1">IF(N84=SysConfig!$F$47,"R",IF(N83&lt;'Authority Input'!$I$31,"G",IF(N83&gt;'Authority Input'!$G$31,"R","A")))</f>
        <v>R</v>
      </c>
      <c r="R83" s="634" t="str">
        <f ca="1">IF(O84=SysConfig!$F$47,"R",IF(O83&lt;'Authority Input'!$I$31,"G",IF(O83&gt;'Authority Input'!$G$31,"R","A")))</f>
        <v>R</v>
      </c>
      <c r="T83" s="666" t="str">
        <f ca="1">IFERROR(CHOOSE('Bidder Instructions'!$H$27,SUM(T86,T89,T91)/SUM(T94:T96,T98:T99),SUM(T86,T87,T89,T90,T91)/SUM(T94:T97,T99)),"N/A")</f>
        <v>N/A</v>
      </c>
      <c r="U83" s="684" t="str">
        <f ca="1">IFERROR(CHOOSE('Bidder Instructions'!$H$27,SUM(U86,U89,U91)/SUM(U94:U96,U98:U99),SUM(U86,U87,U89,U90,U91)/SUM(U94:U97,U99)),"N/A")</f>
        <v>N/A</v>
      </c>
      <c r="V83" s="666" t="str">
        <f ca="1">IFERROR(CHOOSE('Bidder Instructions'!$H$27,SUM(V86,V89,V91)/SUM(V94:V96,V98:V99),SUM(V86,V87,V89,V90,V91)/SUM(V94:V97,V99)),"N/A")</f>
        <v>N/A</v>
      </c>
      <c r="W83" s="634" t="str">
        <f ca="1">IF(T84=SysConfig!$F$47,"R",IF(T83&lt;'Authority Input'!$I$31,"G",IF(T83&gt;'Authority Input'!$G$31,"R","A")))</f>
        <v>R</v>
      </c>
      <c r="X83" s="634" t="str">
        <f ca="1">IF(U84=SysConfig!$F$47,"R",IF(U83&lt;'Authority Input'!$I$31,"G",IF(U83&gt;'Authority Input'!$G$31,"R","A")))</f>
        <v>R</v>
      </c>
      <c r="Y83" s="634" t="str">
        <f ca="1">IF(V84=SysConfig!$F$47,"R",IF(V83&lt;'Authority Input'!$I$31,"G",IF(V83&gt;'Authority Input'!$G$31,"R","A")))</f>
        <v>R</v>
      </c>
      <c r="AA83" s="610">
        <f t="shared" si="0"/>
        <v>0</v>
      </c>
      <c r="AB83" s="610">
        <f t="shared" si="0"/>
        <v>0</v>
      </c>
      <c r="AC83" s="637">
        <v>8</v>
      </c>
      <c r="AD83" s="639" t="s">
        <v>621</v>
      </c>
      <c r="AE83" s="679"/>
      <c r="AF83" s="667"/>
      <c r="AG83" s="667"/>
      <c r="AH83" s="668"/>
      <c r="AI83" s="669"/>
      <c r="AJ83" s="669"/>
      <c r="AK83" s="669"/>
      <c r="AL83" s="669"/>
      <c r="AM83" s="670"/>
      <c r="AN83" s="667"/>
      <c r="AO83" s="668"/>
      <c r="AP83" s="669"/>
      <c r="AQ83" s="669"/>
      <c r="AR83" s="669"/>
      <c r="AS83" s="669"/>
      <c r="AT83" s="670"/>
      <c r="AU83" s="667"/>
      <c r="AV83" s="668"/>
      <c r="AW83" s="671"/>
      <c r="AX83" s="671"/>
      <c r="AY83" s="671"/>
    </row>
    <row r="84" spans="1:51" s="177" customFormat="1" ht="11.5" x14ac:dyDescent="0.25">
      <c r="A84" s="177" t="s">
        <v>605</v>
      </c>
      <c r="B84" s="177" t="s">
        <v>605</v>
      </c>
      <c r="D84" s="366" t="s">
        <v>291</v>
      </c>
      <c r="E84" s="413"/>
      <c r="F84" s="430">
        <f ca="1">_xlfn.IFNA(HYPERLINK(CHOOSE('Bidder Instructions'!$H$27,"#'1.2b Other NFP'!"&amp;AF84,"#'1.2a Other'!"&amp;AF84),INDIRECT("'"&amp;CHOOSE('Bidder Instructions'!$H$27,"1.2b Other NFP","1.2a Other")&amp;"'!"&amp;AF84)),"")</f>
        <v>0</v>
      </c>
      <c r="G84" s="430">
        <f ca="1">_xlfn.IFNA(HYPERLINK(CHOOSE('Bidder Instructions'!$H$27,"#'1.2b Other NFP'!"&amp;AG84,"#'1.2a Other'!"&amp;AG84),INDIRECT("'"&amp;CHOOSE('Bidder Instructions'!$H$27,"1.2b Other NFP","1.2a Other")&amp;"'!"&amp;AG84)),"")</f>
        <v>0</v>
      </c>
      <c r="H84" s="430">
        <f ca="1">_xlfn.IFNA(HYPERLINK(CHOOSE('Bidder Instructions'!$H$27,"#'1.2b Other NFP'!"&amp;AH84,"#'1.2a Other'!"&amp;AH84),INDIRECT("'"&amp;CHOOSE('Bidder Instructions'!$H$27,"1.2b Other NFP","1.2a Other")&amp;"'!"&amp;AH84)),"")</f>
        <v>0</v>
      </c>
      <c r="I84" s="414"/>
      <c r="J84" s="414"/>
      <c r="K84" s="414"/>
      <c r="M84" s="430">
        <f ca="1">_xlfn.IFNA(HYPERLINK(CHOOSE('Bidder Instructions'!$H$27,"#'1.2b Other NFP'!"&amp;AM84,"#'1.2a Other'!"&amp;AM84),INDIRECT("'"&amp;CHOOSE('Bidder Instructions'!$H$27,"1.2b Other NFP","1.2a Other")&amp;"'!"&amp;AM84)),"")</f>
        <v>0</v>
      </c>
      <c r="N84" s="430">
        <f ca="1">_xlfn.IFNA(HYPERLINK(CHOOSE('Bidder Instructions'!$H$27,"#'1.2b Other NFP'!"&amp;AN84,"#'1.2a Other'!"&amp;AN84),INDIRECT("'"&amp;CHOOSE('Bidder Instructions'!$H$27,"1.2b Other NFP","1.2a Other")&amp;"'!"&amp;AN84)),"")</f>
        <v>0</v>
      </c>
      <c r="O84" s="430">
        <f ca="1">_xlfn.IFNA(HYPERLINK(CHOOSE('Bidder Instructions'!$H$27,"#'1.2b Other NFP'!"&amp;AO84,"#'1.2a Other'!"&amp;AO84),INDIRECT("'"&amp;CHOOSE('Bidder Instructions'!$H$27,"1.2b Other NFP","1.2a Other")&amp;"'!"&amp;AO84)),"")</f>
        <v>0</v>
      </c>
      <c r="P84" s="414"/>
      <c r="Q84" s="414"/>
      <c r="R84" s="414"/>
      <c r="T84" s="430">
        <f ca="1">_xlfn.IFNA(HYPERLINK(CHOOSE('Bidder Instructions'!$H$27,"#'1.2b Other NFP'!"&amp;AT84,"#'1.2a Other'!"&amp;AT84),INDIRECT("'"&amp;CHOOSE('Bidder Instructions'!$H$27,"1.2b Other NFP","1.2a Other")&amp;"'!"&amp;AT84)),"")</f>
        <v>0</v>
      </c>
      <c r="U84" s="430">
        <f ca="1">_xlfn.IFNA(HYPERLINK(CHOOSE('Bidder Instructions'!$H$27,"#'1.2b Other NFP'!"&amp;AU84,"#'1.2a Other'!"&amp;AU84),INDIRECT("'"&amp;CHOOSE('Bidder Instructions'!$H$27,"1.2b Other NFP","1.2a Other")&amp;"'!"&amp;AU84)),"")</f>
        <v>0</v>
      </c>
      <c r="V84" s="430">
        <f ca="1">_xlfn.IFNA(HYPERLINK(CHOOSE('Bidder Instructions'!$H$27,"#'1.2b Other NFP'!"&amp;AV84,"#'1.2a Other'!"&amp;AV84),INDIRECT("'"&amp;CHOOSE('Bidder Instructions'!$H$27,"1.2b Other NFP","1.2a Other")&amp;"'!"&amp;AV84)),"")</f>
        <v>0</v>
      </c>
      <c r="W84" s="414"/>
      <c r="X84" s="414"/>
      <c r="Y84" s="414"/>
      <c r="AA84" s="543" t="str">
        <f t="shared" si="0"/>
        <v>CL2</v>
      </c>
      <c r="AB84" s="543" t="str">
        <f t="shared" si="0"/>
        <v>CL2</v>
      </c>
      <c r="AC84" s="543"/>
      <c r="AD84" s="552" t="s">
        <v>291</v>
      </c>
      <c r="AE84" s="581"/>
      <c r="AF84" s="458" t="str">
        <f ca="1">CHOOSE('Bidder Instructions'!$H$27,ADDRESS(MATCH($AB84,'1.2b Other NFP'!$C:$C,0)+$AF$15,MATCH(AF$17,'1.2b Other NFP'!$9:$9,0)+$AF$14,1,1),ADDRESS(MATCH($AA84,'1.2a Other'!$C:$C,0)+$AF$13,MATCH(AF$17,'1.2a Other'!$9:$9,0)+$AF$12,1,1))</f>
        <v>$F$135</v>
      </c>
      <c r="AG84" s="458" t="str">
        <f ca="1">CHOOSE('Bidder Instructions'!$H$27,ADDRESS(MATCH($AB84,'1.2b Other NFP'!$C:$C,0)+$AF$15,MATCH(AG$17,'1.2b Other NFP'!$9:$9,0)+$AF$14,1,1),ADDRESS(MATCH($AA84,'1.2a Other'!$C:$C,0)+$AF$13,MATCH(AG$17,'1.2a Other'!$9:$9,0)+$AF$12,1,1))</f>
        <v>$G$135</v>
      </c>
      <c r="AH84" s="458" t="str">
        <f ca="1">CHOOSE('Bidder Instructions'!$H$27,ADDRESS(MATCH($AB84,'1.2b Other NFP'!$C:$C,0)+$AF$15,MATCH(AH$17,'1.2b Other NFP'!$9:$9,0)+$AF$14,1,1),ADDRESS(MATCH($AA84,'1.2a Other'!$C:$C,0)+$AF$13,MATCH(AH$17,'1.2a Other'!$9:$9,0)+$AF$12,1,1))</f>
        <v>$H$135</v>
      </c>
      <c r="AI84" s="460"/>
      <c r="AJ84" s="460"/>
      <c r="AK84" s="460"/>
      <c r="AL84" s="460"/>
      <c r="AM84" s="458" t="str">
        <f ca="1">CHOOSE('Bidder Instructions'!$H$27,ADDRESS(MATCH($AB84,'1.2b Other NFP'!$C:$C,0)+$AF$15,MATCH(AM$17,'1.2b Other NFP'!$9:$9,0)+$AF$14,1,1),ADDRESS(MATCH($AA84,'1.2a Other'!$C:$C,0)+$AF$13,MATCH(AM$17,'1.2a Other'!$9:$9,0)+$AF$12,1,1))</f>
        <v>$N$135</v>
      </c>
      <c r="AN84" s="458" t="str">
        <f ca="1">CHOOSE('Bidder Instructions'!$H$27,ADDRESS(MATCH($AB84,'1.2b Other NFP'!$C:$C,0)+$AF$15,MATCH(AN$17,'1.2b Other NFP'!$9:$9,0)+$AF$14,1,1),ADDRESS(MATCH($AA84,'1.2a Other'!$C:$C,0)+$AF$13,MATCH(AN$17,'1.2a Other'!$9:$9,0)+$AF$12,1,1))</f>
        <v>$O$135</v>
      </c>
      <c r="AO84" s="458" t="str">
        <f ca="1">CHOOSE('Bidder Instructions'!$H$27,ADDRESS(MATCH($AB84,'1.2b Other NFP'!$C:$C,0)+$AF$15,MATCH(AO$17,'1.2b Other NFP'!$9:$9,0)+$AF$14,1,1),ADDRESS(MATCH($AA84,'1.2a Other'!$C:$C,0)+$AF$13,MATCH(AO$17,'1.2a Other'!$9:$9,0)+$AF$12,1,1))</f>
        <v>$P$135</v>
      </c>
      <c r="AP84" s="460"/>
      <c r="AQ84" s="460"/>
      <c r="AR84" s="460"/>
      <c r="AS84" s="460"/>
      <c r="AT84" s="458" t="str">
        <f ca="1">CHOOSE('Bidder Instructions'!$H$27,ADDRESS(MATCH($AB84,'1.2b Other NFP'!$C:$C,0)+$AF$15,MATCH(AT$17,'1.2b Other NFP'!$9:$9,0)+$AF$14,1,1),ADDRESS(MATCH($AA84,'1.2a Other'!$C:$C,0)+$AF$13,MATCH(AT$17,'1.2a Other'!$9:$9,0)+$AF$12,1,1))</f>
        <v>$V$135</v>
      </c>
      <c r="AU84" s="458" t="str">
        <f ca="1">CHOOSE('Bidder Instructions'!$H$27,ADDRESS(MATCH($AB84,'1.2b Other NFP'!$C:$C,0)+$AF$15,MATCH(AU$17,'1.2b Other NFP'!$9:$9,0)+$AF$14,1,1),ADDRESS(MATCH($AA84,'1.2a Other'!$C:$C,0)+$AF$13,MATCH(AU$17,'1.2a Other'!$9:$9,0)+$AF$12,1,1))</f>
        <v>$W$135</v>
      </c>
      <c r="AV84" s="458" t="str">
        <f ca="1">CHOOSE('Bidder Instructions'!$H$27,ADDRESS(MATCH($AB84,'1.2b Other NFP'!$C:$C,0)+$AF$15,MATCH(AV$17,'1.2b Other NFP'!$9:$9,0)+$AF$14,1,1),ADDRESS(MATCH($AA84,'1.2a Other'!$C:$C,0)+$AF$13,MATCH(AV$17,'1.2a Other'!$9:$9,0)+$AF$12,1,1))</f>
        <v>$X$135</v>
      </c>
      <c r="AW84" s="456"/>
      <c r="AX84" s="456"/>
      <c r="AY84" s="456"/>
    </row>
    <row r="85" spans="1:51" s="177" customFormat="1" ht="11.5" x14ac:dyDescent="0.25">
      <c r="D85" s="415" t="s">
        <v>22</v>
      </c>
      <c r="E85" s="416"/>
      <c r="F85" s="430"/>
      <c r="G85" s="430"/>
      <c r="H85" s="430"/>
      <c r="I85" s="414"/>
      <c r="J85" s="414"/>
      <c r="K85" s="414"/>
      <c r="M85" s="430"/>
      <c r="N85" s="430"/>
      <c r="O85" s="430"/>
      <c r="P85" s="414"/>
      <c r="Q85" s="414"/>
      <c r="R85" s="414"/>
      <c r="T85" s="430"/>
      <c r="U85" s="430"/>
      <c r="V85" s="430"/>
      <c r="W85" s="414"/>
      <c r="X85" s="414"/>
      <c r="Y85" s="414"/>
      <c r="AA85" s="543">
        <f t="shared" ref="AA85:AB99" si="4">A85</f>
        <v>0</v>
      </c>
      <c r="AB85" s="543">
        <f t="shared" si="4"/>
        <v>0</v>
      </c>
      <c r="AC85" s="543"/>
      <c r="AD85" s="582" t="s">
        <v>22</v>
      </c>
      <c r="AE85" s="583"/>
      <c r="AF85" s="458"/>
      <c r="AG85" s="458"/>
      <c r="AH85" s="459"/>
      <c r="AI85" s="460"/>
      <c r="AJ85" s="460"/>
      <c r="AK85" s="460"/>
      <c r="AL85" s="460"/>
      <c r="AM85" s="461"/>
      <c r="AN85" s="458"/>
      <c r="AO85" s="459"/>
      <c r="AP85" s="460"/>
      <c r="AQ85" s="460"/>
      <c r="AR85" s="460"/>
      <c r="AS85" s="460"/>
      <c r="AT85" s="461"/>
      <c r="AU85" s="458"/>
      <c r="AV85" s="459"/>
      <c r="AW85" s="456"/>
      <c r="AX85" s="456"/>
      <c r="AY85" s="456"/>
    </row>
    <row r="86" spans="1:51" s="177" customFormat="1" ht="11.5" x14ac:dyDescent="0.25">
      <c r="A86" s="177" t="s">
        <v>505</v>
      </c>
      <c r="B86" s="177" t="s">
        <v>499</v>
      </c>
      <c r="D86" s="417" t="s">
        <v>108</v>
      </c>
      <c r="E86" s="416" t="s">
        <v>267</v>
      </c>
      <c r="F86" s="430">
        <f ca="1">_xlfn.IFNA(HYPERLINK(CHOOSE('Bidder Instructions'!$H$27,"#'1.2b Other NFP'!"&amp;AF86,"#'1.2a Other'!"&amp;AF86),INDIRECT("'"&amp;CHOOSE('Bidder Instructions'!$H$27,"1.2b Other NFP","1.2a Other")&amp;"'!"&amp;AF86)),"")</f>
        <v>0</v>
      </c>
      <c r="G86" s="430">
        <f ca="1">_xlfn.IFNA(HYPERLINK(CHOOSE('Bidder Instructions'!$H$27,"#'1.2b Other NFP'!"&amp;AG86,"#'1.2a Other'!"&amp;AG86),INDIRECT("'"&amp;CHOOSE('Bidder Instructions'!$H$27,"1.2b Other NFP","1.2a Other")&amp;"'!"&amp;AG86)),"")</f>
        <v>0</v>
      </c>
      <c r="H86" s="430">
        <f ca="1">_xlfn.IFNA(HYPERLINK(CHOOSE('Bidder Instructions'!$H$27,"#'1.2b Other NFP'!"&amp;AH86,"#'1.2a Other'!"&amp;AH86),INDIRECT("'"&amp;CHOOSE('Bidder Instructions'!$H$27,"1.2b Other NFP","1.2a Other")&amp;"'!"&amp;AH86)),"")</f>
        <v>0</v>
      </c>
      <c r="I86" s="414"/>
      <c r="J86" s="414"/>
      <c r="K86" s="414"/>
      <c r="M86" s="430">
        <f ca="1">_xlfn.IFNA(HYPERLINK(CHOOSE('Bidder Instructions'!$H$27,"#'1.2b Other NFP'!"&amp;AM86,"#'1.2a Other'!"&amp;AM86),INDIRECT("'"&amp;CHOOSE('Bidder Instructions'!$H$27,"1.2b Other NFP","1.2a Other")&amp;"'!"&amp;AM86)),"")</f>
        <v>0</v>
      </c>
      <c r="N86" s="430">
        <f ca="1">_xlfn.IFNA(HYPERLINK(CHOOSE('Bidder Instructions'!$H$27,"#'1.2b Other NFP'!"&amp;AN86,"#'1.2a Other'!"&amp;AN86),INDIRECT("'"&amp;CHOOSE('Bidder Instructions'!$H$27,"1.2b Other NFP","1.2a Other")&amp;"'!"&amp;AN86)),"")</f>
        <v>0</v>
      </c>
      <c r="O86" s="430">
        <f ca="1">_xlfn.IFNA(HYPERLINK(CHOOSE('Bidder Instructions'!$H$27,"#'1.2b Other NFP'!"&amp;AO86,"#'1.2a Other'!"&amp;AO86),INDIRECT("'"&amp;CHOOSE('Bidder Instructions'!$H$27,"1.2b Other NFP","1.2a Other")&amp;"'!"&amp;AO86)),"")</f>
        <v>0</v>
      </c>
      <c r="P86" s="414"/>
      <c r="Q86" s="414"/>
      <c r="R86" s="414"/>
      <c r="T86" s="430">
        <f ca="1">_xlfn.IFNA(HYPERLINK(CHOOSE('Bidder Instructions'!$H$27,"#'1.2b Other NFP'!"&amp;AT86,"#'1.2a Other'!"&amp;AT86),INDIRECT("'"&amp;CHOOSE('Bidder Instructions'!$H$27,"1.2b Other NFP","1.2a Other")&amp;"'!"&amp;AT86)),"")</f>
        <v>0</v>
      </c>
      <c r="U86" s="430">
        <f ca="1">_xlfn.IFNA(HYPERLINK(CHOOSE('Bidder Instructions'!$H$27,"#'1.2b Other NFP'!"&amp;AU86,"#'1.2a Other'!"&amp;AU86),INDIRECT("'"&amp;CHOOSE('Bidder Instructions'!$H$27,"1.2b Other NFP","1.2a Other")&amp;"'!"&amp;AU86)),"")</f>
        <v>0</v>
      </c>
      <c r="V86" s="430">
        <f ca="1">_xlfn.IFNA(HYPERLINK(CHOOSE('Bidder Instructions'!$H$27,"#'1.2b Other NFP'!"&amp;AV86,"#'1.2a Other'!"&amp;AV86),INDIRECT("'"&amp;CHOOSE('Bidder Instructions'!$H$27,"1.2b Other NFP","1.2a Other")&amp;"'!"&amp;AV86)),"")</f>
        <v>0</v>
      </c>
      <c r="W86" s="414"/>
      <c r="X86" s="414"/>
      <c r="Y86" s="414"/>
      <c r="AA86" s="543" t="str">
        <f t="shared" si="4"/>
        <v>BS11</v>
      </c>
      <c r="AB86" s="543" t="str">
        <f t="shared" si="4"/>
        <v>BS5</v>
      </c>
      <c r="AC86" s="543"/>
      <c r="AD86" s="574" t="s">
        <v>108</v>
      </c>
      <c r="AE86" s="583" t="s">
        <v>267</v>
      </c>
      <c r="AF86" s="458" t="str">
        <f ca="1">CHOOSE('Bidder Instructions'!$H$27,ADDRESS(MATCH($AB86,'1.2b Other NFP'!$C:$C,0)+$AF$15,MATCH(AF$17,'1.2b Other NFP'!$9:$9,0)+$AF$14,1,1),ADDRESS(MATCH($AA86,'1.2a Other'!$C:$C,0)+$AF$13,MATCH(AF$17,'1.2a Other'!$9:$9,0)+$AF$12,1,1))</f>
        <v>$F$62</v>
      </c>
      <c r="AG86" s="458" t="str">
        <f ca="1">CHOOSE('Bidder Instructions'!$H$27,ADDRESS(MATCH($AB86,'1.2b Other NFP'!$C:$C,0)+$AF$15,MATCH(AG$17,'1.2b Other NFP'!$9:$9,0)+$AF$14,1,1),ADDRESS(MATCH($AA86,'1.2a Other'!$C:$C,0)+$AF$13,MATCH(AG$17,'1.2a Other'!$9:$9,0)+$AF$12,1,1))</f>
        <v>$G$62</v>
      </c>
      <c r="AH86" s="458" t="str">
        <f ca="1">CHOOSE('Bidder Instructions'!$H$27,ADDRESS(MATCH($AB86,'1.2b Other NFP'!$C:$C,0)+$AF$15,MATCH(AH$17,'1.2b Other NFP'!$9:$9,0)+$AF$14,1,1),ADDRESS(MATCH($AA86,'1.2a Other'!$C:$C,0)+$AF$13,MATCH(AH$17,'1.2a Other'!$9:$9,0)+$AF$12,1,1))</f>
        <v>$H$62</v>
      </c>
      <c r="AI86" s="460"/>
      <c r="AJ86" s="460"/>
      <c r="AK86" s="460"/>
      <c r="AL86" s="460"/>
      <c r="AM86" s="458" t="str">
        <f ca="1">CHOOSE('Bidder Instructions'!$H$27,ADDRESS(MATCH($AB86,'1.2b Other NFP'!$C:$C,0)+$AF$15,MATCH(AM$17,'1.2b Other NFP'!$9:$9,0)+$AF$14,1,1),ADDRESS(MATCH($AA86,'1.2a Other'!$C:$C,0)+$AF$13,MATCH(AM$17,'1.2a Other'!$9:$9,0)+$AF$12,1,1))</f>
        <v>$N$62</v>
      </c>
      <c r="AN86" s="458" t="str">
        <f ca="1">CHOOSE('Bidder Instructions'!$H$27,ADDRESS(MATCH($AB86,'1.2b Other NFP'!$C:$C,0)+$AF$15,MATCH(AN$17,'1.2b Other NFP'!$9:$9,0)+$AF$14,1,1),ADDRESS(MATCH($AA86,'1.2a Other'!$C:$C,0)+$AF$13,MATCH(AN$17,'1.2a Other'!$9:$9,0)+$AF$12,1,1))</f>
        <v>$O$62</v>
      </c>
      <c r="AO86" s="458" t="str">
        <f ca="1">CHOOSE('Bidder Instructions'!$H$27,ADDRESS(MATCH($AB86,'1.2b Other NFP'!$C:$C,0)+$AF$15,MATCH(AO$17,'1.2b Other NFP'!$9:$9,0)+$AF$14,1,1),ADDRESS(MATCH($AA86,'1.2a Other'!$C:$C,0)+$AF$13,MATCH(AO$17,'1.2a Other'!$9:$9,0)+$AF$12,1,1))</f>
        <v>$P$62</v>
      </c>
      <c r="AP86" s="460"/>
      <c r="AQ86" s="460"/>
      <c r="AR86" s="460"/>
      <c r="AS86" s="460"/>
      <c r="AT86" s="458" t="str">
        <f ca="1">CHOOSE('Bidder Instructions'!$H$27,ADDRESS(MATCH($AB86,'1.2b Other NFP'!$C:$C,0)+$AF$15,MATCH(AT$17,'1.2b Other NFP'!$9:$9,0)+$AF$14,1,1),ADDRESS(MATCH($AA86,'1.2a Other'!$C:$C,0)+$AF$13,MATCH(AT$17,'1.2a Other'!$9:$9,0)+$AF$12,1,1))</f>
        <v>$V$62</v>
      </c>
      <c r="AU86" s="458" t="str">
        <f ca="1">CHOOSE('Bidder Instructions'!$H$27,ADDRESS(MATCH($AB86,'1.2b Other NFP'!$C:$C,0)+$AF$15,MATCH(AU$17,'1.2b Other NFP'!$9:$9,0)+$AF$14,1,1),ADDRESS(MATCH($AA86,'1.2a Other'!$C:$C,0)+$AF$13,MATCH(AU$17,'1.2a Other'!$9:$9,0)+$AF$12,1,1))</f>
        <v>$W$62</v>
      </c>
      <c r="AV86" s="458" t="str">
        <f ca="1">CHOOSE('Bidder Instructions'!$H$27,ADDRESS(MATCH($AB86,'1.2b Other NFP'!$C:$C,0)+$AF$15,MATCH(AV$17,'1.2b Other NFP'!$9:$9,0)+$AF$14,1,1),ADDRESS(MATCH($AA86,'1.2a Other'!$C:$C,0)+$AF$13,MATCH(AV$17,'1.2a Other'!$9:$9,0)+$AF$12,1,1))</f>
        <v>$X$62</v>
      </c>
      <c r="AW86" s="456"/>
      <c r="AX86" s="456"/>
      <c r="AY86" s="456"/>
    </row>
    <row r="87" spans="1:51" s="177" customFormat="1" ht="11.5" x14ac:dyDescent="0.25">
      <c r="A87" s="177" t="s">
        <v>506</v>
      </c>
      <c r="B87" s="177" t="s">
        <v>45</v>
      </c>
      <c r="D87" s="417" t="str">
        <f>IF('Bidder Instructions'!$H$27=1,"","Amounts owed by joint ventures and associates")</f>
        <v>Amounts owed by joint ventures and associates</v>
      </c>
      <c r="E87" s="418" t="str">
        <f>IF(D87="","","add")</f>
        <v>add</v>
      </c>
      <c r="F87" s="430">
        <f ca="1">_xlfn.IFNA(HYPERLINK(CHOOSE('Bidder Instructions'!$H$27,"#'1.2b Other NFP'!"&amp;AF87,"#'1.2a Other'!"&amp;AF87),INDIRECT("'"&amp;CHOOSE('Bidder Instructions'!$H$27,"1.2b Other NFP","1.2a Other")&amp;"'!"&amp;AF87)),"")</f>
        <v>0</v>
      </c>
      <c r="G87" s="430">
        <f ca="1">_xlfn.IFNA(HYPERLINK(CHOOSE('Bidder Instructions'!$H$27,"#'1.2b Other NFP'!"&amp;AG87,"#'1.2a Other'!"&amp;AG87),INDIRECT("'"&amp;CHOOSE('Bidder Instructions'!$H$27,"1.2b Other NFP","1.2a Other")&amp;"'!"&amp;AG87)),"")</f>
        <v>0</v>
      </c>
      <c r="H87" s="430">
        <f ca="1">_xlfn.IFNA(HYPERLINK(CHOOSE('Bidder Instructions'!$H$27,"#'1.2b Other NFP'!"&amp;AH87,"#'1.2a Other'!"&amp;AH87),INDIRECT("'"&amp;CHOOSE('Bidder Instructions'!$H$27,"1.2b Other NFP","1.2a Other")&amp;"'!"&amp;AH87)),"")</f>
        <v>0</v>
      </c>
      <c r="I87" s="414"/>
      <c r="J87" s="414"/>
      <c r="K87" s="414"/>
      <c r="M87" s="430">
        <f ca="1">_xlfn.IFNA(HYPERLINK(CHOOSE('Bidder Instructions'!$H$27,"#'1.2b Other NFP'!"&amp;AM87,"#'1.2a Other'!"&amp;AM87),INDIRECT("'"&amp;CHOOSE('Bidder Instructions'!$H$27,"1.2b Other NFP","1.2a Other")&amp;"'!"&amp;AM87)),"")</f>
        <v>0</v>
      </c>
      <c r="N87" s="430">
        <f ca="1">_xlfn.IFNA(HYPERLINK(CHOOSE('Bidder Instructions'!$H$27,"#'1.2b Other NFP'!"&amp;AN87,"#'1.2a Other'!"&amp;AN87),INDIRECT("'"&amp;CHOOSE('Bidder Instructions'!$H$27,"1.2b Other NFP","1.2a Other")&amp;"'!"&amp;AN87)),"")</f>
        <v>0</v>
      </c>
      <c r="O87" s="430">
        <f ca="1">_xlfn.IFNA(HYPERLINK(CHOOSE('Bidder Instructions'!$H$27,"#'1.2b Other NFP'!"&amp;AO87,"#'1.2a Other'!"&amp;AO87),INDIRECT("'"&amp;CHOOSE('Bidder Instructions'!$H$27,"1.2b Other NFP","1.2a Other")&amp;"'!"&amp;AO87)),"")</f>
        <v>0</v>
      </c>
      <c r="P87" s="414"/>
      <c r="Q87" s="414"/>
      <c r="R87" s="414"/>
      <c r="T87" s="430">
        <f ca="1">_xlfn.IFNA(HYPERLINK(CHOOSE('Bidder Instructions'!$H$27,"#'1.2b Other NFP'!"&amp;AT87,"#'1.2a Other'!"&amp;AT87),INDIRECT("'"&amp;CHOOSE('Bidder Instructions'!$H$27,"1.2b Other NFP","1.2a Other")&amp;"'!"&amp;AT87)),"")</f>
        <v>0</v>
      </c>
      <c r="U87" s="430">
        <f ca="1">_xlfn.IFNA(HYPERLINK(CHOOSE('Bidder Instructions'!$H$27,"#'1.2b Other NFP'!"&amp;AU87,"#'1.2a Other'!"&amp;AU87),INDIRECT("'"&amp;CHOOSE('Bidder Instructions'!$H$27,"1.2b Other NFP","1.2a Other")&amp;"'!"&amp;AU87)),"")</f>
        <v>0</v>
      </c>
      <c r="V87" s="430">
        <f ca="1">_xlfn.IFNA(HYPERLINK(CHOOSE('Bidder Instructions'!$H$27,"#'1.2b Other NFP'!"&amp;AV87,"#'1.2a Other'!"&amp;AV87),INDIRECT("'"&amp;CHOOSE('Bidder Instructions'!$H$27,"1.2b Other NFP","1.2a Other")&amp;"'!"&amp;AV87)),"")</f>
        <v>0</v>
      </c>
      <c r="W87" s="414"/>
      <c r="X87" s="414"/>
      <c r="Y87" s="414"/>
      <c r="AA87" s="543" t="str">
        <f t="shared" si="4"/>
        <v>BS12</v>
      </c>
      <c r="AB87" s="543" t="str">
        <f t="shared" si="4"/>
        <v>N/A</v>
      </c>
      <c r="AC87" s="543"/>
      <c r="AD87" s="574" t="str">
        <f>IF('Bidder Instructions'!$H$27=1,"","Amounts owed by joint ventures and associates")</f>
        <v>Amounts owed by joint ventures and associates</v>
      </c>
      <c r="AE87" s="578" t="str">
        <f>IF(AD87="","","add")</f>
        <v>add</v>
      </c>
      <c r="AF87" s="458" t="str">
        <f ca="1">CHOOSE('Bidder Instructions'!$H$27,ADDRESS(MATCH($AB87,'1.2b Other NFP'!$C:$C,0)+$AF$15,MATCH(AF$17,'1.2b Other NFP'!$9:$9,0)+$AF$14,1,1),ADDRESS(MATCH($AA87,'1.2a Other'!$C:$C,0)+$AF$13,MATCH(AF$17,'1.2a Other'!$9:$9,0)+$AF$12,1,1))</f>
        <v>$F$63</v>
      </c>
      <c r="AG87" s="458" t="str">
        <f ca="1">CHOOSE('Bidder Instructions'!$H$27,ADDRESS(MATCH($AB87,'1.2b Other NFP'!$C:$C,0)+$AF$15,MATCH(AG$17,'1.2b Other NFP'!$9:$9,0)+$AF$14,1,1),ADDRESS(MATCH($AA87,'1.2a Other'!$C:$C,0)+$AF$13,MATCH(AG$17,'1.2a Other'!$9:$9,0)+$AF$12,1,1))</f>
        <v>$G$63</v>
      </c>
      <c r="AH87" s="458" t="str">
        <f ca="1">CHOOSE('Bidder Instructions'!$H$27,ADDRESS(MATCH($AB87,'1.2b Other NFP'!$C:$C,0)+$AF$15,MATCH(AH$17,'1.2b Other NFP'!$9:$9,0)+$AF$14,1,1),ADDRESS(MATCH($AA87,'1.2a Other'!$C:$C,0)+$AF$13,MATCH(AH$17,'1.2a Other'!$9:$9,0)+$AF$12,1,1))</f>
        <v>$H$63</v>
      </c>
      <c r="AI87" s="460"/>
      <c r="AJ87" s="460"/>
      <c r="AK87" s="460"/>
      <c r="AL87" s="460"/>
      <c r="AM87" s="458" t="str">
        <f ca="1">CHOOSE('Bidder Instructions'!$H$27,ADDRESS(MATCH($AB87,'1.2b Other NFP'!$C:$C,0)+$AF$15,MATCH(AM$17,'1.2b Other NFP'!$9:$9,0)+$AF$14,1,1),ADDRESS(MATCH($AA87,'1.2a Other'!$C:$C,0)+$AF$13,MATCH(AM$17,'1.2a Other'!$9:$9,0)+$AF$12,1,1))</f>
        <v>$N$63</v>
      </c>
      <c r="AN87" s="458" t="str">
        <f ca="1">CHOOSE('Bidder Instructions'!$H$27,ADDRESS(MATCH($AB87,'1.2b Other NFP'!$C:$C,0)+$AF$15,MATCH(AN$17,'1.2b Other NFP'!$9:$9,0)+$AF$14,1,1),ADDRESS(MATCH($AA87,'1.2a Other'!$C:$C,0)+$AF$13,MATCH(AN$17,'1.2a Other'!$9:$9,0)+$AF$12,1,1))</f>
        <v>$O$63</v>
      </c>
      <c r="AO87" s="458" t="str">
        <f ca="1">CHOOSE('Bidder Instructions'!$H$27,ADDRESS(MATCH($AB87,'1.2b Other NFP'!$C:$C,0)+$AF$15,MATCH(AO$17,'1.2b Other NFP'!$9:$9,0)+$AF$14,1,1),ADDRESS(MATCH($AA87,'1.2a Other'!$C:$C,0)+$AF$13,MATCH(AO$17,'1.2a Other'!$9:$9,0)+$AF$12,1,1))</f>
        <v>$P$63</v>
      </c>
      <c r="AP87" s="460"/>
      <c r="AQ87" s="460"/>
      <c r="AR87" s="460"/>
      <c r="AS87" s="460"/>
      <c r="AT87" s="458" t="str">
        <f ca="1">CHOOSE('Bidder Instructions'!$H$27,ADDRESS(MATCH($AB87,'1.2b Other NFP'!$C:$C,0)+$AF$15,MATCH(AT$17,'1.2b Other NFP'!$9:$9,0)+$AF$14,1,1),ADDRESS(MATCH($AA87,'1.2a Other'!$C:$C,0)+$AF$13,MATCH(AT$17,'1.2a Other'!$9:$9,0)+$AF$12,1,1))</f>
        <v>$V$63</v>
      </c>
      <c r="AU87" s="458" t="str">
        <f ca="1">CHOOSE('Bidder Instructions'!$H$27,ADDRESS(MATCH($AB87,'1.2b Other NFP'!$C:$C,0)+$AF$15,MATCH(AU$17,'1.2b Other NFP'!$9:$9,0)+$AF$14,1,1),ADDRESS(MATCH($AA87,'1.2a Other'!$C:$C,0)+$AF$13,MATCH(AU$17,'1.2a Other'!$9:$9,0)+$AF$12,1,1))</f>
        <v>$W$63</v>
      </c>
      <c r="AV87" s="458" t="str">
        <f ca="1">CHOOSE('Bidder Instructions'!$H$27,ADDRESS(MATCH($AB87,'1.2b Other NFP'!$C:$C,0)+$AF$15,MATCH(AV$17,'1.2b Other NFP'!$9:$9,0)+$AF$14,1,1),ADDRESS(MATCH($AA87,'1.2a Other'!$C:$C,0)+$AF$13,MATCH(AV$17,'1.2a Other'!$9:$9,0)+$AF$12,1,1))</f>
        <v>$X$63</v>
      </c>
      <c r="AW87" s="456"/>
      <c r="AX87" s="456"/>
      <c r="AY87" s="456"/>
    </row>
    <row r="88" spans="1:51" s="177" customFormat="1" ht="11.5" x14ac:dyDescent="0.25">
      <c r="D88" s="415" t="s">
        <v>27</v>
      </c>
      <c r="E88" s="416"/>
      <c r="F88" s="430"/>
      <c r="G88" s="430"/>
      <c r="H88" s="430"/>
      <c r="I88" s="414"/>
      <c r="J88" s="414"/>
      <c r="K88" s="414"/>
      <c r="M88" s="430"/>
      <c r="N88" s="430"/>
      <c r="O88" s="430"/>
      <c r="P88" s="414"/>
      <c r="Q88" s="414"/>
      <c r="R88" s="414"/>
      <c r="T88" s="430"/>
      <c r="U88" s="430"/>
      <c r="V88" s="430"/>
      <c r="W88" s="414"/>
      <c r="X88" s="414"/>
      <c r="Y88" s="414"/>
      <c r="AA88" s="543">
        <f t="shared" si="4"/>
        <v>0</v>
      </c>
      <c r="AB88" s="543">
        <f t="shared" si="4"/>
        <v>0</v>
      </c>
      <c r="AC88" s="543"/>
      <c r="AD88" s="582" t="s">
        <v>27</v>
      </c>
      <c r="AE88" s="583"/>
      <c r="AF88" s="458"/>
      <c r="AG88" s="458"/>
      <c r="AH88" s="459"/>
      <c r="AI88" s="460"/>
      <c r="AJ88" s="460"/>
      <c r="AK88" s="460"/>
      <c r="AL88" s="460"/>
      <c r="AM88" s="461"/>
      <c r="AN88" s="458"/>
      <c r="AO88" s="459"/>
      <c r="AP88" s="460"/>
      <c r="AQ88" s="460"/>
      <c r="AR88" s="460"/>
      <c r="AS88" s="460"/>
      <c r="AT88" s="461"/>
      <c r="AU88" s="458"/>
      <c r="AV88" s="459"/>
      <c r="AW88" s="456"/>
      <c r="AX88" s="456"/>
      <c r="AY88" s="456"/>
    </row>
    <row r="89" spans="1:51" s="177" customFormat="1" ht="11.5" x14ac:dyDescent="0.25">
      <c r="A89" s="177" t="s">
        <v>528</v>
      </c>
      <c r="B89" s="177" t="s">
        <v>510</v>
      </c>
      <c r="D89" s="419" t="s">
        <v>177</v>
      </c>
      <c r="E89" s="416" t="s">
        <v>267</v>
      </c>
      <c r="F89" s="430">
        <f ca="1">_xlfn.IFNA(HYPERLINK(CHOOSE('Bidder Instructions'!$H$27,"#'1.2b Other NFP'!"&amp;AF89,"#'1.2a Other'!"&amp;AF89),INDIRECT("'"&amp;CHOOSE('Bidder Instructions'!$H$27,"1.2b Other NFP","1.2a Other")&amp;"'!"&amp;AF89)),"")</f>
        <v>0</v>
      </c>
      <c r="G89" s="430">
        <f ca="1">_xlfn.IFNA(HYPERLINK(CHOOSE('Bidder Instructions'!$H$27,"#'1.2b Other NFP'!"&amp;AG89,"#'1.2a Other'!"&amp;AG89),INDIRECT("'"&amp;CHOOSE('Bidder Instructions'!$H$27,"1.2b Other NFP","1.2a Other")&amp;"'!"&amp;AG89)),"")</f>
        <v>0</v>
      </c>
      <c r="H89" s="430">
        <f ca="1">_xlfn.IFNA(HYPERLINK(CHOOSE('Bidder Instructions'!$H$27,"#'1.2b Other NFP'!"&amp;AH89,"#'1.2a Other'!"&amp;AH89),INDIRECT("'"&amp;CHOOSE('Bidder Instructions'!$H$27,"1.2b Other NFP","1.2a Other")&amp;"'!"&amp;AH89)),"")</f>
        <v>0</v>
      </c>
      <c r="I89" s="414"/>
      <c r="J89" s="414"/>
      <c r="K89" s="414"/>
      <c r="M89" s="430">
        <f ca="1">_xlfn.IFNA(HYPERLINK(CHOOSE('Bidder Instructions'!$H$27,"#'1.2b Other NFP'!"&amp;AM89,"#'1.2a Other'!"&amp;AM89),INDIRECT("'"&amp;CHOOSE('Bidder Instructions'!$H$27,"1.2b Other NFP","1.2a Other")&amp;"'!"&amp;AM89)),"")</f>
        <v>0</v>
      </c>
      <c r="N89" s="430">
        <f ca="1">_xlfn.IFNA(HYPERLINK(CHOOSE('Bidder Instructions'!$H$27,"#'1.2b Other NFP'!"&amp;AN89,"#'1.2a Other'!"&amp;AN89),INDIRECT("'"&amp;CHOOSE('Bidder Instructions'!$H$27,"1.2b Other NFP","1.2a Other")&amp;"'!"&amp;AN89)),"")</f>
        <v>0</v>
      </c>
      <c r="O89" s="430">
        <f ca="1">_xlfn.IFNA(HYPERLINK(CHOOSE('Bidder Instructions'!$H$27,"#'1.2b Other NFP'!"&amp;AO89,"#'1.2a Other'!"&amp;AO89),INDIRECT("'"&amp;CHOOSE('Bidder Instructions'!$H$27,"1.2b Other NFP","1.2a Other")&amp;"'!"&amp;AO89)),"")</f>
        <v>0</v>
      </c>
      <c r="P89" s="414"/>
      <c r="Q89" s="414"/>
      <c r="R89" s="414"/>
      <c r="T89" s="430">
        <f ca="1">_xlfn.IFNA(HYPERLINK(CHOOSE('Bidder Instructions'!$H$27,"#'1.2b Other NFP'!"&amp;AT89,"#'1.2a Other'!"&amp;AT89),INDIRECT("'"&amp;CHOOSE('Bidder Instructions'!$H$27,"1.2b Other NFP","1.2a Other")&amp;"'!"&amp;AT89)),"")</f>
        <v>0</v>
      </c>
      <c r="U89" s="430">
        <f ca="1">_xlfn.IFNA(HYPERLINK(CHOOSE('Bidder Instructions'!$H$27,"#'1.2b Other NFP'!"&amp;AU89,"#'1.2a Other'!"&amp;AU89),INDIRECT("'"&amp;CHOOSE('Bidder Instructions'!$H$27,"1.2b Other NFP","1.2a Other")&amp;"'!"&amp;AU89)),"")</f>
        <v>0</v>
      </c>
      <c r="V89" s="430">
        <f ca="1">_xlfn.IFNA(HYPERLINK(CHOOSE('Bidder Instructions'!$H$27,"#'1.2b Other NFP'!"&amp;AV89,"#'1.2a Other'!"&amp;AV89),INDIRECT("'"&amp;CHOOSE('Bidder Instructions'!$H$27,"1.2b Other NFP","1.2a Other")&amp;"'!"&amp;AV89)),"")</f>
        <v>0</v>
      </c>
      <c r="W89" s="414"/>
      <c r="X89" s="414"/>
      <c r="Y89" s="414"/>
      <c r="AA89" s="543" t="str">
        <f t="shared" si="4"/>
        <v>BS26</v>
      </c>
      <c r="AB89" s="543" t="str">
        <f t="shared" si="4"/>
        <v>BS16</v>
      </c>
      <c r="AC89" s="543"/>
      <c r="AD89" s="584" t="s">
        <v>177</v>
      </c>
      <c r="AE89" s="583" t="s">
        <v>267</v>
      </c>
      <c r="AF89" s="458" t="str">
        <f ca="1">CHOOSE('Bidder Instructions'!$H$27,ADDRESS(MATCH($AB89,'1.2b Other NFP'!$C:$C,0)+$AF$15,MATCH(AF$17,'1.2b Other NFP'!$9:$9,0)+$AF$14,1,1),ADDRESS(MATCH($AA89,'1.2a Other'!$C:$C,0)+$AF$13,MATCH(AF$17,'1.2a Other'!$9:$9,0)+$AF$12,1,1))</f>
        <v>$F$77</v>
      </c>
      <c r="AG89" s="458" t="str">
        <f ca="1">CHOOSE('Bidder Instructions'!$H$27,ADDRESS(MATCH($AB89,'1.2b Other NFP'!$C:$C,0)+$AF$15,MATCH(AG$17,'1.2b Other NFP'!$9:$9,0)+$AF$14,1,1),ADDRESS(MATCH($AA89,'1.2a Other'!$C:$C,0)+$AF$13,MATCH(AG$17,'1.2a Other'!$9:$9,0)+$AF$12,1,1))</f>
        <v>$G$77</v>
      </c>
      <c r="AH89" s="458" t="str">
        <f ca="1">CHOOSE('Bidder Instructions'!$H$27,ADDRESS(MATCH($AB89,'1.2b Other NFP'!$C:$C,0)+$AF$15,MATCH(AH$17,'1.2b Other NFP'!$9:$9,0)+$AF$14,1,1),ADDRESS(MATCH($AA89,'1.2a Other'!$C:$C,0)+$AF$13,MATCH(AH$17,'1.2a Other'!$9:$9,0)+$AF$12,1,1))</f>
        <v>$H$77</v>
      </c>
      <c r="AI89" s="460"/>
      <c r="AJ89" s="460"/>
      <c r="AK89" s="460"/>
      <c r="AL89" s="460"/>
      <c r="AM89" s="458" t="str">
        <f ca="1">CHOOSE('Bidder Instructions'!$H$27,ADDRESS(MATCH($AB89,'1.2b Other NFP'!$C:$C,0)+$AF$15,MATCH(AM$17,'1.2b Other NFP'!$9:$9,0)+$AF$14,1,1),ADDRESS(MATCH($AA89,'1.2a Other'!$C:$C,0)+$AF$13,MATCH(AM$17,'1.2a Other'!$9:$9,0)+$AF$12,1,1))</f>
        <v>$N$77</v>
      </c>
      <c r="AN89" s="458" t="str">
        <f ca="1">CHOOSE('Bidder Instructions'!$H$27,ADDRESS(MATCH($AB89,'1.2b Other NFP'!$C:$C,0)+$AF$15,MATCH(AN$17,'1.2b Other NFP'!$9:$9,0)+$AF$14,1,1),ADDRESS(MATCH($AA89,'1.2a Other'!$C:$C,0)+$AF$13,MATCH(AN$17,'1.2a Other'!$9:$9,0)+$AF$12,1,1))</f>
        <v>$O$77</v>
      </c>
      <c r="AO89" s="458" t="str">
        <f ca="1">CHOOSE('Bidder Instructions'!$H$27,ADDRESS(MATCH($AB89,'1.2b Other NFP'!$C:$C,0)+$AF$15,MATCH(AO$17,'1.2b Other NFP'!$9:$9,0)+$AF$14,1,1),ADDRESS(MATCH($AA89,'1.2a Other'!$C:$C,0)+$AF$13,MATCH(AO$17,'1.2a Other'!$9:$9,0)+$AF$12,1,1))</f>
        <v>$P$77</v>
      </c>
      <c r="AP89" s="460"/>
      <c r="AQ89" s="460"/>
      <c r="AR89" s="460"/>
      <c r="AS89" s="460"/>
      <c r="AT89" s="458" t="str">
        <f ca="1">CHOOSE('Bidder Instructions'!$H$27,ADDRESS(MATCH($AB89,'1.2b Other NFP'!$C:$C,0)+$AF$15,MATCH(AT$17,'1.2b Other NFP'!$9:$9,0)+$AF$14,1,1),ADDRESS(MATCH($AA89,'1.2a Other'!$C:$C,0)+$AF$13,MATCH(AT$17,'1.2a Other'!$9:$9,0)+$AF$12,1,1))</f>
        <v>$V$77</v>
      </c>
      <c r="AU89" s="458" t="str">
        <f ca="1">CHOOSE('Bidder Instructions'!$H$27,ADDRESS(MATCH($AB89,'1.2b Other NFP'!$C:$C,0)+$AF$15,MATCH(AU$17,'1.2b Other NFP'!$9:$9,0)+$AF$14,1,1),ADDRESS(MATCH($AA89,'1.2a Other'!$C:$C,0)+$AF$13,MATCH(AU$17,'1.2a Other'!$9:$9,0)+$AF$12,1,1))</f>
        <v>$W$77</v>
      </c>
      <c r="AV89" s="458" t="str">
        <f ca="1">CHOOSE('Bidder Instructions'!$H$27,ADDRESS(MATCH($AB89,'1.2b Other NFP'!$C:$C,0)+$AF$15,MATCH(AV$17,'1.2b Other NFP'!$9:$9,0)+$AF$14,1,1),ADDRESS(MATCH($AA89,'1.2a Other'!$C:$C,0)+$AF$13,MATCH(AV$17,'1.2a Other'!$9:$9,0)+$AF$12,1,1))</f>
        <v>$X$77</v>
      </c>
      <c r="AW89" s="456"/>
      <c r="AX89" s="456"/>
      <c r="AY89" s="456"/>
    </row>
    <row r="90" spans="1:51" s="177" customFormat="1" ht="11.5" x14ac:dyDescent="0.25">
      <c r="A90" s="177" t="s">
        <v>529</v>
      </c>
      <c r="B90" s="177" t="s">
        <v>45</v>
      </c>
      <c r="D90" s="417" t="str">
        <f>IF('Bidder Instructions'!$H$27=1,"","Amounts owed by joint ventures and associates")</f>
        <v>Amounts owed by joint ventures and associates</v>
      </c>
      <c r="E90" s="418" t="str">
        <f>IF(D90="","","add")</f>
        <v>add</v>
      </c>
      <c r="F90" s="430">
        <f ca="1">_xlfn.IFNA(HYPERLINK(CHOOSE('Bidder Instructions'!$H$27,"#'1.2b Other NFP'!"&amp;AF90,"#'1.2a Other'!"&amp;AF90),INDIRECT("'"&amp;CHOOSE('Bidder Instructions'!$H$27,"1.2b Other NFP","1.2a Other")&amp;"'!"&amp;AF90)),"")</f>
        <v>0</v>
      </c>
      <c r="G90" s="430">
        <f ca="1">_xlfn.IFNA(HYPERLINK(CHOOSE('Bidder Instructions'!$H$27,"#'1.2b Other NFP'!"&amp;AG90,"#'1.2a Other'!"&amp;AG90),INDIRECT("'"&amp;CHOOSE('Bidder Instructions'!$H$27,"1.2b Other NFP","1.2a Other")&amp;"'!"&amp;AG90)),"")</f>
        <v>0</v>
      </c>
      <c r="H90" s="430">
        <f ca="1">_xlfn.IFNA(HYPERLINK(CHOOSE('Bidder Instructions'!$H$27,"#'1.2b Other NFP'!"&amp;AH90,"#'1.2a Other'!"&amp;AH90),INDIRECT("'"&amp;CHOOSE('Bidder Instructions'!$H$27,"1.2b Other NFP","1.2a Other")&amp;"'!"&amp;AH90)),"")</f>
        <v>0</v>
      </c>
      <c r="I90" s="414"/>
      <c r="J90" s="414"/>
      <c r="K90" s="414"/>
      <c r="M90" s="430">
        <f ca="1">_xlfn.IFNA(HYPERLINK(CHOOSE('Bidder Instructions'!$H$27,"#'1.2b Other NFP'!"&amp;AM90,"#'1.2a Other'!"&amp;AM90),INDIRECT("'"&amp;CHOOSE('Bidder Instructions'!$H$27,"1.2b Other NFP","1.2a Other")&amp;"'!"&amp;AM90)),"")</f>
        <v>0</v>
      </c>
      <c r="N90" s="430">
        <f ca="1">_xlfn.IFNA(HYPERLINK(CHOOSE('Bidder Instructions'!$H$27,"#'1.2b Other NFP'!"&amp;AN90,"#'1.2a Other'!"&amp;AN90),INDIRECT("'"&amp;CHOOSE('Bidder Instructions'!$H$27,"1.2b Other NFP","1.2a Other")&amp;"'!"&amp;AN90)),"")</f>
        <v>0</v>
      </c>
      <c r="O90" s="430">
        <f ca="1">_xlfn.IFNA(HYPERLINK(CHOOSE('Bidder Instructions'!$H$27,"#'1.2b Other NFP'!"&amp;AO90,"#'1.2a Other'!"&amp;AO90),INDIRECT("'"&amp;CHOOSE('Bidder Instructions'!$H$27,"1.2b Other NFP","1.2a Other")&amp;"'!"&amp;AO90)),"")</f>
        <v>0</v>
      </c>
      <c r="P90" s="414"/>
      <c r="Q90" s="414"/>
      <c r="R90" s="414"/>
      <c r="T90" s="430">
        <f ca="1">_xlfn.IFNA(HYPERLINK(CHOOSE('Bidder Instructions'!$H$27,"#'1.2b Other NFP'!"&amp;AT90,"#'1.2a Other'!"&amp;AT90),INDIRECT("'"&amp;CHOOSE('Bidder Instructions'!$H$27,"1.2b Other NFP","1.2a Other")&amp;"'!"&amp;AT90)),"")</f>
        <v>0</v>
      </c>
      <c r="U90" s="430">
        <f ca="1">_xlfn.IFNA(HYPERLINK(CHOOSE('Bidder Instructions'!$H$27,"#'1.2b Other NFP'!"&amp;AU90,"#'1.2a Other'!"&amp;AU90),INDIRECT("'"&amp;CHOOSE('Bidder Instructions'!$H$27,"1.2b Other NFP","1.2a Other")&amp;"'!"&amp;AU90)),"")</f>
        <v>0</v>
      </c>
      <c r="V90" s="430">
        <f ca="1">_xlfn.IFNA(HYPERLINK(CHOOSE('Bidder Instructions'!$H$27,"#'1.2b Other NFP'!"&amp;AV90,"#'1.2a Other'!"&amp;AV90),INDIRECT("'"&amp;CHOOSE('Bidder Instructions'!$H$27,"1.2b Other NFP","1.2a Other")&amp;"'!"&amp;AV90)),"")</f>
        <v>0</v>
      </c>
      <c r="W90" s="414"/>
      <c r="X90" s="414"/>
      <c r="Y90" s="414"/>
      <c r="AA90" s="543" t="str">
        <f t="shared" si="4"/>
        <v>BS27</v>
      </c>
      <c r="AB90" s="543" t="str">
        <f t="shared" si="4"/>
        <v>N/A</v>
      </c>
      <c r="AC90" s="543"/>
      <c r="AD90" s="574" t="str">
        <f>IF('Bidder Instructions'!$H$27=1,"","Amounts owed by joint ventures and associates")</f>
        <v>Amounts owed by joint ventures and associates</v>
      </c>
      <c r="AE90" s="578" t="str">
        <f>IF(AD90="","","add")</f>
        <v>add</v>
      </c>
      <c r="AF90" s="458" t="str">
        <f ca="1">CHOOSE('Bidder Instructions'!$H$27,ADDRESS(MATCH($AB90,'1.2b Other NFP'!$C:$C,0)+$AF$15,MATCH(AF$17,'1.2b Other NFP'!$9:$9,0)+$AF$14,1,1),ADDRESS(MATCH($AA90,'1.2a Other'!$C:$C,0)+$AF$13,MATCH(AF$17,'1.2a Other'!$9:$9,0)+$AF$12,1,1))</f>
        <v>$F$78</v>
      </c>
      <c r="AG90" s="458" t="str">
        <f ca="1">CHOOSE('Bidder Instructions'!$H$27,ADDRESS(MATCH($AB90,'1.2b Other NFP'!$C:$C,0)+$AF$15,MATCH(AG$17,'1.2b Other NFP'!$9:$9,0)+$AF$14,1,1),ADDRESS(MATCH($AA90,'1.2a Other'!$C:$C,0)+$AF$13,MATCH(AG$17,'1.2a Other'!$9:$9,0)+$AF$12,1,1))</f>
        <v>$G$78</v>
      </c>
      <c r="AH90" s="458" t="str">
        <f ca="1">CHOOSE('Bidder Instructions'!$H$27,ADDRESS(MATCH($AB90,'1.2b Other NFP'!$C:$C,0)+$AF$15,MATCH(AH$17,'1.2b Other NFP'!$9:$9,0)+$AF$14,1,1),ADDRESS(MATCH($AA90,'1.2a Other'!$C:$C,0)+$AF$13,MATCH(AH$17,'1.2a Other'!$9:$9,0)+$AF$12,1,1))</f>
        <v>$H$78</v>
      </c>
      <c r="AI90" s="460"/>
      <c r="AJ90" s="460"/>
      <c r="AK90" s="460"/>
      <c r="AL90" s="460"/>
      <c r="AM90" s="458" t="str">
        <f ca="1">CHOOSE('Bidder Instructions'!$H$27,ADDRESS(MATCH($AB90,'1.2b Other NFP'!$C:$C,0)+$AF$15,MATCH(AM$17,'1.2b Other NFP'!$9:$9,0)+$AF$14,1,1),ADDRESS(MATCH($AA90,'1.2a Other'!$C:$C,0)+$AF$13,MATCH(AM$17,'1.2a Other'!$9:$9,0)+$AF$12,1,1))</f>
        <v>$N$78</v>
      </c>
      <c r="AN90" s="458" t="str">
        <f ca="1">CHOOSE('Bidder Instructions'!$H$27,ADDRESS(MATCH($AB90,'1.2b Other NFP'!$C:$C,0)+$AF$15,MATCH(AN$17,'1.2b Other NFP'!$9:$9,0)+$AF$14,1,1),ADDRESS(MATCH($AA90,'1.2a Other'!$C:$C,0)+$AF$13,MATCH(AN$17,'1.2a Other'!$9:$9,0)+$AF$12,1,1))</f>
        <v>$O$78</v>
      </c>
      <c r="AO90" s="458" t="str">
        <f ca="1">CHOOSE('Bidder Instructions'!$H$27,ADDRESS(MATCH($AB90,'1.2b Other NFP'!$C:$C,0)+$AF$15,MATCH(AO$17,'1.2b Other NFP'!$9:$9,0)+$AF$14,1,1),ADDRESS(MATCH($AA90,'1.2a Other'!$C:$C,0)+$AF$13,MATCH(AO$17,'1.2a Other'!$9:$9,0)+$AF$12,1,1))</f>
        <v>$P$78</v>
      </c>
      <c r="AP90" s="460"/>
      <c r="AQ90" s="460"/>
      <c r="AR90" s="460"/>
      <c r="AS90" s="460"/>
      <c r="AT90" s="458" t="str">
        <f ca="1">CHOOSE('Bidder Instructions'!$H$27,ADDRESS(MATCH($AB90,'1.2b Other NFP'!$C:$C,0)+$AF$15,MATCH(AT$17,'1.2b Other NFP'!$9:$9,0)+$AF$14,1,1),ADDRESS(MATCH($AA90,'1.2a Other'!$C:$C,0)+$AF$13,MATCH(AT$17,'1.2a Other'!$9:$9,0)+$AF$12,1,1))</f>
        <v>$V$78</v>
      </c>
      <c r="AU90" s="458" t="str">
        <f ca="1">CHOOSE('Bidder Instructions'!$H$27,ADDRESS(MATCH($AB90,'1.2b Other NFP'!$C:$C,0)+$AF$15,MATCH(AU$17,'1.2b Other NFP'!$9:$9,0)+$AF$14,1,1),ADDRESS(MATCH($AA90,'1.2a Other'!$C:$C,0)+$AF$13,MATCH(AU$17,'1.2a Other'!$9:$9,0)+$AF$12,1,1))</f>
        <v>$W$78</v>
      </c>
      <c r="AV90" s="458" t="str">
        <f ca="1">CHOOSE('Bidder Instructions'!$H$27,ADDRESS(MATCH($AB90,'1.2b Other NFP'!$C:$C,0)+$AF$15,MATCH(AV$17,'1.2b Other NFP'!$9:$9,0)+$AF$14,1,1),ADDRESS(MATCH($AA90,'1.2a Other'!$C:$C,0)+$AF$13,MATCH(AV$17,'1.2a Other'!$9:$9,0)+$AF$12,1,1))</f>
        <v>$X$78</v>
      </c>
      <c r="AW90" s="456"/>
      <c r="AX90" s="456"/>
      <c r="AY90" s="456"/>
    </row>
    <row r="91" spans="1:51" s="177" customFormat="1" ht="23" x14ac:dyDescent="0.25">
      <c r="A91" s="177" t="s">
        <v>604</v>
      </c>
      <c r="B91" s="177" t="s">
        <v>604</v>
      </c>
      <c r="D91" s="366" t="s">
        <v>281</v>
      </c>
      <c r="E91" s="416" t="s">
        <v>267</v>
      </c>
      <c r="F91" s="430">
        <f ca="1">_xlfn.IFNA(HYPERLINK(CHOOSE('Bidder Instructions'!$H$27,"#'1.2b Other NFP'!"&amp;AF91,"#'1.2a Other'!"&amp;AF91),INDIRECT("'"&amp;CHOOSE('Bidder Instructions'!$H$27,"1.2b Other NFP","1.2a Other")&amp;"'!"&amp;AF91)),"")</f>
        <v>0</v>
      </c>
      <c r="G91" s="430">
        <f ca="1">_xlfn.IFNA(HYPERLINK(CHOOSE('Bidder Instructions'!$H$27,"#'1.2b Other NFP'!"&amp;AG91,"#'1.2a Other'!"&amp;AG91),INDIRECT("'"&amp;CHOOSE('Bidder Instructions'!$H$27,"1.2b Other NFP","1.2a Other")&amp;"'!"&amp;AG91)),"")</f>
        <v>0</v>
      </c>
      <c r="H91" s="430">
        <f ca="1">_xlfn.IFNA(HYPERLINK(CHOOSE('Bidder Instructions'!$H$27,"#'1.2b Other NFP'!"&amp;AH91,"#'1.2a Other'!"&amp;AH91),INDIRECT("'"&amp;CHOOSE('Bidder Instructions'!$H$27,"1.2b Other NFP","1.2a Other")&amp;"'!"&amp;AH91)),"")</f>
        <v>0</v>
      </c>
      <c r="I91" s="414"/>
      <c r="J91" s="414"/>
      <c r="K91" s="414"/>
      <c r="M91" s="430">
        <f ca="1">_xlfn.IFNA(HYPERLINK(CHOOSE('Bidder Instructions'!$H$27,"#'1.2b Other NFP'!"&amp;AM91,"#'1.2a Other'!"&amp;AM91),INDIRECT("'"&amp;CHOOSE('Bidder Instructions'!$H$27,"1.2b Other NFP","1.2a Other")&amp;"'!"&amp;AM91)),"")</f>
        <v>0</v>
      </c>
      <c r="N91" s="430">
        <f ca="1">_xlfn.IFNA(HYPERLINK(CHOOSE('Bidder Instructions'!$H$27,"#'1.2b Other NFP'!"&amp;AN91,"#'1.2a Other'!"&amp;AN91),INDIRECT("'"&amp;CHOOSE('Bidder Instructions'!$H$27,"1.2b Other NFP","1.2a Other")&amp;"'!"&amp;AN91)),"")</f>
        <v>0</v>
      </c>
      <c r="O91" s="430">
        <f ca="1">_xlfn.IFNA(HYPERLINK(CHOOSE('Bidder Instructions'!$H$27,"#'1.2b Other NFP'!"&amp;AO91,"#'1.2a Other'!"&amp;AO91),INDIRECT("'"&amp;CHOOSE('Bidder Instructions'!$H$27,"1.2b Other NFP","1.2a Other")&amp;"'!"&amp;AO91)),"")</f>
        <v>0</v>
      </c>
      <c r="P91" s="414"/>
      <c r="Q91" s="414"/>
      <c r="R91" s="414"/>
      <c r="T91" s="430">
        <f ca="1">_xlfn.IFNA(HYPERLINK(CHOOSE('Bidder Instructions'!$H$27,"#'1.2b Other NFP'!"&amp;AT91,"#'1.2a Other'!"&amp;AT91),INDIRECT("'"&amp;CHOOSE('Bidder Instructions'!$H$27,"1.2b Other NFP","1.2a Other")&amp;"'!"&amp;AT91)),"")</f>
        <v>0</v>
      </c>
      <c r="U91" s="430">
        <f ca="1">_xlfn.IFNA(HYPERLINK(CHOOSE('Bidder Instructions'!$H$27,"#'1.2b Other NFP'!"&amp;AU91,"#'1.2a Other'!"&amp;AU91),INDIRECT("'"&amp;CHOOSE('Bidder Instructions'!$H$27,"1.2b Other NFP","1.2a Other")&amp;"'!"&amp;AU91)),"")</f>
        <v>0</v>
      </c>
      <c r="V91" s="430">
        <f ca="1">_xlfn.IFNA(HYPERLINK(CHOOSE('Bidder Instructions'!$H$27,"#'1.2b Other NFP'!"&amp;AV91,"#'1.2a Other'!"&amp;AV91),INDIRECT("'"&amp;CHOOSE('Bidder Instructions'!$H$27,"1.2b Other NFP","1.2a Other")&amp;"'!"&amp;AV91)),"")</f>
        <v>0</v>
      </c>
      <c r="W91" s="414"/>
      <c r="X91" s="414"/>
      <c r="Y91" s="414"/>
      <c r="AA91" s="543" t="str">
        <f t="shared" si="4"/>
        <v>CL1</v>
      </c>
      <c r="AB91" s="543" t="str">
        <f t="shared" si="4"/>
        <v>CL1</v>
      </c>
      <c r="AC91" s="543"/>
      <c r="AD91" s="552" t="s">
        <v>281</v>
      </c>
      <c r="AE91" s="583" t="s">
        <v>267</v>
      </c>
      <c r="AF91" s="458" t="str">
        <f ca="1">CHOOSE('Bidder Instructions'!$H$27,ADDRESS(MATCH($AB91,'1.2b Other NFP'!$C:$C,0)+$AF$15,MATCH(AF$17,'1.2b Other NFP'!$9:$9,0)+$AF$14,1,1),ADDRESS(MATCH($AA91,'1.2a Other'!$C:$C,0)+$AF$13,MATCH(AF$17,'1.2a Other'!$9:$9,0)+$AF$12,1,1))</f>
        <v>$F$134</v>
      </c>
      <c r="AG91" s="458" t="str">
        <f ca="1">CHOOSE('Bidder Instructions'!$H$27,ADDRESS(MATCH($AB91,'1.2b Other NFP'!$C:$C,0)+$AF$15,MATCH(AG$17,'1.2b Other NFP'!$9:$9,0)+$AF$14,1,1),ADDRESS(MATCH($AA91,'1.2a Other'!$C:$C,0)+$AF$13,MATCH(AG$17,'1.2a Other'!$9:$9,0)+$AF$12,1,1))</f>
        <v>$G$134</v>
      </c>
      <c r="AH91" s="458" t="str">
        <f ca="1">CHOOSE('Bidder Instructions'!$H$27,ADDRESS(MATCH($AB91,'1.2b Other NFP'!$C:$C,0)+$AF$15,MATCH(AH$17,'1.2b Other NFP'!$9:$9,0)+$AF$14,1,1),ADDRESS(MATCH($AA91,'1.2a Other'!$C:$C,0)+$AF$13,MATCH(AH$17,'1.2a Other'!$9:$9,0)+$AF$12,1,1))</f>
        <v>$H$134</v>
      </c>
      <c r="AI91" s="460"/>
      <c r="AJ91" s="460"/>
      <c r="AK91" s="460"/>
      <c r="AL91" s="460"/>
      <c r="AM91" s="458" t="str">
        <f ca="1">CHOOSE('Bidder Instructions'!$H$27,ADDRESS(MATCH($AB91,'1.2b Other NFP'!$C:$C,0)+$AF$15,MATCH(AM$17,'1.2b Other NFP'!$9:$9,0)+$AF$14,1,1),ADDRESS(MATCH($AA91,'1.2a Other'!$C:$C,0)+$AF$13,MATCH(AM$17,'1.2a Other'!$9:$9,0)+$AF$12,1,1))</f>
        <v>$N$134</v>
      </c>
      <c r="AN91" s="458" t="str">
        <f ca="1">CHOOSE('Bidder Instructions'!$H$27,ADDRESS(MATCH($AB91,'1.2b Other NFP'!$C:$C,0)+$AF$15,MATCH(AN$17,'1.2b Other NFP'!$9:$9,0)+$AF$14,1,1),ADDRESS(MATCH($AA91,'1.2a Other'!$C:$C,0)+$AF$13,MATCH(AN$17,'1.2a Other'!$9:$9,0)+$AF$12,1,1))</f>
        <v>$O$134</v>
      </c>
      <c r="AO91" s="458" t="str">
        <f ca="1">CHOOSE('Bidder Instructions'!$H$27,ADDRESS(MATCH($AB91,'1.2b Other NFP'!$C:$C,0)+$AF$15,MATCH(AO$17,'1.2b Other NFP'!$9:$9,0)+$AF$14,1,1),ADDRESS(MATCH($AA91,'1.2a Other'!$C:$C,0)+$AF$13,MATCH(AO$17,'1.2a Other'!$9:$9,0)+$AF$12,1,1))</f>
        <v>$P$134</v>
      </c>
      <c r="AP91" s="460"/>
      <c r="AQ91" s="460"/>
      <c r="AR91" s="460"/>
      <c r="AS91" s="460"/>
      <c r="AT91" s="458" t="str">
        <f ca="1">CHOOSE('Bidder Instructions'!$H$27,ADDRESS(MATCH($AB91,'1.2b Other NFP'!$C:$C,0)+$AF$15,MATCH(AT$17,'1.2b Other NFP'!$9:$9,0)+$AF$14,1,1),ADDRESS(MATCH($AA91,'1.2a Other'!$C:$C,0)+$AF$13,MATCH(AT$17,'1.2a Other'!$9:$9,0)+$AF$12,1,1))</f>
        <v>$V$134</v>
      </c>
      <c r="AU91" s="458" t="str">
        <f ca="1">CHOOSE('Bidder Instructions'!$H$27,ADDRESS(MATCH($AB91,'1.2b Other NFP'!$C:$C,0)+$AF$15,MATCH(AU$17,'1.2b Other NFP'!$9:$9,0)+$AF$14,1,1),ADDRESS(MATCH($AA91,'1.2a Other'!$C:$C,0)+$AF$13,MATCH(AU$17,'1.2a Other'!$9:$9,0)+$AF$12,1,1))</f>
        <v>$W$134</v>
      </c>
      <c r="AV91" s="458" t="str">
        <f ca="1">CHOOSE('Bidder Instructions'!$H$27,ADDRESS(MATCH($AB91,'1.2b Other NFP'!$C:$C,0)+$AF$15,MATCH(AV$17,'1.2b Other NFP'!$9:$9,0)+$AF$14,1,1),ADDRESS(MATCH($AA91,'1.2a Other'!$C:$C,0)+$AF$13,MATCH(AV$17,'1.2a Other'!$9:$9,0)+$AF$12,1,1))</f>
        <v>$X$134</v>
      </c>
      <c r="AW91" s="456"/>
      <c r="AX91" s="456"/>
      <c r="AY91" s="456"/>
    </row>
    <row r="92" spans="1:51" s="177" customFormat="1" ht="11.5" x14ac:dyDescent="0.25">
      <c r="D92" s="366" t="s">
        <v>282</v>
      </c>
      <c r="E92" s="416"/>
      <c r="F92" s="430"/>
      <c r="G92" s="430"/>
      <c r="H92" s="430"/>
      <c r="I92" s="414"/>
      <c r="J92" s="414"/>
      <c r="K92" s="414"/>
      <c r="M92" s="430"/>
      <c r="N92" s="430"/>
      <c r="O92" s="430"/>
      <c r="P92" s="414"/>
      <c r="Q92" s="414"/>
      <c r="R92" s="414"/>
      <c r="T92" s="430"/>
      <c r="U92" s="430"/>
      <c r="V92" s="430"/>
      <c r="W92" s="414"/>
      <c r="X92" s="414"/>
      <c r="Y92" s="414"/>
      <c r="AA92" s="543">
        <f t="shared" si="4"/>
        <v>0</v>
      </c>
      <c r="AB92" s="543">
        <f t="shared" si="4"/>
        <v>0</v>
      </c>
      <c r="AC92" s="543"/>
      <c r="AD92" s="552" t="s">
        <v>282</v>
      </c>
      <c r="AE92" s="583"/>
      <c r="AF92" s="458"/>
      <c r="AG92" s="458"/>
      <c r="AH92" s="459"/>
      <c r="AI92" s="460"/>
      <c r="AJ92" s="460"/>
      <c r="AK92" s="460"/>
      <c r="AL92" s="460"/>
      <c r="AM92" s="461"/>
      <c r="AN92" s="458"/>
      <c r="AO92" s="459"/>
      <c r="AP92" s="460"/>
      <c r="AQ92" s="460"/>
      <c r="AR92" s="460"/>
      <c r="AS92" s="460"/>
      <c r="AT92" s="461"/>
      <c r="AU92" s="458"/>
      <c r="AV92" s="459"/>
      <c r="AW92" s="456"/>
      <c r="AX92" s="456"/>
      <c r="AY92" s="456"/>
    </row>
    <row r="93" spans="1:51" s="177" customFormat="1" ht="11.5" x14ac:dyDescent="0.25">
      <c r="D93" s="415" t="s">
        <v>271</v>
      </c>
      <c r="E93" s="416"/>
      <c r="F93" s="430"/>
      <c r="G93" s="430"/>
      <c r="H93" s="430"/>
      <c r="I93" s="414"/>
      <c r="J93" s="414"/>
      <c r="K93" s="414"/>
      <c r="M93" s="430"/>
      <c r="N93" s="430"/>
      <c r="O93" s="430"/>
      <c r="P93" s="414"/>
      <c r="Q93" s="414"/>
      <c r="R93" s="414"/>
      <c r="T93" s="430"/>
      <c r="U93" s="430"/>
      <c r="V93" s="430"/>
      <c r="W93" s="414"/>
      <c r="X93" s="414"/>
      <c r="Y93" s="414"/>
      <c r="AA93" s="543">
        <f t="shared" si="4"/>
        <v>0</v>
      </c>
      <c r="AB93" s="543">
        <f t="shared" si="4"/>
        <v>0</v>
      </c>
      <c r="AC93" s="543"/>
      <c r="AD93" s="582" t="s">
        <v>271</v>
      </c>
      <c r="AE93" s="583"/>
      <c r="AF93" s="458"/>
      <c r="AG93" s="458"/>
      <c r="AH93" s="459"/>
      <c r="AI93" s="460"/>
      <c r="AJ93" s="460"/>
      <c r="AK93" s="460"/>
      <c r="AL93" s="460"/>
      <c r="AM93" s="461"/>
      <c r="AN93" s="458"/>
      <c r="AO93" s="459"/>
      <c r="AP93" s="460"/>
      <c r="AQ93" s="460"/>
      <c r="AR93" s="460"/>
      <c r="AS93" s="460"/>
      <c r="AT93" s="461"/>
      <c r="AU93" s="458"/>
      <c r="AV93" s="459"/>
      <c r="AW93" s="456"/>
      <c r="AX93" s="456"/>
      <c r="AY93" s="456"/>
    </row>
    <row r="94" spans="1:51" s="177" customFormat="1" ht="11.5" x14ac:dyDescent="0.25">
      <c r="A94" s="177" t="s">
        <v>496</v>
      </c>
      <c r="B94" s="177" t="s">
        <v>497</v>
      </c>
      <c r="D94" s="417" t="s">
        <v>278</v>
      </c>
      <c r="E94" s="416" t="s">
        <v>267</v>
      </c>
      <c r="F94" s="430">
        <f ca="1">_xlfn.IFNA(HYPERLINK(CHOOSE('Bidder Instructions'!$H$27,"#'1.2b Other NFP'!"&amp;AF94,"#'1.2a Other'!"&amp;AF94),INDIRECT("'"&amp;CHOOSE('Bidder Instructions'!$H$27,"1.2b Other NFP","1.2a Other")&amp;"'!"&amp;AF94)),"")</f>
        <v>0</v>
      </c>
      <c r="G94" s="430">
        <f ca="1">_xlfn.IFNA(HYPERLINK(CHOOSE('Bidder Instructions'!$H$27,"#'1.2b Other NFP'!"&amp;AG94,"#'1.2a Other'!"&amp;AG94),INDIRECT("'"&amp;CHOOSE('Bidder Instructions'!$H$27,"1.2b Other NFP","1.2a Other")&amp;"'!"&amp;AG94)),"")</f>
        <v>0</v>
      </c>
      <c r="H94" s="430">
        <f ca="1">_xlfn.IFNA(HYPERLINK(CHOOSE('Bidder Instructions'!$H$27,"#'1.2b Other NFP'!"&amp;AH94,"#'1.2a Other'!"&amp;AH94),INDIRECT("'"&amp;CHOOSE('Bidder Instructions'!$H$27,"1.2b Other NFP","1.2a Other")&amp;"'!"&amp;AH94)),"")</f>
        <v>0</v>
      </c>
      <c r="I94" s="414"/>
      <c r="J94" s="414"/>
      <c r="K94" s="414"/>
      <c r="M94" s="430">
        <f ca="1">_xlfn.IFNA(HYPERLINK(CHOOSE('Bidder Instructions'!$H$27,"#'1.2b Other NFP'!"&amp;AM94,"#'1.2a Other'!"&amp;AM94),INDIRECT("'"&amp;CHOOSE('Bidder Instructions'!$H$27,"1.2b Other NFP","1.2a Other")&amp;"'!"&amp;AM94)),"")</f>
        <v>0</v>
      </c>
      <c r="N94" s="430">
        <f ca="1">_xlfn.IFNA(HYPERLINK(CHOOSE('Bidder Instructions'!$H$27,"#'1.2b Other NFP'!"&amp;AN94,"#'1.2a Other'!"&amp;AN94),INDIRECT("'"&amp;CHOOSE('Bidder Instructions'!$H$27,"1.2b Other NFP","1.2a Other")&amp;"'!"&amp;AN94)),"")</f>
        <v>0</v>
      </c>
      <c r="O94" s="430">
        <f ca="1">_xlfn.IFNA(HYPERLINK(CHOOSE('Bidder Instructions'!$H$27,"#'1.2b Other NFP'!"&amp;AO94,"#'1.2a Other'!"&amp;AO94),INDIRECT("'"&amp;CHOOSE('Bidder Instructions'!$H$27,"1.2b Other NFP","1.2a Other")&amp;"'!"&amp;AO94)),"")</f>
        <v>0</v>
      </c>
      <c r="P94" s="414"/>
      <c r="Q94" s="414"/>
      <c r="R94" s="414"/>
      <c r="T94" s="430">
        <f ca="1">_xlfn.IFNA(HYPERLINK(CHOOSE('Bidder Instructions'!$H$27,"#'1.2b Other NFP'!"&amp;AT94,"#'1.2a Other'!"&amp;AT94),INDIRECT("'"&amp;CHOOSE('Bidder Instructions'!$H$27,"1.2b Other NFP","1.2a Other")&amp;"'!"&amp;AT94)),"")</f>
        <v>0</v>
      </c>
      <c r="U94" s="430">
        <f ca="1">_xlfn.IFNA(HYPERLINK(CHOOSE('Bidder Instructions'!$H$27,"#'1.2b Other NFP'!"&amp;AU94,"#'1.2a Other'!"&amp;AU94),INDIRECT("'"&amp;CHOOSE('Bidder Instructions'!$H$27,"1.2b Other NFP","1.2a Other")&amp;"'!"&amp;AU94)),"")</f>
        <v>0</v>
      </c>
      <c r="V94" s="430">
        <f ca="1">_xlfn.IFNA(HYPERLINK(CHOOSE('Bidder Instructions'!$H$27,"#'1.2b Other NFP'!"&amp;AV94,"#'1.2a Other'!"&amp;AV94),INDIRECT("'"&amp;CHOOSE('Bidder Instructions'!$H$27,"1.2b Other NFP","1.2a Other")&amp;"'!"&amp;AV94)),"")</f>
        <v>0</v>
      </c>
      <c r="W94" s="414"/>
      <c r="X94" s="414"/>
      <c r="Y94" s="414"/>
      <c r="AA94" s="543" t="str">
        <f t="shared" si="4"/>
        <v>BS2</v>
      </c>
      <c r="AB94" s="543" t="str">
        <f t="shared" si="4"/>
        <v>BS3</v>
      </c>
      <c r="AC94" s="543"/>
      <c r="AD94" s="574" t="s">
        <v>278</v>
      </c>
      <c r="AE94" s="583" t="s">
        <v>267</v>
      </c>
      <c r="AF94" s="458" t="str">
        <f ca="1">CHOOSE('Bidder Instructions'!$H$27,ADDRESS(MATCH($AB94,'1.2b Other NFP'!$C:$C,0)+$AF$15,MATCH(AF$17,'1.2b Other NFP'!$9:$9,0)+$AF$14,1,1),ADDRESS(MATCH($AA94,'1.2a Other'!$C:$C,0)+$AF$13,MATCH(AF$17,'1.2a Other'!$9:$9,0)+$AF$12,1,1))</f>
        <v>$F$53</v>
      </c>
      <c r="AG94" s="458" t="str">
        <f ca="1">CHOOSE('Bidder Instructions'!$H$27,ADDRESS(MATCH($AB94,'1.2b Other NFP'!$C:$C,0)+$AF$15,MATCH(AG$17,'1.2b Other NFP'!$9:$9,0)+$AF$14,1,1),ADDRESS(MATCH($AA94,'1.2a Other'!$C:$C,0)+$AF$13,MATCH(AG$17,'1.2a Other'!$9:$9,0)+$AF$12,1,1))</f>
        <v>$G$53</v>
      </c>
      <c r="AH94" s="458" t="str">
        <f ca="1">CHOOSE('Bidder Instructions'!$H$27,ADDRESS(MATCH($AB94,'1.2b Other NFP'!$C:$C,0)+$AF$15,MATCH(AH$17,'1.2b Other NFP'!$9:$9,0)+$AF$14,1,1),ADDRESS(MATCH($AA94,'1.2a Other'!$C:$C,0)+$AF$13,MATCH(AH$17,'1.2a Other'!$9:$9,0)+$AF$12,1,1))</f>
        <v>$H$53</v>
      </c>
      <c r="AI94" s="460"/>
      <c r="AJ94" s="460"/>
      <c r="AK94" s="460"/>
      <c r="AL94" s="460"/>
      <c r="AM94" s="458" t="str">
        <f ca="1">CHOOSE('Bidder Instructions'!$H$27,ADDRESS(MATCH($AB94,'1.2b Other NFP'!$C:$C,0)+$AF$15,MATCH(AM$17,'1.2b Other NFP'!$9:$9,0)+$AF$14,1,1),ADDRESS(MATCH($AA94,'1.2a Other'!$C:$C,0)+$AF$13,MATCH(AM$17,'1.2a Other'!$9:$9,0)+$AF$12,1,1))</f>
        <v>$N$53</v>
      </c>
      <c r="AN94" s="458" t="str">
        <f ca="1">CHOOSE('Bidder Instructions'!$H$27,ADDRESS(MATCH($AB94,'1.2b Other NFP'!$C:$C,0)+$AF$15,MATCH(AN$17,'1.2b Other NFP'!$9:$9,0)+$AF$14,1,1),ADDRESS(MATCH($AA94,'1.2a Other'!$C:$C,0)+$AF$13,MATCH(AN$17,'1.2a Other'!$9:$9,0)+$AF$12,1,1))</f>
        <v>$O$53</v>
      </c>
      <c r="AO94" s="458" t="str">
        <f ca="1">CHOOSE('Bidder Instructions'!$H$27,ADDRESS(MATCH($AB94,'1.2b Other NFP'!$C:$C,0)+$AF$15,MATCH(AO$17,'1.2b Other NFP'!$9:$9,0)+$AF$14,1,1),ADDRESS(MATCH($AA94,'1.2a Other'!$C:$C,0)+$AF$13,MATCH(AO$17,'1.2a Other'!$9:$9,0)+$AF$12,1,1))</f>
        <v>$P$53</v>
      </c>
      <c r="AP94" s="460"/>
      <c r="AQ94" s="460"/>
      <c r="AR94" s="460"/>
      <c r="AS94" s="460"/>
      <c r="AT94" s="458" t="str">
        <f ca="1">CHOOSE('Bidder Instructions'!$H$27,ADDRESS(MATCH($AB94,'1.2b Other NFP'!$C:$C,0)+$AF$15,MATCH(AT$17,'1.2b Other NFP'!$9:$9,0)+$AF$14,1,1),ADDRESS(MATCH($AA94,'1.2a Other'!$C:$C,0)+$AF$13,MATCH(AT$17,'1.2a Other'!$9:$9,0)+$AF$12,1,1))</f>
        <v>$V$53</v>
      </c>
      <c r="AU94" s="458" t="str">
        <f ca="1">CHOOSE('Bidder Instructions'!$H$27,ADDRESS(MATCH($AB94,'1.2b Other NFP'!$C:$C,0)+$AF$15,MATCH(AU$17,'1.2b Other NFP'!$9:$9,0)+$AF$14,1,1),ADDRESS(MATCH($AA94,'1.2a Other'!$C:$C,0)+$AF$13,MATCH(AU$17,'1.2a Other'!$9:$9,0)+$AF$12,1,1))</f>
        <v>$W$53</v>
      </c>
      <c r="AV94" s="458" t="str">
        <f ca="1">CHOOSE('Bidder Instructions'!$H$27,ADDRESS(MATCH($AB94,'1.2b Other NFP'!$C:$C,0)+$AF$15,MATCH(AV$17,'1.2b Other NFP'!$9:$9,0)+$AF$14,1,1),ADDRESS(MATCH($AA94,'1.2a Other'!$C:$C,0)+$AF$13,MATCH(AV$17,'1.2a Other'!$9:$9,0)+$AF$12,1,1))</f>
        <v>$X$53</v>
      </c>
      <c r="AW94" s="456"/>
      <c r="AX94" s="456"/>
      <c r="AY94" s="456"/>
    </row>
    <row r="95" spans="1:51" s="177" customFormat="1" ht="11.5" x14ac:dyDescent="0.25">
      <c r="A95" s="177" t="s">
        <v>497</v>
      </c>
      <c r="B95" s="177" t="s">
        <v>495</v>
      </c>
      <c r="D95" s="417" t="s">
        <v>279</v>
      </c>
      <c r="E95" s="416" t="s">
        <v>267</v>
      </c>
      <c r="F95" s="430">
        <f ca="1">_xlfn.IFNA(HYPERLINK(CHOOSE('Bidder Instructions'!$H$27,"#'1.2b Other NFP'!"&amp;AF95,"#'1.2a Other'!"&amp;AF95),INDIRECT("'"&amp;CHOOSE('Bidder Instructions'!$H$27,"1.2b Other NFP","1.2a Other")&amp;"'!"&amp;AF95)),"")</f>
        <v>0</v>
      </c>
      <c r="G95" s="430">
        <f ca="1">_xlfn.IFNA(HYPERLINK(CHOOSE('Bidder Instructions'!$H$27,"#'1.2b Other NFP'!"&amp;AG95,"#'1.2a Other'!"&amp;AG95),INDIRECT("'"&amp;CHOOSE('Bidder Instructions'!$H$27,"1.2b Other NFP","1.2a Other")&amp;"'!"&amp;AG95)),"")</f>
        <v>0</v>
      </c>
      <c r="H95" s="430">
        <f ca="1">_xlfn.IFNA(HYPERLINK(CHOOSE('Bidder Instructions'!$H$27,"#'1.2b Other NFP'!"&amp;AH95,"#'1.2a Other'!"&amp;AH95),INDIRECT("'"&amp;CHOOSE('Bidder Instructions'!$H$27,"1.2b Other NFP","1.2a Other")&amp;"'!"&amp;AH95)),"")</f>
        <v>0</v>
      </c>
      <c r="I95" s="414"/>
      <c r="J95" s="414"/>
      <c r="K95" s="414"/>
      <c r="M95" s="430">
        <f ca="1">_xlfn.IFNA(HYPERLINK(CHOOSE('Bidder Instructions'!$H$27,"#'1.2b Other NFP'!"&amp;AM95,"#'1.2a Other'!"&amp;AM95),INDIRECT("'"&amp;CHOOSE('Bidder Instructions'!$H$27,"1.2b Other NFP","1.2a Other")&amp;"'!"&amp;AM95)),"")</f>
        <v>0</v>
      </c>
      <c r="N95" s="430">
        <f ca="1">_xlfn.IFNA(HYPERLINK(CHOOSE('Bidder Instructions'!$H$27,"#'1.2b Other NFP'!"&amp;AN95,"#'1.2a Other'!"&amp;AN95),INDIRECT("'"&amp;CHOOSE('Bidder Instructions'!$H$27,"1.2b Other NFP","1.2a Other")&amp;"'!"&amp;AN95)),"")</f>
        <v>0</v>
      </c>
      <c r="O95" s="430">
        <f ca="1">_xlfn.IFNA(HYPERLINK(CHOOSE('Bidder Instructions'!$H$27,"#'1.2b Other NFP'!"&amp;AO95,"#'1.2a Other'!"&amp;AO95),INDIRECT("'"&amp;CHOOSE('Bidder Instructions'!$H$27,"1.2b Other NFP","1.2a Other")&amp;"'!"&amp;AO95)),"")</f>
        <v>0</v>
      </c>
      <c r="P95" s="414"/>
      <c r="Q95" s="414"/>
      <c r="R95" s="414"/>
      <c r="T95" s="430">
        <f ca="1">_xlfn.IFNA(HYPERLINK(CHOOSE('Bidder Instructions'!$H$27,"#'1.2b Other NFP'!"&amp;AT95,"#'1.2a Other'!"&amp;AT95),INDIRECT("'"&amp;CHOOSE('Bidder Instructions'!$H$27,"1.2b Other NFP","1.2a Other")&amp;"'!"&amp;AT95)),"")</f>
        <v>0</v>
      </c>
      <c r="U95" s="430">
        <f ca="1">_xlfn.IFNA(HYPERLINK(CHOOSE('Bidder Instructions'!$H$27,"#'1.2b Other NFP'!"&amp;AU95,"#'1.2a Other'!"&amp;AU95),INDIRECT("'"&amp;CHOOSE('Bidder Instructions'!$H$27,"1.2b Other NFP","1.2a Other")&amp;"'!"&amp;AU95)),"")</f>
        <v>0</v>
      </c>
      <c r="V95" s="430">
        <f ca="1">_xlfn.IFNA(HYPERLINK(CHOOSE('Bidder Instructions'!$H$27,"#'1.2b Other NFP'!"&amp;AV95,"#'1.2a Other'!"&amp;AV95),INDIRECT("'"&amp;CHOOSE('Bidder Instructions'!$H$27,"1.2b Other NFP","1.2a Other")&amp;"'!"&amp;AV95)),"")</f>
        <v>0</v>
      </c>
      <c r="W95" s="414"/>
      <c r="X95" s="414"/>
      <c r="Y95" s="414"/>
      <c r="AA95" s="543" t="str">
        <f t="shared" si="4"/>
        <v>BS3</v>
      </c>
      <c r="AB95" s="543" t="str">
        <f t="shared" si="4"/>
        <v>BS1</v>
      </c>
      <c r="AC95" s="543"/>
      <c r="AD95" s="574" t="s">
        <v>279</v>
      </c>
      <c r="AE95" s="583" t="s">
        <v>267</v>
      </c>
      <c r="AF95" s="458" t="str">
        <f ca="1">CHOOSE('Bidder Instructions'!$H$27,ADDRESS(MATCH($AB95,'1.2b Other NFP'!$C:$C,0)+$AF$15,MATCH(AF$17,'1.2b Other NFP'!$9:$9,0)+$AF$14,1,1),ADDRESS(MATCH($AA95,'1.2a Other'!$C:$C,0)+$AF$13,MATCH(AF$17,'1.2a Other'!$9:$9,0)+$AF$12,1,1))</f>
        <v>$F$54</v>
      </c>
      <c r="AG95" s="458" t="str">
        <f ca="1">CHOOSE('Bidder Instructions'!$H$27,ADDRESS(MATCH($AB95,'1.2b Other NFP'!$C:$C,0)+$AF$15,MATCH(AG$17,'1.2b Other NFP'!$9:$9,0)+$AF$14,1,1),ADDRESS(MATCH($AA95,'1.2a Other'!$C:$C,0)+$AF$13,MATCH(AG$17,'1.2a Other'!$9:$9,0)+$AF$12,1,1))</f>
        <v>$G$54</v>
      </c>
      <c r="AH95" s="458" t="str">
        <f ca="1">CHOOSE('Bidder Instructions'!$H$27,ADDRESS(MATCH($AB95,'1.2b Other NFP'!$C:$C,0)+$AF$15,MATCH(AH$17,'1.2b Other NFP'!$9:$9,0)+$AF$14,1,1),ADDRESS(MATCH($AA95,'1.2a Other'!$C:$C,0)+$AF$13,MATCH(AH$17,'1.2a Other'!$9:$9,0)+$AF$12,1,1))</f>
        <v>$H$54</v>
      </c>
      <c r="AI95" s="460"/>
      <c r="AJ95" s="460"/>
      <c r="AK95" s="460"/>
      <c r="AL95" s="460"/>
      <c r="AM95" s="458" t="str">
        <f ca="1">CHOOSE('Bidder Instructions'!$H$27,ADDRESS(MATCH($AB95,'1.2b Other NFP'!$C:$C,0)+$AF$15,MATCH(AM$17,'1.2b Other NFP'!$9:$9,0)+$AF$14,1,1),ADDRESS(MATCH($AA95,'1.2a Other'!$C:$C,0)+$AF$13,MATCH(AM$17,'1.2a Other'!$9:$9,0)+$AF$12,1,1))</f>
        <v>$N$54</v>
      </c>
      <c r="AN95" s="458" t="str">
        <f ca="1">CHOOSE('Bidder Instructions'!$H$27,ADDRESS(MATCH($AB95,'1.2b Other NFP'!$C:$C,0)+$AF$15,MATCH(AN$17,'1.2b Other NFP'!$9:$9,0)+$AF$14,1,1),ADDRESS(MATCH($AA95,'1.2a Other'!$C:$C,0)+$AF$13,MATCH(AN$17,'1.2a Other'!$9:$9,0)+$AF$12,1,1))</f>
        <v>$O$54</v>
      </c>
      <c r="AO95" s="458" t="str">
        <f ca="1">CHOOSE('Bidder Instructions'!$H$27,ADDRESS(MATCH($AB95,'1.2b Other NFP'!$C:$C,0)+$AF$15,MATCH(AO$17,'1.2b Other NFP'!$9:$9,0)+$AF$14,1,1),ADDRESS(MATCH($AA95,'1.2a Other'!$C:$C,0)+$AF$13,MATCH(AO$17,'1.2a Other'!$9:$9,0)+$AF$12,1,1))</f>
        <v>$P$54</v>
      </c>
      <c r="AP95" s="460"/>
      <c r="AQ95" s="460"/>
      <c r="AR95" s="460"/>
      <c r="AS95" s="460"/>
      <c r="AT95" s="458" t="str">
        <f ca="1">CHOOSE('Bidder Instructions'!$H$27,ADDRESS(MATCH($AB95,'1.2b Other NFP'!$C:$C,0)+$AF$15,MATCH(AT$17,'1.2b Other NFP'!$9:$9,0)+$AF$14,1,1),ADDRESS(MATCH($AA95,'1.2a Other'!$C:$C,0)+$AF$13,MATCH(AT$17,'1.2a Other'!$9:$9,0)+$AF$12,1,1))</f>
        <v>$V$54</v>
      </c>
      <c r="AU95" s="458" t="str">
        <f ca="1">CHOOSE('Bidder Instructions'!$H$27,ADDRESS(MATCH($AB95,'1.2b Other NFP'!$C:$C,0)+$AF$15,MATCH(AU$17,'1.2b Other NFP'!$9:$9,0)+$AF$14,1,1),ADDRESS(MATCH($AA95,'1.2a Other'!$C:$C,0)+$AF$13,MATCH(AU$17,'1.2a Other'!$9:$9,0)+$AF$12,1,1))</f>
        <v>$W$54</v>
      </c>
      <c r="AV95" s="458" t="str">
        <f ca="1">CHOOSE('Bidder Instructions'!$H$27,ADDRESS(MATCH($AB95,'1.2b Other NFP'!$C:$C,0)+$AF$15,MATCH(AV$17,'1.2b Other NFP'!$9:$9,0)+$AF$14,1,1),ADDRESS(MATCH($AA95,'1.2a Other'!$C:$C,0)+$AF$13,MATCH(AV$17,'1.2a Other'!$9:$9,0)+$AF$12,1,1))</f>
        <v>$X$54</v>
      </c>
      <c r="AW95" s="456"/>
      <c r="AX95" s="456"/>
      <c r="AY95" s="456"/>
    </row>
    <row r="96" spans="1:51" s="177" customFormat="1" ht="34.5" x14ac:dyDescent="0.25">
      <c r="A96" s="177" t="s">
        <v>498</v>
      </c>
      <c r="B96" s="177" t="s">
        <v>500</v>
      </c>
      <c r="D96" s="417" t="s">
        <v>280</v>
      </c>
      <c r="E96" s="416" t="s">
        <v>267</v>
      </c>
      <c r="F96" s="430">
        <f ca="1">_xlfn.IFNA(HYPERLINK(CHOOSE('Bidder Instructions'!$H$27,"#'1.2b Other NFP'!"&amp;AF96,"#'1.2a Other'!"&amp;AF96),INDIRECT("'"&amp;CHOOSE('Bidder Instructions'!$H$27,"1.2b Other NFP","1.2a Other")&amp;"'!"&amp;AF96)),"")</f>
        <v>0</v>
      </c>
      <c r="G96" s="430">
        <f ca="1">_xlfn.IFNA(HYPERLINK(CHOOSE('Bidder Instructions'!$H$27,"#'1.2b Other NFP'!"&amp;AG96,"#'1.2a Other'!"&amp;AG96),INDIRECT("'"&amp;CHOOSE('Bidder Instructions'!$H$27,"1.2b Other NFP","1.2a Other")&amp;"'!"&amp;AG96)),"")</f>
        <v>0</v>
      </c>
      <c r="H96" s="430">
        <f ca="1">_xlfn.IFNA(HYPERLINK(CHOOSE('Bidder Instructions'!$H$27,"#'1.2b Other NFP'!"&amp;AH96,"#'1.2a Other'!"&amp;AH96),INDIRECT("'"&amp;CHOOSE('Bidder Instructions'!$H$27,"1.2b Other NFP","1.2a Other")&amp;"'!"&amp;AH96)),"")</f>
        <v>0</v>
      </c>
      <c r="I96" s="414"/>
      <c r="J96" s="414"/>
      <c r="K96" s="414"/>
      <c r="M96" s="430">
        <f ca="1">_xlfn.IFNA(HYPERLINK(CHOOSE('Bidder Instructions'!$H$27,"#'1.2b Other NFP'!"&amp;AM96,"#'1.2a Other'!"&amp;AM96),INDIRECT("'"&amp;CHOOSE('Bidder Instructions'!$H$27,"1.2b Other NFP","1.2a Other")&amp;"'!"&amp;AM96)),"")</f>
        <v>0</v>
      </c>
      <c r="N96" s="430">
        <f ca="1">_xlfn.IFNA(HYPERLINK(CHOOSE('Bidder Instructions'!$H$27,"#'1.2b Other NFP'!"&amp;AN96,"#'1.2a Other'!"&amp;AN96),INDIRECT("'"&amp;CHOOSE('Bidder Instructions'!$H$27,"1.2b Other NFP","1.2a Other")&amp;"'!"&amp;AN96)),"")</f>
        <v>0</v>
      </c>
      <c r="O96" s="430">
        <f ca="1">_xlfn.IFNA(HYPERLINK(CHOOSE('Bidder Instructions'!$H$27,"#'1.2b Other NFP'!"&amp;AO96,"#'1.2a Other'!"&amp;AO96),INDIRECT("'"&amp;CHOOSE('Bidder Instructions'!$H$27,"1.2b Other NFP","1.2a Other")&amp;"'!"&amp;AO96)),"")</f>
        <v>0</v>
      </c>
      <c r="P96" s="414"/>
      <c r="Q96" s="414"/>
      <c r="R96" s="414"/>
      <c r="T96" s="430">
        <f ca="1">_xlfn.IFNA(HYPERLINK(CHOOSE('Bidder Instructions'!$H$27,"#'1.2b Other NFP'!"&amp;AT96,"#'1.2a Other'!"&amp;AT96),INDIRECT("'"&amp;CHOOSE('Bidder Instructions'!$H$27,"1.2b Other NFP","1.2a Other")&amp;"'!"&amp;AT96)),"")</f>
        <v>0</v>
      </c>
      <c r="U96" s="430">
        <f ca="1">_xlfn.IFNA(HYPERLINK(CHOOSE('Bidder Instructions'!$H$27,"#'1.2b Other NFP'!"&amp;AU96,"#'1.2a Other'!"&amp;AU96),INDIRECT("'"&amp;CHOOSE('Bidder Instructions'!$H$27,"1.2b Other NFP","1.2a Other")&amp;"'!"&amp;AU96)),"")</f>
        <v>0</v>
      </c>
      <c r="V96" s="430">
        <f ca="1">_xlfn.IFNA(HYPERLINK(CHOOSE('Bidder Instructions'!$H$27,"#'1.2b Other NFP'!"&amp;AV96,"#'1.2a Other'!"&amp;AV96),INDIRECT("'"&amp;CHOOSE('Bidder Instructions'!$H$27,"1.2b Other NFP","1.2a Other")&amp;"'!"&amp;AV96)),"")</f>
        <v>0</v>
      </c>
      <c r="W96" s="414"/>
      <c r="X96" s="414"/>
      <c r="Y96" s="414"/>
      <c r="AA96" s="543" t="str">
        <f t="shared" si="4"/>
        <v>BS4</v>
      </c>
      <c r="AB96" s="543" t="str">
        <f t="shared" si="4"/>
        <v>BS6</v>
      </c>
      <c r="AC96" s="543"/>
      <c r="AD96" s="574" t="s">
        <v>280</v>
      </c>
      <c r="AE96" s="583" t="s">
        <v>267</v>
      </c>
      <c r="AF96" s="458" t="str">
        <f ca="1">CHOOSE('Bidder Instructions'!$H$27,ADDRESS(MATCH($AB96,'1.2b Other NFP'!$C:$C,0)+$AF$15,MATCH(AF$17,'1.2b Other NFP'!$9:$9,0)+$AF$14,1,1),ADDRESS(MATCH($AA96,'1.2a Other'!$C:$C,0)+$AF$13,MATCH(AF$17,'1.2a Other'!$9:$9,0)+$AF$12,1,1))</f>
        <v>$F$55</v>
      </c>
      <c r="AG96" s="458" t="str">
        <f ca="1">CHOOSE('Bidder Instructions'!$H$27,ADDRESS(MATCH($AB96,'1.2b Other NFP'!$C:$C,0)+$AF$15,MATCH(AG$17,'1.2b Other NFP'!$9:$9,0)+$AF$14,1,1),ADDRESS(MATCH($AA96,'1.2a Other'!$C:$C,0)+$AF$13,MATCH(AG$17,'1.2a Other'!$9:$9,0)+$AF$12,1,1))</f>
        <v>$G$55</v>
      </c>
      <c r="AH96" s="458" t="str">
        <f ca="1">CHOOSE('Bidder Instructions'!$H$27,ADDRESS(MATCH($AB96,'1.2b Other NFP'!$C:$C,0)+$AF$15,MATCH(AH$17,'1.2b Other NFP'!$9:$9,0)+$AF$14,1,1),ADDRESS(MATCH($AA96,'1.2a Other'!$C:$C,0)+$AF$13,MATCH(AH$17,'1.2a Other'!$9:$9,0)+$AF$12,1,1))</f>
        <v>$H$55</v>
      </c>
      <c r="AI96" s="460"/>
      <c r="AJ96" s="460"/>
      <c r="AK96" s="460"/>
      <c r="AL96" s="460"/>
      <c r="AM96" s="458" t="str">
        <f ca="1">CHOOSE('Bidder Instructions'!$H$27,ADDRESS(MATCH($AB96,'1.2b Other NFP'!$C:$C,0)+$AF$15,MATCH(AM$17,'1.2b Other NFP'!$9:$9,0)+$AF$14,1,1),ADDRESS(MATCH($AA96,'1.2a Other'!$C:$C,0)+$AF$13,MATCH(AM$17,'1.2a Other'!$9:$9,0)+$AF$12,1,1))</f>
        <v>$N$55</v>
      </c>
      <c r="AN96" s="458" t="str">
        <f ca="1">CHOOSE('Bidder Instructions'!$H$27,ADDRESS(MATCH($AB96,'1.2b Other NFP'!$C:$C,0)+$AF$15,MATCH(AN$17,'1.2b Other NFP'!$9:$9,0)+$AF$14,1,1),ADDRESS(MATCH($AA96,'1.2a Other'!$C:$C,0)+$AF$13,MATCH(AN$17,'1.2a Other'!$9:$9,0)+$AF$12,1,1))</f>
        <v>$O$55</v>
      </c>
      <c r="AO96" s="458" t="str">
        <f ca="1">CHOOSE('Bidder Instructions'!$H$27,ADDRESS(MATCH($AB96,'1.2b Other NFP'!$C:$C,0)+$AF$15,MATCH(AO$17,'1.2b Other NFP'!$9:$9,0)+$AF$14,1,1),ADDRESS(MATCH($AA96,'1.2a Other'!$C:$C,0)+$AF$13,MATCH(AO$17,'1.2a Other'!$9:$9,0)+$AF$12,1,1))</f>
        <v>$P$55</v>
      </c>
      <c r="AP96" s="460"/>
      <c r="AQ96" s="460"/>
      <c r="AR96" s="460"/>
      <c r="AS96" s="460"/>
      <c r="AT96" s="458" t="str">
        <f ca="1">CHOOSE('Bidder Instructions'!$H$27,ADDRESS(MATCH($AB96,'1.2b Other NFP'!$C:$C,0)+$AF$15,MATCH(AT$17,'1.2b Other NFP'!$9:$9,0)+$AF$14,1,1),ADDRESS(MATCH($AA96,'1.2a Other'!$C:$C,0)+$AF$13,MATCH(AT$17,'1.2a Other'!$9:$9,0)+$AF$12,1,1))</f>
        <v>$V$55</v>
      </c>
      <c r="AU96" s="458" t="str">
        <f ca="1">CHOOSE('Bidder Instructions'!$H$27,ADDRESS(MATCH($AB96,'1.2b Other NFP'!$C:$C,0)+$AF$15,MATCH(AU$17,'1.2b Other NFP'!$9:$9,0)+$AF$14,1,1),ADDRESS(MATCH($AA96,'1.2a Other'!$C:$C,0)+$AF$13,MATCH(AU$17,'1.2a Other'!$9:$9,0)+$AF$12,1,1))</f>
        <v>$W$55</v>
      </c>
      <c r="AV96" s="458" t="str">
        <f ca="1">CHOOSE('Bidder Instructions'!$H$27,ADDRESS(MATCH($AB96,'1.2b Other NFP'!$C:$C,0)+$AF$15,MATCH(AV$17,'1.2b Other NFP'!$9:$9,0)+$AF$14,1,1),ADDRESS(MATCH($AA96,'1.2a Other'!$C:$C,0)+$AF$13,MATCH(AV$17,'1.2a Other'!$9:$9,0)+$AF$12,1,1))</f>
        <v>$X$55</v>
      </c>
      <c r="AW96" s="456"/>
      <c r="AX96" s="456"/>
      <c r="AY96" s="456"/>
    </row>
    <row r="97" spans="1:51" s="177" customFormat="1" ht="11.5" x14ac:dyDescent="0.25">
      <c r="A97" s="177" t="s">
        <v>499</v>
      </c>
      <c r="B97" s="177" t="s">
        <v>45</v>
      </c>
      <c r="D97" s="417" t="str">
        <f>IF('Bidder Instructions'!$H$27=1,"","Right of use assets")</f>
        <v>Right of use assets</v>
      </c>
      <c r="E97" s="418" t="str">
        <f>IF(D97="","","add")</f>
        <v>add</v>
      </c>
      <c r="F97" s="430">
        <f ca="1">_xlfn.IFNA(HYPERLINK(CHOOSE('Bidder Instructions'!$H$27,"#'1.2b Other NFP'!"&amp;AF97,"#'1.2a Other'!"&amp;AF97),INDIRECT("'"&amp;CHOOSE('Bidder Instructions'!$H$27,"1.2b Other NFP","1.2a Other")&amp;"'!"&amp;AF97)),"")</f>
        <v>0</v>
      </c>
      <c r="G97" s="430">
        <f ca="1">_xlfn.IFNA(HYPERLINK(CHOOSE('Bidder Instructions'!$H$27,"#'1.2b Other NFP'!"&amp;AG97,"#'1.2a Other'!"&amp;AG97),INDIRECT("'"&amp;CHOOSE('Bidder Instructions'!$H$27,"1.2b Other NFP","1.2a Other")&amp;"'!"&amp;AG97)),"")</f>
        <v>0</v>
      </c>
      <c r="H97" s="430">
        <f ca="1">_xlfn.IFNA(HYPERLINK(CHOOSE('Bidder Instructions'!$H$27,"#'1.2b Other NFP'!"&amp;AH97,"#'1.2a Other'!"&amp;AH97),INDIRECT("'"&amp;CHOOSE('Bidder Instructions'!$H$27,"1.2b Other NFP","1.2a Other")&amp;"'!"&amp;AH97)),"")</f>
        <v>0</v>
      </c>
      <c r="I97" s="414"/>
      <c r="J97" s="414"/>
      <c r="K97" s="414"/>
      <c r="M97" s="430">
        <f ca="1">_xlfn.IFNA(HYPERLINK(CHOOSE('Bidder Instructions'!$H$27,"#'1.2b Other NFP'!"&amp;AM97,"#'1.2a Other'!"&amp;AM97),INDIRECT("'"&amp;CHOOSE('Bidder Instructions'!$H$27,"1.2b Other NFP","1.2a Other")&amp;"'!"&amp;AM97)),"")</f>
        <v>0</v>
      </c>
      <c r="N97" s="430">
        <f ca="1">_xlfn.IFNA(HYPERLINK(CHOOSE('Bidder Instructions'!$H$27,"#'1.2b Other NFP'!"&amp;AN97,"#'1.2a Other'!"&amp;AN97),INDIRECT("'"&amp;CHOOSE('Bidder Instructions'!$H$27,"1.2b Other NFP","1.2a Other")&amp;"'!"&amp;AN97)),"")</f>
        <v>0</v>
      </c>
      <c r="O97" s="430">
        <f ca="1">_xlfn.IFNA(HYPERLINK(CHOOSE('Bidder Instructions'!$H$27,"#'1.2b Other NFP'!"&amp;AO97,"#'1.2a Other'!"&amp;AO97),INDIRECT("'"&amp;CHOOSE('Bidder Instructions'!$H$27,"1.2b Other NFP","1.2a Other")&amp;"'!"&amp;AO97)),"")</f>
        <v>0</v>
      </c>
      <c r="P97" s="414"/>
      <c r="Q97" s="414"/>
      <c r="R97" s="414"/>
      <c r="T97" s="430">
        <f ca="1">_xlfn.IFNA(HYPERLINK(CHOOSE('Bidder Instructions'!$H$27,"#'1.2b Other NFP'!"&amp;AT97,"#'1.2a Other'!"&amp;AT97),INDIRECT("'"&amp;CHOOSE('Bidder Instructions'!$H$27,"1.2b Other NFP","1.2a Other")&amp;"'!"&amp;AT97)),"")</f>
        <v>0</v>
      </c>
      <c r="U97" s="430">
        <f ca="1">_xlfn.IFNA(HYPERLINK(CHOOSE('Bidder Instructions'!$H$27,"#'1.2b Other NFP'!"&amp;AU97,"#'1.2a Other'!"&amp;AU97),INDIRECT("'"&amp;CHOOSE('Bidder Instructions'!$H$27,"1.2b Other NFP","1.2a Other")&amp;"'!"&amp;AU97)),"")</f>
        <v>0</v>
      </c>
      <c r="V97" s="430">
        <f ca="1">_xlfn.IFNA(HYPERLINK(CHOOSE('Bidder Instructions'!$H$27,"#'1.2b Other NFP'!"&amp;AV97,"#'1.2a Other'!"&amp;AV97),INDIRECT("'"&amp;CHOOSE('Bidder Instructions'!$H$27,"1.2b Other NFP","1.2a Other")&amp;"'!"&amp;AV97)),"")</f>
        <v>0</v>
      </c>
      <c r="W97" s="414"/>
      <c r="X97" s="414"/>
      <c r="Y97" s="414"/>
      <c r="AA97" s="543" t="str">
        <f t="shared" si="4"/>
        <v>BS5</v>
      </c>
      <c r="AB97" s="543" t="str">
        <f t="shared" si="4"/>
        <v>N/A</v>
      </c>
      <c r="AC97" s="543"/>
      <c r="AD97" s="574" t="str">
        <f>IF('Bidder Instructions'!$H$27=1,"","Right of use assets")</f>
        <v>Right of use assets</v>
      </c>
      <c r="AE97" s="578" t="str">
        <f>IF(AD97="","","add")</f>
        <v>add</v>
      </c>
      <c r="AF97" s="458" t="str">
        <f ca="1">CHOOSE('Bidder Instructions'!$H$27,ADDRESS(MATCH($AB97,'1.2b Other NFP'!$C:$C,0)+$AF$15,MATCH(AF$17,'1.2b Other NFP'!$9:$9,0)+$AF$14,1,1),ADDRESS(MATCH($AA97,'1.2a Other'!$C:$C,0)+$AF$13,MATCH(AF$17,'1.2a Other'!$9:$9,0)+$AF$12,1,1))</f>
        <v>$F$56</v>
      </c>
      <c r="AG97" s="458" t="str">
        <f ca="1">CHOOSE('Bidder Instructions'!$H$27,ADDRESS(MATCH($AB97,'1.2b Other NFP'!$C:$C,0)+$AF$15,MATCH(AG$17,'1.2b Other NFP'!$9:$9,0)+$AF$14,1,1),ADDRESS(MATCH($AA97,'1.2a Other'!$C:$C,0)+$AF$13,MATCH(AG$17,'1.2a Other'!$9:$9,0)+$AF$12,1,1))</f>
        <v>$G$56</v>
      </c>
      <c r="AH97" s="458" t="str">
        <f ca="1">CHOOSE('Bidder Instructions'!$H$27,ADDRESS(MATCH($AB97,'1.2b Other NFP'!$C:$C,0)+$AF$15,MATCH(AH$17,'1.2b Other NFP'!$9:$9,0)+$AF$14,1,1),ADDRESS(MATCH($AA97,'1.2a Other'!$C:$C,0)+$AF$13,MATCH(AH$17,'1.2a Other'!$9:$9,0)+$AF$12,1,1))</f>
        <v>$H$56</v>
      </c>
      <c r="AI97" s="460"/>
      <c r="AJ97" s="460"/>
      <c r="AK97" s="460"/>
      <c r="AL97" s="460"/>
      <c r="AM97" s="458" t="str">
        <f ca="1">CHOOSE('Bidder Instructions'!$H$27,ADDRESS(MATCH($AB97,'1.2b Other NFP'!$C:$C,0)+$AF$15,MATCH(AM$17,'1.2b Other NFP'!$9:$9,0)+$AF$14,1,1),ADDRESS(MATCH($AA97,'1.2a Other'!$C:$C,0)+$AF$13,MATCH(AM$17,'1.2a Other'!$9:$9,0)+$AF$12,1,1))</f>
        <v>$N$56</v>
      </c>
      <c r="AN97" s="458" t="str">
        <f ca="1">CHOOSE('Bidder Instructions'!$H$27,ADDRESS(MATCH($AB97,'1.2b Other NFP'!$C:$C,0)+$AF$15,MATCH(AN$17,'1.2b Other NFP'!$9:$9,0)+$AF$14,1,1),ADDRESS(MATCH($AA97,'1.2a Other'!$C:$C,0)+$AF$13,MATCH(AN$17,'1.2a Other'!$9:$9,0)+$AF$12,1,1))</f>
        <v>$O$56</v>
      </c>
      <c r="AO97" s="458" t="str">
        <f ca="1">CHOOSE('Bidder Instructions'!$H$27,ADDRESS(MATCH($AB97,'1.2b Other NFP'!$C:$C,0)+$AF$15,MATCH(AO$17,'1.2b Other NFP'!$9:$9,0)+$AF$14,1,1),ADDRESS(MATCH($AA97,'1.2a Other'!$C:$C,0)+$AF$13,MATCH(AO$17,'1.2a Other'!$9:$9,0)+$AF$12,1,1))</f>
        <v>$P$56</v>
      </c>
      <c r="AP97" s="460"/>
      <c r="AQ97" s="460"/>
      <c r="AR97" s="460"/>
      <c r="AS97" s="460"/>
      <c r="AT97" s="458" t="str">
        <f ca="1">CHOOSE('Bidder Instructions'!$H$27,ADDRESS(MATCH($AB97,'1.2b Other NFP'!$C:$C,0)+$AF$15,MATCH(AT$17,'1.2b Other NFP'!$9:$9,0)+$AF$14,1,1),ADDRESS(MATCH($AA97,'1.2a Other'!$C:$C,0)+$AF$13,MATCH(AT$17,'1.2a Other'!$9:$9,0)+$AF$12,1,1))</f>
        <v>$V$56</v>
      </c>
      <c r="AU97" s="458" t="str">
        <f ca="1">CHOOSE('Bidder Instructions'!$H$27,ADDRESS(MATCH($AB97,'1.2b Other NFP'!$C:$C,0)+$AF$15,MATCH(AU$17,'1.2b Other NFP'!$9:$9,0)+$AF$14,1,1),ADDRESS(MATCH($AA97,'1.2a Other'!$C:$C,0)+$AF$13,MATCH(AU$17,'1.2a Other'!$9:$9,0)+$AF$12,1,1))</f>
        <v>$W$56</v>
      </c>
      <c r="AV97" s="458" t="str">
        <f ca="1">CHOOSE('Bidder Instructions'!$H$27,ADDRESS(MATCH($AB97,'1.2b Other NFP'!$C:$C,0)+$AF$15,MATCH(AV$17,'1.2b Other NFP'!$9:$9,0)+$AF$14,1,1),ADDRESS(MATCH($AA97,'1.2a Other'!$C:$C,0)+$AF$13,MATCH(AV$17,'1.2a Other'!$9:$9,0)+$AF$12,1,1))</f>
        <v>$X$56</v>
      </c>
      <c r="AW97" s="456"/>
      <c r="AX97" s="456"/>
      <c r="AY97" s="456"/>
    </row>
    <row r="98" spans="1:51" s="177" customFormat="1" ht="11.5" x14ac:dyDescent="0.25">
      <c r="A98" s="177" t="s">
        <v>45</v>
      </c>
      <c r="B98" s="177" t="s">
        <v>496</v>
      </c>
      <c r="D98" s="366" t="str">
        <f>IF('Bidder Instructions'!$H$27=2,"","Investments")</f>
        <v/>
      </c>
      <c r="E98" s="418" t="str">
        <f>IF(D98="","","add")</f>
        <v/>
      </c>
      <c r="F98" s="430" t="str">
        <f ca="1">_xlfn.IFNA(HYPERLINK(CHOOSE('Bidder Instructions'!$H$27,"#'1.2b Other NFP'!"&amp;AF98,"#'1.2a Other'!"&amp;AF98),INDIRECT("'"&amp;CHOOSE('Bidder Instructions'!$H$27,"1.2b Other NFP","1.2a Other")&amp;"'!"&amp;AF98)),"")</f>
        <v/>
      </c>
      <c r="G98" s="430" t="str">
        <f ca="1">_xlfn.IFNA(HYPERLINK(CHOOSE('Bidder Instructions'!$H$27,"#'1.2b Other NFP'!"&amp;AG98,"#'1.2a Other'!"&amp;AG98),INDIRECT("'"&amp;CHOOSE('Bidder Instructions'!$H$27,"1.2b Other NFP","1.2a Other")&amp;"'!"&amp;AG98)),"")</f>
        <v/>
      </c>
      <c r="H98" s="430" t="str">
        <f ca="1">_xlfn.IFNA(HYPERLINK(CHOOSE('Bidder Instructions'!$H$27,"#'1.2b Other NFP'!"&amp;AH98,"#'1.2a Other'!"&amp;AH98),INDIRECT("'"&amp;CHOOSE('Bidder Instructions'!$H$27,"1.2b Other NFP","1.2a Other")&amp;"'!"&amp;AH98)),"")</f>
        <v/>
      </c>
      <c r="I98" s="414"/>
      <c r="J98" s="414"/>
      <c r="K98" s="414"/>
      <c r="M98" s="430" t="str">
        <f ca="1">_xlfn.IFNA(HYPERLINK(CHOOSE('Bidder Instructions'!$H$27,"#'1.2b Other NFP'!"&amp;AM98,"#'1.2a Other'!"&amp;AM98),INDIRECT("'"&amp;CHOOSE('Bidder Instructions'!$H$27,"1.2b Other NFP","1.2a Other")&amp;"'!"&amp;AM98)),"")</f>
        <v/>
      </c>
      <c r="N98" s="430" t="str">
        <f ca="1">_xlfn.IFNA(HYPERLINK(CHOOSE('Bidder Instructions'!$H$27,"#'1.2b Other NFP'!"&amp;AN98,"#'1.2a Other'!"&amp;AN98),INDIRECT("'"&amp;CHOOSE('Bidder Instructions'!$H$27,"1.2b Other NFP","1.2a Other")&amp;"'!"&amp;AN98)),"")</f>
        <v/>
      </c>
      <c r="O98" s="430" t="str">
        <f ca="1">_xlfn.IFNA(HYPERLINK(CHOOSE('Bidder Instructions'!$H$27,"#'1.2b Other NFP'!"&amp;AO98,"#'1.2a Other'!"&amp;AO98),INDIRECT("'"&amp;CHOOSE('Bidder Instructions'!$H$27,"1.2b Other NFP","1.2a Other")&amp;"'!"&amp;AO98)),"")</f>
        <v/>
      </c>
      <c r="P98" s="414"/>
      <c r="Q98" s="414"/>
      <c r="R98" s="414"/>
      <c r="T98" s="430" t="str">
        <f ca="1">_xlfn.IFNA(HYPERLINK(CHOOSE('Bidder Instructions'!$H$27,"#'1.2b Other NFP'!"&amp;AT98,"#'1.2a Other'!"&amp;AT98),INDIRECT("'"&amp;CHOOSE('Bidder Instructions'!$H$27,"1.2b Other NFP","1.2a Other")&amp;"'!"&amp;AT98)),"")</f>
        <v/>
      </c>
      <c r="U98" s="430" t="str">
        <f ca="1">_xlfn.IFNA(HYPERLINK(CHOOSE('Bidder Instructions'!$H$27,"#'1.2b Other NFP'!"&amp;AU98,"#'1.2a Other'!"&amp;AU98),INDIRECT("'"&amp;CHOOSE('Bidder Instructions'!$H$27,"1.2b Other NFP","1.2a Other")&amp;"'!"&amp;AU98)),"")</f>
        <v/>
      </c>
      <c r="V98" s="430" t="str">
        <f ca="1">_xlfn.IFNA(HYPERLINK(CHOOSE('Bidder Instructions'!$H$27,"#'1.2b Other NFP'!"&amp;AV98,"#'1.2a Other'!"&amp;AV98),INDIRECT("'"&amp;CHOOSE('Bidder Instructions'!$H$27,"1.2b Other NFP","1.2a Other")&amp;"'!"&amp;AV98)),"")</f>
        <v/>
      </c>
      <c r="W98" s="414"/>
      <c r="X98" s="414"/>
      <c r="Y98" s="414"/>
      <c r="AA98" s="543" t="str">
        <f t="shared" si="4"/>
        <v>N/A</v>
      </c>
      <c r="AB98" s="543" t="str">
        <f t="shared" si="4"/>
        <v>BS2</v>
      </c>
      <c r="AC98" s="543"/>
      <c r="AD98" s="552" t="str">
        <f>IF('Bidder Instructions'!$H$27=2,"","Investments")</f>
        <v/>
      </c>
      <c r="AE98" s="578" t="str">
        <f>IF(AD98="","","add")</f>
        <v/>
      </c>
      <c r="AF98" s="458" t="e">
        <f ca="1">CHOOSE('Bidder Instructions'!$H$27,ADDRESS(MATCH($AB98,'1.2b Other NFP'!$C:$C,0)+$AF$15,MATCH(AF$17,'1.2b Other NFP'!$9:$9,0)+$AF$14,1,1),ADDRESS(MATCH($AA98,'1.2a Other'!$C:$C,0)+$AF$13,MATCH(AF$17,'1.2a Other'!$9:$9,0)+$AF$12,1,1))</f>
        <v>#N/A</v>
      </c>
      <c r="AG98" s="458" t="e">
        <f ca="1">CHOOSE('Bidder Instructions'!$H$27,ADDRESS(MATCH($AB98,'1.2b Other NFP'!$C:$C,0)+$AF$15,MATCH(AG$17,'1.2b Other NFP'!$9:$9,0)+$AF$14,1,1),ADDRESS(MATCH($AA98,'1.2a Other'!$C:$C,0)+$AF$13,MATCH(AG$17,'1.2a Other'!$9:$9,0)+$AF$12,1,1))</f>
        <v>#N/A</v>
      </c>
      <c r="AH98" s="458" t="e">
        <f ca="1">CHOOSE('Bidder Instructions'!$H$27,ADDRESS(MATCH($AB98,'1.2b Other NFP'!$C:$C,0)+$AF$15,MATCH(AH$17,'1.2b Other NFP'!$9:$9,0)+$AF$14,1,1),ADDRESS(MATCH($AA98,'1.2a Other'!$C:$C,0)+$AF$13,MATCH(AH$17,'1.2a Other'!$9:$9,0)+$AF$12,1,1))</f>
        <v>#N/A</v>
      </c>
      <c r="AI98" s="460"/>
      <c r="AJ98" s="460"/>
      <c r="AK98" s="460"/>
      <c r="AL98" s="460"/>
      <c r="AM98" s="458" t="e">
        <f ca="1">CHOOSE('Bidder Instructions'!$H$27,ADDRESS(MATCH($AB98,'1.2b Other NFP'!$C:$C,0)+$AF$15,MATCH(AM$17,'1.2b Other NFP'!$9:$9,0)+$AF$14,1,1),ADDRESS(MATCH($AA98,'1.2a Other'!$C:$C,0)+$AF$13,MATCH(AM$17,'1.2a Other'!$9:$9,0)+$AF$12,1,1))</f>
        <v>#N/A</v>
      </c>
      <c r="AN98" s="458" t="e">
        <f ca="1">CHOOSE('Bidder Instructions'!$H$27,ADDRESS(MATCH($AB98,'1.2b Other NFP'!$C:$C,0)+$AF$15,MATCH(AN$17,'1.2b Other NFP'!$9:$9,0)+$AF$14,1,1),ADDRESS(MATCH($AA98,'1.2a Other'!$C:$C,0)+$AF$13,MATCH(AN$17,'1.2a Other'!$9:$9,0)+$AF$12,1,1))</f>
        <v>#N/A</v>
      </c>
      <c r="AO98" s="458" t="e">
        <f ca="1">CHOOSE('Bidder Instructions'!$H$27,ADDRESS(MATCH($AB98,'1.2b Other NFP'!$C:$C,0)+$AF$15,MATCH(AO$17,'1.2b Other NFP'!$9:$9,0)+$AF$14,1,1),ADDRESS(MATCH($AA98,'1.2a Other'!$C:$C,0)+$AF$13,MATCH(AO$17,'1.2a Other'!$9:$9,0)+$AF$12,1,1))</f>
        <v>#N/A</v>
      </c>
      <c r="AP98" s="460"/>
      <c r="AQ98" s="460"/>
      <c r="AR98" s="460"/>
      <c r="AS98" s="460"/>
      <c r="AT98" s="458" t="e">
        <f ca="1">CHOOSE('Bidder Instructions'!$H$27,ADDRESS(MATCH($AB98,'1.2b Other NFP'!$C:$C,0)+$AF$15,MATCH(AT$17,'1.2b Other NFP'!$9:$9,0)+$AF$14,1,1),ADDRESS(MATCH($AA98,'1.2a Other'!$C:$C,0)+$AF$13,MATCH(AT$17,'1.2a Other'!$9:$9,0)+$AF$12,1,1))</f>
        <v>#N/A</v>
      </c>
      <c r="AU98" s="458" t="e">
        <f ca="1">CHOOSE('Bidder Instructions'!$H$27,ADDRESS(MATCH($AB98,'1.2b Other NFP'!$C:$C,0)+$AF$15,MATCH(AU$17,'1.2b Other NFP'!$9:$9,0)+$AF$14,1,1),ADDRESS(MATCH($AA98,'1.2a Other'!$C:$C,0)+$AF$13,MATCH(AU$17,'1.2a Other'!$9:$9,0)+$AF$12,1,1))</f>
        <v>#N/A</v>
      </c>
      <c r="AV98" s="458" t="e">
        <f ca="1">CHOOSE('Bidder Instructions'!$H$27,ADDRESS(MATCH($AB98,'1.2b Other NFP'!$C:$C,0)+$AF$15,MATCH(AV$17,'1.2b Other NFP'!$9:$9,0)+$AF$14,1,1),ADDRESS(MATCH($AA98,'1.2a Other'!$C:$C,0)+$AF$13,MATCH(AV$17,'1.2a Other'!$9:$9,0)+$AF$12,1,1))</f>
        <v>#N/A</v>
      </c>
      <c r="AW98" s="456"/>
      <c r="AX98" s="456"/>
      <c r="AY98" s="456"/>
    </row>
    <row r="99" spans="1:51" s="177" customFormat="1" ht="11.5" x14ac:dyDescent="0.25">
      <c r="A99" s="177" t="s">
        <v>558</v>
      </c>
      <c r="B99" s="177" t="s">
        <v>521</v>
      </c>
      <c r="D99" s="420" t="s">
        <v>272</v>
      </c>
      <c r="E99" s="421" t="s">
        <v>267</v>
      </c>
      <c r="F99" s="430">
        <f ca="1">_xlfn.IFNA(HYPERLINK(CHOOSE('Bidder Instructions'!$H$27,"#'1.2b Other NFP'!"&amp;AF99,"#'1.2a Other'!"&amp;AF99),INDIRECT("'"&amp;CHOOSE('Bidder Instructions'!$H$27,"1.2b Other NFP","1.2a Other")&amp;"'!"&amp;AF99)),"")</f>
        <v>0</v>
      </c>
      <c r="G99" s="430">
        <f ca="1">_xlfn.IFNA(HYPERLINK(CHOOSE('Bidder Instructions'!$H$27,"#'1.2b Other NFP'!"&amp;AG99,"#'1.2a Other'!"&amp;AG99),INDIRECT("'"&amp;CHOOSE('Bidder Instructions'!$H$27,"1.2b Other NFP","1.2a Other")&amp;"'!"&amp;AG99)),"")</f>
        <v>0</v>
      </c>
      <c r="H99" s="430">
        <f ca="1">_xlfn.IFNA(HYPERLINK(CHOOSE('Bidder Instructions'!$H$27,"#'1.2b Other NFP'!"&amp;AH99,"#'1.2a Other'!"&amp;AH99),INDIRECT("'"&amp;CHOOSE('Bidder Instructions'!$H$27,"1.2b Other NFP","1.2a Other")&amp;"'!"&amp;AH99)),"")</f>
        <v>0</v>
      </c>
      <c r="I99" s="414"/>
      <c r="J99" s="414"/>
      <c r="K99" s="414"/>
      <c r="M99" s="430">
        <f ca="1">_xlfn.IFNA(HYPERLINK(CHOOSE('Bidder Instructions'!$H$27,"#'1.2b Other NFP'!"&amp;AM99,"#'1.2a Other'!"&amp;AM99),INDIRECT("'"&amp;CHOOSE('Bidder Instructions'!$H$27,"1.2b Other NFP","1.2a Other")&amp;"'!"&amp;AM99)),"")</f>
        <v>0</v>
      </c>
      <c r="N99" s="430">
        <f ca="1">_xlfn.IFNA(HYPERLINK(CHOOSE('Bidder Instructions'!$H$27,"#'1.2b Other NFP'!"&amp;AN99,"#'1.2a Other'!"&amp;AN99),INDIRECT("'"&amp;CHOOSE('Bidder Instructions'!$H$27,"1.2b Other NFP","1.2a Other")&amp;"'!"&amp;AN99)),"")</f>
        <v>0</v>
      </c>
      <c r="O99" s="430">
        <f ca="1">_xlfn.IFNA(HYPERLINK(CHOOSE('Bidder Instructions'!$H$27,"#'1.2b Other NFP'!"&amp;AO99,"#'1.2a Other'!"&amp;AO99),INDIRECT("'"&amp;CHOOSE('Bidder Instructions'!$H$27,"1.2b Other NFP","1.2a Other")&amp;"'!"&amp;AO99)),"")</f>
        <v>0</v>
      </c>
      <c r="P99" s="414"/>
      <c r="Q99" s="414"/>
      <c r="R99" s="414"/>
      <c r="T99" s="430">
        <f ca="1">_xlfn.IFNA(HYPERLINK(CHOOSE('Bidder Instructions'!$H$27,"#'1.2b Other NFP'!"&amp;AT99,"#'1.2a Other'!"&amp;AT99),INDIRECT("'"&amp;CHOOSE('Bidder Instructions'!$H$27,"1.2b Other NFP","1.2a Other")&amp;"'!"&amp;AT99)),"")</f>
        <v>0</v>
      </c>
      <c r="U99" s="430">
        <f ca="1">_xlfn.IFNA(HYPERLINK(CHOOSE('Bidder Instructions'!$H$27,"#'1.2b Other NFP'!"&amp;AU99,"#'1.2a Other'!"&amp;AU99),INDIRECT("'"&amp;CHOOSE('Bidder Instructions'!$H$27,"1.2b Other NFP","1.2a Other")&amp;"'!"&amp;AU99)),"")</f>
        <v>0</v>
      </c>
      <c r="V99" s="430">
        <f ca="1">_xlfn.IFNA(HYPERLINK(CHOOSE('Bidder Instructions'!$H$27,"#'1.2b Other NFP'!"&amp;AV99,"#'1.2a Other'!"&amp;AV99),INDIRECT("'"&amp;CHOOSE('Bidder Instructions'!$H$27,"1.2b Other NFP","1.2a Other")&amp;"'!"&amp;AV99)),"")</f>
        <v>0</v>
      </c>
      <c r="W99" s="414"/>
      <c r="X99" s="414"/>
      <c r="Y99" s="414"/>
      <c r="AA99" s="543" t="str">
        <f t="shared" si="4"/>
        <v>BS36</v>
      </c>
      <c r="AB99" s="543" t="str">
        <f t="shared" si="4"/>
        <v>BS19</v>
      </c>
      <c r="AC99" s="543"/>
      <c r="AD99" s="585" t="s">
        <v>272</v>
      </c>
      <c r="AE99" s="586" t="s">
        <v>267</v>
      </c>
      <c r="AF99" s="458" t="str">
        <f ca="1">CHOOSE('Bidder Instructions'!$H$27,ADDRESS(MATCH($AB99,'1.2b Other NFP'!$C:$C,0)+$AF$15,MATCH(AF$17,'1.2b Other NFP'!$9:$9,0)+$AF$14,1,1),ADDRESS(MATCH($AA99,'1.2a Other'!$C:$C,0)+$AF$13,MATCH(AF$17,'1.2a Other'!$9:$9,0)+$AF$12,1,1))</f>
        <v>$F$87</v>
      </c>
      <c r="AG99" s="458" t="str">
        <f ca="1">CHOOSE('Bidder Instructions'!$H$27,ADDRESS(MATCH($AB99,'1.2b Other NFP'!$C:$C,0)+$AF$15,MATCH(AG$17,'1.2b Other NFP'!$9:$9,0)+$AF$14,1,1),ADDRESS(MATCH($AA99,'1.2a Other'!$C:$C,0)+$AF$13,MATCH(AG$17,'1.2a Other'!$9:$9,0)+$AF$12,1,1))</f>
        <v>$G$87</v>
      </c>
      <c r="AH99" s="458" t="str">
        <f ca="1">CHOOSE('Bidder Instructions'!$H$27,ADDRESS(MATCH($AB99,'1.2b Other NFP'!$C:$C,0)+$AF$15,MATCH(AH$17,'1.2b Other NFP'!$9:$9,0)+$AF$14,1,1),ADDRESS(MATCH($AA99,'1.2a Other'!$C:$C,0)+$AF$13,MATCH(AH$17,'1.2a Other'!$9:$9,0)+$AF$12,1,1))</f>
        <v>$H$87</v>
      </c>
      <c r="AI99" s="460"/>
      <c r="AJ99" s="460"/>
      <c r="AK99" s="460"/>
      <c r="AL99" s="460"/>
      <c r="AM99" s="458" t="str">
        <f ca="1">CHOOSE('Bidder Instructions'!$H$27,ADDRESS(MATCH($AB99,'1.2b Other NFP'!$C:$C,0)+$AF$15,MATCH(AM$17,'1.2b Other NFP'!$9:$9,0)+$AF$14,1,1),ADDRESS(MATCH($AA99,'1.2a Other'!$C:$C,0)+$AF$13,MATCH(AM$17,'1.2a Other'!$9:$9,0)+$AF$12,1,1))</f>
        <v>$N$87</v>
      </c>
      <c r="AN99" s="458" t="str">
        <f ca="1">CHOOSE('Bidder Instructions'!$H$27,ADDRESS(MATCH($AB99,'1.2b Other NFP'!$C:$C,0)+$AF$15,MATCH(AN$17,'1.2b Other NFP'!$9:$9,0)+$AF$14,1,1),ADDRESS(MATCH($AA99,'1.2a Other'!$C:$C,0)+$AF$13,MATCH(AN$17,'1.2a Other'!$9:$9,0)+$AF$12,1,1))</f>
        <v>$O$87</v>
      </c>
      <c r="AO99" s="458" t="str">
        <f ca="1">CHOOSE('Bidder Instructions'!$H$27,ADDRESS(MATCH($AB99,'1.2b Other NFP'!$C:$C,0)+$AF$15,MATCH(AO$17,'1.2b Other NFP'!$9:$9,0)+$AF$14,1,1),ADDRESS(MATCH($AA99,'1.2a Other'!$C:$C,0)+$AF$13,MATCH(AO$17,'1.2a Other'!$9:$9,0)+$AF$12,1,1))</f>
        <v>$P$87</v>
      </c>
      <c r="AP99" s="460"/>
      <c r="AQ99" s="460"/>
      <c r="AR99" s="460"/>
      <c r="AS99" s="460"/>
      <c r="AT99" s="458" t="str">
        <f ca="1">CHOOSE('Bidder Instructions'!$H$27,ADDRESS(MATCH($AB99,'1.2b Other NFP'!$C:$C,0)+$AF$15,MATCH(AT$17,'1.2b Other NFP'!$9:$9,0)+$AF$14,1,1),ADDRESS(MATCH($AA99,'1.2a Other'!$C:$C,0)+$AF$13,MATCH(AT$17,'1.2a Other'!$9:$9,0)+$AF$12,1,1))</f>
        <v>$V$87</v>
      </c>
      <c r="AU99" s="458" t="str">
        <f ca="1">CHOOSE('Bidder Instructions'!$H$27,ADDRESS(MATCH($AB99,'1.2b Other NFP'!$C:$C,0)+$AF$15,MATCH(AU$17,'1.2b Other NFP'!$9:$9,0)+$AF$14,1,1),ADDRESS(MATCH($AA99,'1.2a Other'!$C:$C,0)+$AF$13,MATCH(AU$17,'1.2a Other'!$9:$9,0)+$AF$12,1,1))</f>
        <v>$W$87</v>
      </c>
      <c r="AV99" s="458" t="str">
        <f ca="1">CHOOSE('Bidder Instructions'!$H$27,ADDRESS(MATCH($AB99,'1.2b Other NFP'!$C:$C,0)+$AF$15,MATCH(AV$17,'1.2b Other NFP'!$9:$9,0)+$AF$14,1,1),ADDRESS(MATCH($AA99,'1.2a Other'!$C:$C,0)+$AF$13,MATCH(AV$17,'1.2a Other'!$9:$9,0)+$AF$12,1,1))</f>
        <v>$X$87</v>
      </c>
      <c r="AW99" s="456"/>
      <c r="AX99" s="456"/>
      <c r="AY99" s="456"/>
    </row>
    <row r="100" spans="1:51" s="181" customFormat="1" x14ac:dyDescent="0.25">
      <c r="A100" s="178" t="s">
        <v>124</v>
      </c>
      <c r="B100" s="178"/>
      <c r="C100" s="178"/>
      <c r="D100" s="179"/>
      <c r="E100" s="178"/>
      <c r="F100" s="180"/>
      <c r="G100" s="180"/>
      <c r="H100" s="180"/>
      <c r="I100" s="180"/>
      <c r="J100" s="180"/>
      <c r="K100" s="180"/>
      <c r="L100" s="178"/>
      <c r="M100" s="180"/>
      <c r="N100" s="180"/>
      <c r="O100" s="180"/>
      <c r="P100" s="180"/>
      <c r="Q100" s="180"/>
      <c r="R100" s="180"/>
      <c r="S100" s="178"/>
      <c r="T100" s="180"/>
      <c r="U100" s="180"/>
      <c r="V100" s="180"/>
      <c r="W100" s="180"/>
      <c r="X100" s="180"/>
      <c r="Y100" s="180"/>
      <c r="AA100" s="543"/>
      <c r="AB100" s="543"/>
      <c r="AC100" s="543"/>
      <c r="AD100" s="543"/>
      <c r="AE100" s="543"/>
      <c r="AF100" s="543"/>
      <c r="AG100" s="543"/>
      <c r="AH100" s="543"/>
      <c r="AI100" s="455"/>
      <c r="AJ100" s="455"/>
      <c r="AK100" s="455"/>
      <c r="AL100" s="455"/>
      <c r="AM100" s="448"/>
      <c r="AN100" s="448"/>
      <c r="AO100" s="448"/>
      <c r="AP100" s="455"/>
      <c r="AQ100" s="455"/>
      <c r="AR100" s="455"/>
      <c r="AS100" s="455"/>
      <c r="AT100" s="448"/>
      <c r="AU100" s="448"/>
      <c r="AV100" s="448"/>
      <c r="AW100" s="457"/>
      <c r="AX100" s="457"/>
      <c r="AY100" s="457"/>
    </row>
    <row r="101" spans="1:51" x14ac:dyDescent="0.25"/>
  </sheetData>
  <mergeCells count="24">
    <mergeCell ref="C14:H14"/>
    <mergeCell ref="I14:K14"/>
    <mergeCell ref="P14:R14"/>
    <mergeCell ref="W14:Y14"/>
    <mergeCell ref="C15:H15"/>
    <mergeCell ref="I15:K15"/>
    <mergeCell ref="P15:R15"/>
    <mergeCell ref="W15:Y15"/>
    <mergeCell ref="C12:H12"/>
    <mergeCell ref="I12:K12"/>
    <mergeCell ref="P12:R12"/>
    <mergeCell ref="W12:Y12"/>
    <mergeCell ref="C13:H13"/>
    <mergeCell ref="I13:K13"/>
    <mergeCell ref="P13:R13"/>
    <mergeCell ref="W13:Y13"/>
    <mergeCell ref="C10:H10"/>
    <mergeCell ref="I10:K10"/>
    <mergeCell ref="P10:R10"/>
    <mergeCell ref="W10:Y10"/>
    <mergeCell ref="C11:H11"/>
    <mergeCell ref="I11:K11"/>
    <mergeCell ref="P11:R11"/>
    <mergeCell ref="W11:Y11"/>
  </mergeCells>
  <conditionalFormatting sqref="C5">
    <cfRule type="expression" dxfId="221" priority="151">
      <formula>IF(AND(sysChk=0,sysWarn=0),1,0)</formula>
    </cfRule>
    <cfRule type="expression" dxfId="220" priority="152">
      <formula>IF(AND(sysChk=0,sysWarn&lt;&gt;0),1,0)</formula>
    </cfRule>
    <cfRule type="expression" dxfId="219" priority="153">
      <formula>IF(sysChk&lt;&gt;0,1,0)</formula>
    </cfRule>
  </conditionalFormatting>
  <conditionalFormatting sqref="I24:K27 I54:K59 I61:K65 I67:K75 I77:K80 I29:K52 P29:R52 W29:Y52">
    <cfRule type="expression" dxfId="218" priority="148" stopIfTrue="1">
      <formula>I24="R"</formula>
    </cfRule>
    <cfRule type="expression" dxfId="217" priority="149" stopIfTrue="1">
      <formula>I24="A"</formula>
    </cfRule>
    <cfRule type="expression" dxfId="216" priority="150" stopIfTrue="1">
      <formula>I24="G"</formula>
    </cfRule>
  </conditionalFormatting>
  <conditionalFormatting sqref="J20:K20">
    <cfRule type="expression" dxfId="215" priority="145" stopIfTrue="1">
      <formula>J20="R"</formula>
    </cfRule>
    <cfRule type="expression" dxfId="214" priority="146" stopIfTrue="1">
      <formula>J20="A"</formula>
    </cfRule>
    <cfRule type="expression" dxfId="213" priority="147" stopIfTrue="1">
      <formula>J20="G"</formula>
    </cfRule>
  </conditionalFormatting>
  <conditionalFormatting sqref="I20">
    <cfRule type="expression" dxfId="212" priority="142" stopIfTrue="1">
      <formula>I20="R"</formula>
    </cfRule>
    <cfRule type="expression" dxfId="211" priority="143" stopIfTrue="1">
      <formula>I20="A"</formula>
    </cfRule>
    <cfRule type="expression" dxfId="210" priority="144" stopIfTrue="1">
      <formula>I20="G"</formula>
    </cfRule>
  </conditionalFormatting>
  <conditionalFormatting sqref="J21:K22">
    <cfRule type="expression" dxfId="209" priority="139" stopIfTrue="1">
      <formula>J21="R"</formula>
    </cfRule>
    <cfRule type="expression" dxfId="208" priority="140" stopIfTrue="1">
      <formula>J21="A"</formula>
    </cfRule>
    <cfRule type="expression" dxfId="207" priority="141" stopIfTrue="1">
      <formula>J21="G"</formula>
    </cfRule>
  </conditionalFormatting>
  <conditionalFormatting sqref="I21:I22">
    <cfRule type="expression" dxfId="206" priority="136" stopIfTrue="1">
      <formula>I21="R"</formula>
    </cfRule>
    <cfRule type="expression" dxfId="205" priority="137" stopIfTrue="1">
      <formula>I21="A"</formula>
    </cfRule>
    <cfRule type="expression" dxfId="204" priority="138" stopIfTrue="1">
      <formula>I21="G"</formula>
    </cfRule>
  </conditionalFormatting>
  <conditionalFormatting sqref="I19:K19">
    <cfRule type="expression" dxfId="203" priority="133" stopIfTrue="1">
      <formula>I19="R"</formula>
    </cfRule>
    <cfRule type="expression" dxfId="202" priority="134" stopIfTrue="1">
      <formula>I19="A"</formula>
    </cfRule>
    <cfRule type="expression" dxfId="201" priority="135" stopIfTrue="1">
      <formula>I19="G"</formula>
    </cfRule>
  </conditionalFormatting>
  <conditionalFormatting sqref="I23:K23">
    <cfRule type="expression" dxfId="200" priority="130" stopIfTrue="1">
      <formula>I23="R"</formula>
    </cfRule>
    <cfRule type="expression" dxfId="199" priority="131" stopIfTrue="1">
      <formula>I23="A"</formula>
    </cfRule>
    <cfRule type="expression" dxfId="198" priority="132" stopIfTrue="1">
      <formula>I23="G"</formula>
    </cfRule>
  </conditionalFormatting>
  <conditionalFormatting sqref="Q21:R22">
    <cfRule type="expression" dxfId="197" priority="112" stopIfTrue="1">
      <formula>Q21="R"</formula>
    </cfRule>
    <cfRule type="expression" dxfId="196" priority="113" stopIfTrue="1">
      <formula>Q21="A"</formula>
    </cfRule>
    <cfRule type="expression" dxfId="195" priority="114" stopIfTrue="1">
      <formula>Q21="G"</formula>
    </cfRule>
  </conditionalFormatting>
  <conditionalFormatting sqref="I82:K82">
    <cfRule type="expression" dxfId="194" priority="127" stopIfTrue="1">
      <formula>I82="R"</formula>
    </cfRule>
    <cfRule type="expression" dxfId="193" priority="128" stopIfTrue="1">
      <formula>I82="A"</formula>
    </cfRule>
    <cfRule type="expression" dxfId="192" priority="129" stopIfTrue="1">
      <formula>I82="G"</formula>
    </cfRule>
  </conditionalFormatting>
  <conditionalFormatting sqref="I83:K83">
    <cfRule type="expression" dxfId="191" priority="124" stopIfTrue="1">
      <formula>I83="R"</formula>
    </cfRule>
    <cfRule type="expression" dxfId="190" priority="125" stopIfTrue="1">
      <formula>I83="A"</formula>
    </cfRule>
    <cfRule type="expression" dxfId="189" priority="126" stopIfTrue="1">
      <formula>I83="G"</formula>
    </cfRule>
  </conditionalFormatting>
  <conditionalFormatting sqref="P24:R27 P54:R59 P61:R65 P67:R75 P77:R80">
    <cfRule type="expression" dxfId="188" priority="121" stopIfTrue="1">
      <formula>P24="R"</formula>
    </cfRule>
    <cfRule type="expression" dxfId="187" priority="122" stopIfTrue="1">
      <formula>P24="A"</formula>
    </cfRule>
    <cfRule type="expression" dxfId="186" priority="123" stopIfTrue="1">
      <formula>P24="G"</formula>
    </cfRule>
  </conditionalFormatting>
  <conditionalFormatting sqref="Q20:R20">
    <cfRule type="expression" dxfId="185" priority="118" stopIfTrue="1">
      <formula>Q20="R"</formula>
    </cfRule>
    <cfRule type="expression" dxfId="184" priority="119" stopIfTrue="1">
      <formula>Q20="A"</formula>
    </cfRule>
    <cfRule type="expression" dxfId="183" priority="120" stopIfTrue="1">
      <formula>Q20="G"</formula>
    </cfRule>
  </conditionalFormatting>
  <conditionalFormatting sqref="P20">
    <cfRule type="expression" dxfId="182" priority="115" stopIfTrue="1">
      <formula>P20="R"</formula>
    </cfRule>
    <cfRule type="expression" dxfId="181" priority="116" stopIfTrue="1">
      <formula>P20="A"</formula>
    </cfRule>
    <cfRule type="expression" dxfId="180" priority="117" stopIfTrue="1">
      <formula>P20="G"</formula>
    </cfRule>
  </conditionalFormatting>
  <conditionalFormatting sqref="P21:P22">
    <cfRule type="expression" dxfId="179" priority="109" stopIfTrue="1">
      <formula>P21="R"</formula>
    </cfRule>
    <cfRule type="expression" dxfId="178" priority="110" stopIfTrue="1">
      <formula>P21="A"</formula>
    </cfRule>
    <cfRule type="expression" dxfId="177" priority="111" stopIfTrue="1">
      <formula>P21="G"</formula>
    </cfRule>
  </conditionalFormatting>
  <conditionalFormatting sqref="P82:R82">
    <cfRule type="expression" dxfId="176" priority="106" stopIfTrue="1">
      <formula>P82="R"</formula>
    </cfRule>
    <cfRule type="expression" dxfId="175" priority="107" stopIfTrue="1">
      <formula>P82="A"</formula>
    </cfRule>
    <cfRule type="expression" dxfId="174" priority="108" stopIfTrue="1">
      <formula>P82="G"</formula>
    </cfRule>
  </conditionalFormatting>
  <conditionalFormatting sqref="W24:Y27 W54:Y59 W61:Y65 W67:Y75 W77:Y80">
    <cfRule type="expression" dxfId="173" priority="103" stopIfTrue="1">
      <formula>W24="R"</formula>
    </cfRule>
    <cfRule type="expression" dxfId="172" priority="104" stopIfTrue="1">
      <formula>W24="A"</formula>
    </cfRule>
    <cfRule type="expression" dxfId="171" priority="105" stopIfTrue="1">
      <formula>W24="G"</formula>
    </cfRule>
  </conditionalFormatting>
  <conditionalFormatting sqref="X20:Y20">
    <cfRule type="expression" dxfId="170" priority="100" stopIfTrue="1">
      <formula>X20="R"</formula>
    </cfRule>
    <cfRule type="expression" dxfId="169" priority="101" stopIfTrue="1">
      <formula>X20="A"</formula>
    </cfRule>
    <cfRule type="expression" dxfId="168" priority="102" stopIfTrue="1">
      <formula>X20="G"</formula>
    </cfRule>
  </conditionalFormatting>
  <conditionalFormatting sqref="W20">
    <cfRule type="expression" dxfId="167" priority="97" stopIfTrue="1">
      <formula>W20="R"</formula>
    </cfRule>
    <cfRule type="expression" dxfId="166" priority="98" stopIfTrue="1">
      <formula>W20="A"</formula>
    </cfRule>
    <cfRule type="expression" dxfId="165" priority="99" stopIfTrue="1">
      <formula>W20="G"</formula>
    </cfRule>
  </conditionalFormatting>
  <conditionalFormatting sqref="X21:Y22">
    <cfRule type="expression" dxfId="164" priority="94" stopIfTrue="1">
      <formula>X21="R"</formula>
    </cfRule>
    <cfRule type="expression" dxfId="163" priority="95" stopIfTrue="1">
      <formula>X21="A"</formula>
    </cfRule>
    <cfRule type="expression" dxfId="162" priority="96" stopIfTrue="1">
      <formula>X21="G"</formula>
    </cfRule>
  </conditionalFormatting>
  <conditionalFormatting sqref="W21:W22">
    <cfRule type="expression" dxfId="161" priority="91" stopIfTrue="1">
      <formula>W21="R"</formula>
    </cfRule>
    <cfRule type="expression" dxfId="160" priority="92" stopIfTrue="1">
      <formula>W21="A"</formula>
    </cfRule>
    <cfRule type="expression" dxfId="159" priority="93" stopIfTrue="1">
      <formula>W21="G"</formula>
    </cfRule>
  </conditionalFormatting>
  <conditionalFormatting sqref="W82:Y82">
    <cfRule type="expression" dxfId="158" priority="88" stopIfTrue="1">
      <formula>W82="R"</formula>
    </cfRule>
    <cfRule type="expression" dxfId="157" priority="89" stopIfTrue="1">
      <formula>W82="A"</formula>
    </cfRule>
    <cfRule type="expression" dxfId="156" priority="90" stopIfTrue="1">
      <formula>W82="G"</formula>
    </cfRule>
  </conditionalFormatting>
  <conditionalFormatting sqref="P19:R19">
    <cfRule type="expression" dxfId="155" priority="85" stopIfTrue="1">
      <formula>P19="R"</formula>
    </cfRule>
    <cfRule type="expression" dxfId="154" priority="86" stopIfTrue="1">
      <formula>P19="A"</formula>
    </cfRule>
    <cfRule type="expression" dxfId="153" priority="87" stopIfTrue="1">
      <formula>P19="G"</formula>
    </cfRule>
  </conditionalFormatting>
  <conditionalFormatting sqref="W19:Y19">
    <cfRule type="expression" dxfId="152" priority="82" stopIfTrue="1">
      <formula>W19="R"</formula>
    </cfRule>
    <cfRule type="expression" dxfId="151" priority="83" stopIfTrue="1">
      <formula>W19="A"</formula>
    </cfRule>
    <cfRule type="expression" dxfId="150" priority="84" stopIfTrue="1">
      <formula>W19="G"</formula>
    </cfRule>
  </conditionalFormatting>
  <conditionalFormatting sqref="P23:R23">
    <cfRule type="expression" dxfId="149" priority="79" stopIfTrue="1">
      <formula>P23="R"</formula>
    </cfRule>
    <cfRule type="expression" dxfId="148" priority="80" stopIfTrue="1">
      <formula>P23="A"</formula>
    </cfRule>
    <cfRule type="expression" dxfId="147" priority="81" stopIfTrue="1">
      <formula>P23="G"</formula>
    </cfRule>
  </conditionalFormatting>
  <conditionalFormatting sqref="W23:Y23">
    <cfRule type="expression" dxfId="146" priority="76" stopIfTrue="1">
      <formula>W23="R"</formula>
    </cfRule>
    <cfRule type="expression" dxfId="145" priority="77" stopIfTrue="1">
      <formula>W23="A"</formula>
    </cfRule>
    <cfRule type="expression" dxfId="144" priority="78" stopIfTrue="1">
      <formula>W23="G"</formula>
    </cfRule>
  </conditionalFormatting>
  <conditionalFormatting sqref="I60:K60">
    <cfRule type="expression" dxfId="143" priority="49" stopIfTrue="1">
      <formula>I60="R"</formula>
    </cfRule>
    <cfRule type="expression" dxfId="142" priority="50" stopIfTrue="1">
      <formula>I60="A"</formula>
    </cfRule>
    <cfRule type="expression" dxfId="141" priority="51" stopIfTrue="1">
      <formula>I60="G"</formula>
    </cfRule>
  </conditionalFormatting>
  <conditionalFormatting sqref="W83:Y83">
    <cfRule type="expression" dxfId="140" priority="70" stopIfTrue="1">
      <formula>W83="R"</formula>
    </cfRule>
    <cfRule type="expression" dxfId="139" priority="71" stopIfTrue="1">
      <formula>W83="A"</formula>
    </cfRule>
    <cfRule type="expression" dxfId="138" priority="72" stopIfTrue="1">
      <formula>W83="G"</formula>
    </cfRule>
  </conditionalFormatting>
  <conditionalFormatting sqref="P83:R83">
    <cfRule type="expression" dxfId="137" priority="73" stopIfTrue="1">
      <formula>P83="R"</formula>
    </cfRule>
    <cfRule type="expression" dxfId="136" priority="74" stopIfTrue="1">
      <formula>P83="A"</formula>
    </cfRule>
    <cfRule type="expression" dxfId="135" priority="75" stopIfTrue="1">
      <formula>P83="G"</formula>
    </cfRule>
  </conditionalFormatting>
  <conditionalFormatting sqref="W53:Y53">
    <cfRule type="expression" dxfId="134" priority="52" stopIfTrue="1">
      <formula>W53="R"</formula>
    </cfRule>
    <cfRule type="expression" dxfId="133" priority="53" stopIfTrue="1">
      <formula>W53="A"</formula>
    </cfRule>
    <cfRule type="expression" dxfId="132" priority="54" stopIfTrue="1">
      <formula>W53="G"</formula>
    </cfRule>
  </conditionalFormatting>
  <conditionalFormatting sqref="P53:R53">
    <cfRule type="expression" dxfId="131" priority="55" stopIfTrue="1">
      <formula>P53="R"</formula>
    </cfRule>
    <cfRule type="expression" dxfId="130" priority="56" stopIfTrue="1">
      <formula>P53="A"</formula>
    </cfRule>
    <cfRule type="expression" dxfId="129" priority="57" stopIfTrue="1">
      <formula>P53="G"</formula>
    </cfRule>
  </conditionalFormatting>
  <conditionalFormatting sqref="I81:K81">
    <cfRule type="expression" dxfId="128" priority="22" stopIfTrue="1">
      <formula>I81="R"</formula>
    </cfRule>
    <cfRule type="expression" dxfId="127" priority="23" stopIfTrue="1">
      <formula>I81="A"</formula>
    </cfRule>
    <cfRule type="expression" dxfId="126" priority="24" stopIfTrue="1">
      <formula>I81="G"</formula>
    </cfRule>
  </conditionalFormatting>
  <conditionalFormatting sqref="I28:K28">
    <cfRule type="expression" dxfId="125" priority="67" stopIfTrue="1">
      <formula>I28="R"</formula>
    </cfRule>
    <cfRule type="expression" dxfId="124" priority="68" stopIfTrue="1">
      <formula>I28="A"</formula>
    </cfRule>
    <cfRule type="expression" dxfId="123" priority="69" stopIfTrue="1">
      <formula>I28="G"</formula>
    </cfRule>
  </conditionalFormatting>
  <conditionalFormatting sqref="I53:K53">
    <cfRule type="expression" dxfId="122" priority="58" stopIfTrue="1">
      <formula>I53="R"</formula>
    </cfRule>
    <cfRule type="expression" dxfId="121" priority="59" stopIfTrue="1">
      <formula>I53="A"</formula>
    </cfRule>
    <cfRule type="expression" dxfId="120" priority="60" stopIfTrue="1">
      <formula>I53="G"</formula>
    </cfRule>
  </conditionalFormatting>
  <conditionalFormatting sqref="P60:R60">
    <cfRule type="expression" dxfId="119" priority="46" stopIfTrue="1">
      <formula>P60="R"</formula>
    </cfRule>
    <cfRule type="expression" dxfId="118" priority="47" stopIfTrue="1">
      <formula>P60="A"</formula>
    </cfRule>
    <cfRule type="expression" dxfId="117" priority="48" stopIfTrue="1">
      <formula>P60="G"</formula>
    </cfRule>
  </conditionalFormatting>
  <conditionalFormatting sqref="W60:Y60">
    <cfRule type="expression" dxfId="116" priority="43" stopIfTrue="1">
      <formula>W60="R"</formula>
    </cfRule>
    <cfRule type="expression" dxfId="115" priority="44" stopIfTrue="1">
      <formula>W60="A"</formula>
    </cfRule>
    <cfRule type="expression" dxfId="114" priority="45" stopIfTrue="1">
      <formula>W60="G"</formula>
    </cfRule>
  </conditionalFormatting>
  <conditionalFormatting sqref="I66:K66">
    <cfRule type="expression" dxfId="113" priority="40" stopIfTrue="1">
      <formula>I66="R"</formula>
    </cfRule>
    <cfRule type="expression" dxfId="112" priority="41" stopIfTrue="1">
      <formula>I66="A"</formula>
    </cfRule>
    <cfRule type="expression" dxfId="111" priority="42" stopIfTrue="1">
      <formula>I66="G"</formula>
    </cfRule>
  </conditionalFormatting>
  <conditionalFormatting sqref="P66:R66">
    <cfRule type="expression" dxfId="110" priority="37" stopIfTrue="1">
      <formula>P66="R"</formula>
    </cfRule>
    <cfRule type="expression" dxfId="109" priority="38" stopIfTrue="1">
      <formula>P66="A"</formula>
    </cfRule>
    <cfRule type="expression" dxfId="108" priority="39" stopIfTrue="1">
      <formula>P66="G"</formula>
    </cfRule>
  </conditionalFormatting>
  <conditionalFormatting sqref="W66:Y66">
    <cfRule type="expression" dxfId="107" priority="34" stopIfTrue="1">
      <formula>W66="R"</formula>
    </cfRule>
    <cfRule type="expression" dxfId="106" priority="35" stopIfTrue="1">
      <formula>W66="A"</formula>
    </cfRule>
    <cfRule type="expression" dxfId="105" priority="36" stopIfTrue="1">
      <formula>W66="G"</formula>
    </cfRule>
  </conditionalFormatting>
  <conditionalFormatting sqref="I76:K76">
    <cfRule type="expression" dxfId="104" priority="31" stopIfTrue="1">
      <formula>I76="R"</formula>
    </cfRule>
    <cfRule type="expression" dxfId="103" priority="32" stopIfTrue="1">
      <formula>I76="A"</formula>
    </cfRule>
    <cfRule type="expression" dxfId="102" priority="33" stopIfTrue="1">
      <formula>I76="G"</formula>
    </cfRule>
  </conditionalFormatting>
  <conditionalFormatting sqref="P76:R76">
    <cfRule type="expression" dxfId="101" priority="28" stopIfTrue="1">
      <formula>P76="R"</formula>
    </cfRule>
    <cfRule type="expression" dxfId="100" priority="29" stopIfTrue="1">
      <formula>P76="A"</formula>
    </cfRule>
    <cfRule type="expression" dxfId="99" priority="30" stopIfTrue="1">
      <formula>P76="G"</formula>
    </cfRule>
  </conditionalFormatting>
  <conditionalFormatting sqref="W76:Y76">
    <cfRule type="expression" dxfId="98" priority="25" stopIfTrue="1">
      <formula>W76="R"</formula>
    </cfRule>
    <cfRule type="expression" dxfId="97" priority="26" stopIfTrue="1">
      <formula>W76="A"</formula>
    </cfRule>
    <cfRule type="expression" dxfId="96" priority="27" stopIfTrue="1">
      <formula>W76="G"</formula>
    </cfRule>
  </conditionalFormatting>
  <conditionalFormatting sqref="P81:R81">
    <cfRule type="expression" dxfId="95" priority="19" stopIfTrue="1">
      <formula>P81="R"</formula>
    </cfRule>
    <cfRule type="expression" dxfId="94" priority="20" stopIfTrue="1">
      <formula>P81="A"</formula>
    </cfRule>
    <cfRule type="expression" dxfId="93" priority="21" stopIfTrue="1">
      <formula>P81="G"</formula>
    </cfRule>
  </conditionalFormatting>
  <conditionalFormatting sqref="W81:Y81">
    <cfRule type="expression" dxfId="92" priority="16" stopIfTrue="1">
      <formula>W81="R"</formula>
    </cfRule>
    <cfRule type="expression" dxfId="91" priority="17" stopIfTrue="1">
      <formula>W81="A"</formula>
    </cfRule>
    <cfRule type="expression" dxfId="90" priority="18" stopIfTrue="1">
      <formula>W81="G"</formula>
    </cfRule>
  </conditionalFormatting>
  <conditionalFormatting sqref="AI19:AK19">
    <cfRule type="expression" dxfId="89" priority="13" stopIfTrue="1">
      <formula>AI19="R"</formula>
    </cfRule>
    <cfRule type="expression" dxfId="88" priority="14" stopIfTrue="1">
      <formula>AI19="A"</formula>
    </cfRule>
    <cfRule type="expression" dxfId="87" priority="15" stopIfTrue="1">
      <formula>AI19="G"</formula>
    </cfRule>
  </conditionalFormatting>
  <conditionalFormatting sqref="AP19:AR19">
    <cfRule type="expression" dxfId="86" priority="10" stopIfTrue="1">
      <formula>AP19="R"</formula>
    </cfRule>
    <cfRule type="expression" dxfId="85" priority="11" stopIfTrue="1">
      <formula>AP19="A"</formula>
    </cfRule>
    <cfRule type="expression" dxfId="84" priority="12" stopIfTrue="1">
      <formula>AP19="G"</formula>
    </cfRule>
  </conditionalFormatting>
  <conditionalFormatting sqref="AW19:AY19">
    <cfRule type="expression" dxfId="83" priority="7" stopIfTrue="1">
      <formula>AW19="R"</formula>
    </cfRule>
    <cfRule type="expression" dxfId="82" priority="8" stopIfTrue="1">
      <formula>AW19="A"</formula>
    </cfRule>
    <cfRule type="expression" dxfId="81" priority="9" stopIfTrue="1">
      <formula>AW19="G"</formula>
    </cfRule>
  </conditionalFormatting>
  <conditionalFormatting sqref="P28:R28">
    <cfRule type="expression" dxfId="80" priority="4" stopIfTrue="1">
      <formula>P28="R"</formula>
    </cfRule>
    <cfRule type="expression" dxfId="79" priority="5" stopIfTrue="1">
      <formula>P28="A"</formula>
    </cfRule>
    <cfRule type="expression" dxfId="78" priority="6" stopIfTrue="1">
      <formula>P28="G"</formula>
    </cfRule>
  </conditionalFormatting>
  <conditionalFormatting sqref="W28:Y28">
    <cfRule type="expression" dxfId="77" priority="1" stopIfTrue="1">
      <formula>W28="R"</formula>
    </cfRule>
    <cfRule type="expression" dxfId="76" priority="2" stopIfTrue="1">
      <formula>W28="A"</formula>
    </cfRule>
    <cfRule type="expression" dxfId="75" priority="3" stopIfTrue="1">
      <formula>W28="G"</formula>
    </cfRule>
  </conditionalFormatting>
  <pageMargins left="0.74803149606299213" right="0.74803149606299213" top="0.98425196850393704" bottom="0.98425196850393704" header="0.51181102362204722" footer="0.51181102362204722"/>
  <pageSetup paperSize="9" scale="34" orientation="portrait" r:id="rId1"/>
  <headerFooter alignWithMargins="0"/>
  <colBreaks count="1" manualBreakCount="1">
    <brk id="11" max="1048575" man="1"/>
  </colBreaks>
  <ignoredErrors>
    <ignoredError sqref="F48:H48 M48:O48 T48:V48" formula="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7" tint="0.59999389629810485"/>
  </sheetPr>
  <dimension ref="B5:D6"/>
  <sheetViews>
    <sheetView workbookViewId="0"/>
  </sheetViews>
  <sheetFormatPr defaultColWidth="9.09765625" defaultRowHeight="11.5" x14ac:dyDescent="0.25"/>
  <cols>
    <col min="1" max="16384" width="9.09765625" style="130"/>
  </cols>
  <sheetData>
    <row r="5" spans="2:4" x14ac:dyDescent="0.25">
      <c r="B5" s="153"/>
    </row>
    <row r="6" spans="2:4" x14ac:dyDescent="0.25">
      <c r="D6" s="153"/>
    </row>
  </sheetData>
  <sheetProtection selectLockedCells="1" selectUnlockedCells="1"/>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7" tint="0.59999389629810485"/>
    <pageSetUpPr autoPageBreaks="0" fitToPage="1"/>
  </sheetPr>
  <dimension ref="A1:XDN644"/>
  <sheetViews>
    <sheetView showGridLines="0" topLeftCell="B17" workbookViewId="0">
      <selection activeCell="A21" sqref="A21:XFD21"/>
    </sheetView>
  </sheetViews>
  <sheetFormatPr defaultColWidth="0" defaultRowHeight="15.65" customHeight="1" zeroHeight="1" x14ac:dyDescent="0.25"/>
  <cols>
    <col min="1" max="2" width="5" style="87" customWidth="1"/>
    <col min="3" max="3" width="13.09765625" style="87" customWidth="1"/>
    <col min="4" max="4" width="28.59765625" style="80" customWidth="1"/>
    <col min="5" max="5" width="2.69921875" style="87" customWidth="1"/>
    <col min="6" max="8" width="14.3984375" style="112" customWidth="1"/>
    <col min="9" max="10" width="100.59765625" style="87" customWidth="1"/>
    <col min="11" max="11" width="9.296875" style="87" customWidth="1"/>
    <col min="12" max="16342" width="9.296875" style="87" hidden="1"/>
    <col min="16343" max="16384" width="11" style="87" hidden="1"/>
  </cols>
  <sheetData>
    <row r="1" spans="1:10" ht="15.65" customHeight="1" x14ac:dyDescent="0.25">
      <c r="A1" s="85"/>
      <c r="B1" s="85"/>
      <c r="C1" s="86"/>
      <c r="D1" s="113"/>
      <c r="E1" s="85"/>
      <c r="F1" s="108"/>
      <c r="G1" s="108"/>
      <c r="H1" s="108"/>
      <c r="I1" s="85"/>
      <c r="J1" s="85"/>
    </row>
    <row r="2" spans="1:10" ht="15.65" customHeight="1" x14ac:dyDescent="0.25">
      <c r="A2" s="85"/>
      <c r="B2" s="85"/>
      <c r="C2" s="43" t="str">
        <f>cstProjectName</f>
        <v xml:space="preserve">C1000862 GovPrint Cloud </v>
      </c>
      <c r="D2" s="113"/>
      <c r="E2" s="85"/>
      <c r="F2" s="108"/>
      <c r="G2" s="108"/>
      <c r="H2" s="108"/>
      <c r="I2" s="85"/>
      <c r="J2" s="85"/>
    </row>
    <row r="3" spans="1:10" ht="15.65" customHeight="1" x14ac:dyDescent="0.25">
      <c r="A3" s="85"/>
      <c r="B3" s="85"/>
      <c r="C3" s="44" t="str">
        <f ca="1">MID(CELL("filename",A1),FIND("]",CELL("filename",A1))+1,256)&amp;" Evaluation"</f>
        <v>4.1a Lead Evaluation</v>
      </c>
      <c r="D3" s="113"/>
      <c r="E3" s="85"/>
      <c r="F3" s="108"/>
      <c r="G3" s="108"/>
      <c r="H3" s="108"/>
      <c r="I3" s="85"/>
      <c r="J3" s="85"/>
    </row>
    <row r="4" spans="1:10" ht="15.65" customHeight="1" x14ac:dyDescent="0.25">
      <c r="A4" s="85"/>
      <c r="B4" s="85"/>
      <c r="C4" s="86" t="str">
        <f>IF(ISBLANK(cstProtectiveMarking),"",cstProtectiveMarking)</f>
        <v>[OFFICIAL]</v>
      </c>
      <c r="D4" s="113"/>
      <c r="E4" s="85"/>
      <c r="F4" s="108"/>
      <c r="G4" s="108"/>
      <c r="H4" s="108"/>
      <c r="I4" s="85"/>
      <c r="J4" s="85"/>
    </row>
    <row r="5" spans="1:10" ht="15.65" customHeight="1" x14ac:dyDescent="0.25">
      <c r="A5" s="85"/>
      <c r="B5" s="85"/>
      <c r="C5" s="88" t="str">
        <f>HYPERLINK("#'Contents'!A1",sysChkWord)</f>
        <v>All Checks OK</v>
      </c>
      <c r="D5" s="113"/>
      <c r="E5" s="85"/>
      <c r="F5" s="108"/>
      <c r="G5" s="108"/>
      <c r="H5" s="108"/>
      <c r="I5" s="85"/>
      <c r="J5" s="85"/>
    </row>
    <row r="6" spans="1:10" ht="15.65" customHeight="1" x14ac:dyDescent="0.25">
      <c r="A6" s="85"/>
      <c r="B6" s="336"/>
      <c r="C6" s="337" t="str">
        <f>HYPERLINK("#'Contents'!A1","Contents")</f>
        <v>Contents</v>
      </c>
      <c r="D6" s="338"/>
      <c r="E6" s="339"/>
      <c r="F6" s="109"/>
      <c r="G6" s="109"/>
      <c r="H6" s="109"/>
      <c r="I6" s="88"/>
      <c r="J6" s="88"/>
    </row>
    <row r="7" spans="1:10" ht="15.65" customHeight="1" x14ac:dyDescent="0.25">
      <c r="A7" s="85"/>
      <c r="B7" s="85"/>
      <c r="C7" s="85"/>
      <c r="D7" s="113"/>
      <c r="E7" s="85"/>
      <c r="F7" s="108"/>
      <c r="G7" s="108"/>
      <c r="H7" s="108"/>
      <c r="I7" s="85"/>
      <c r="J7" s="85"/>
    </row>
    <row r="8" spans="1:10" ht="15.65" customHeight="1" x14ac:dyDescent="0.25">
      <c r="A8" s="91">
        <f>SUM(A9:A27)</f>
        <v>0</v>
      </c>
      <c r="B8" s="91">
        <f>SUM(B9:B27)</f>
        <v>0</v>
      </c>
      <c r="C8" s="92"/>
      <c r="D8" s="115"/>
      <c r="E8" s="92"/>
      <c r="F8" s="48"/>
      <c r="G8" s="48"/>
      <c r="H8" s="48"/>
      <c r="I8" s="92"/>
      <c r="J8" s="92"/>
    </row>
    <row r="9" spans="1:10" ht="15.65" customHeight="1" x14ac:dyDescent="0.25">
      <c r="A9" s="93"/>
      <c r="B9" s="93"/>
      <c r="C9" s="793" t="s">
        <v>360</v>
      </c>
      <c r="D9" s="793"/>
      <c r="E9" s="793"/>
      <c r="F9" s="110"/>
      <c r="G9" s="110"/>
      <c r="H9" s="110"/>
    </row>
    <row r="10" spans="1:10" ht="15.65" customHeight="1" x14ac:dyDescent="0.35">
      <c r="A10" s="94"/>
      <c r="B10" s="94"/>
      <c r="C10" s="809" t="s">
        <v>1</v>
      </c>
      <c r="D10" s="809"/>
      <c r="E10" s="809"/>
      <c r="F10" s="811" t="str">
        <f>LeadBidder</f>
        <v>Lead Bidder Name</v>
      </c>
      <c r="G10" s="812"/>
      <c r="H10" s="813"/>
      <c r="J10" s="151" t="s">
        <v>311</v>
      </c>
    </row>
    <row r="11" spans="1:10" ht="15.65" customHeight="1" x14ac:dyDescent="0.25">
      <c r="A11" s="94"/>
      <c r="B11" s="94"/>
      <c r="C11" s="809" t="s">
        <v>0</v>
      </c>
      <c r="D11" s="809"/>
      <c r="E11" s="809"/>
      <c r="F11" s="811" t="str">
        <f>'3.1 Lead &amp; Parents'!I11</f>
        <v>[x]</v>
      </c>
      <c r="G11" s="812"/>
      <c r="H11" s="813"/>
      <c r="J11" s="820"/>
    </row>
    <row r="12" spans="1:10" ht="15.65" customHeight="1" x14ac:dyDescent="0.25">
      <c r="A12" s="94"/>
      <c r="B12" s="94"/>
      <c r="C12" s="809" t="s">
        <v>43</v>
      </c>
      <c r="D12" s="809"/>
      <c r="E12" s="809"/>
      <c r="F12" s="811" t="str">
        <f>'3.1 Lead &amp; Parents'!I12</f>
        <v>[x]</v>
      </c>
      <c r="G12" s="812"/>
      <c r="H12" s="813"/>
      <c r="J12" s="821"/>
    </row>
    <row r="13" spans="1:10" ht="15.65" customHeight="1" x14ac:dyDescent="0.25">
      <c r="A13" s="94"/>
      <c r="B13" s="94"/>
      <c r="C13" s="809" t="s">
        <v>44</v>
      </c>
      <c r="D13" s="809"/>
      <c r="E13" s="809"/>
      <c r="F13" s="811" t="str">
        <f>'3.1 Lead &amp; Parents'!I13</f>
        <v>[x]</v>
      </c>
      <c r="G13" s="812"/>
      <c r="H13" s="813"/>
      <c r="J13" s="821"/>
    </row>
    <row r="14" spans="1:10" ht="15.65" customHeight="1" x14ac:dyDescent="0.25">
      <c r="A14" s="94"/>
      <c r="B14" s="94"/>
      <c r="C14" s="809" t="s">
        <v>51</v>
      </c>
      <c r="D14" s="809"/>
      <c r="E14" s="809"/>
      <c r="F14" s="823" t="str">
        <f>'3.1 Lead &amp; Parents'!I14</f>
        <v>31/XX/20XX</v>
      </c>
      <c r="G14" s="812"/>
      <c r="H14" s="813"/>
      <c r="J14" s="822"/>
    </row>
    <row r="15" spans="1:10" ht="15.65" customHeight="1" x14ac:dyDescent="0.25">
      <c r="A15" s="94"/>
      <c r="B15" s="94"/>
      <c r="C15" s="809" t="s">
        <v>659</v>
      </c>
      <c r="D15" s="809"/>
      <c r="E15" s="809"/>
      <c r="F15" s="817" t="str">
        <f>'3.1 Lead &amp; Parents'!I15</f>
        <v>Private/Public Company or LLP</v>
      </c>
      <c r="G15" s="818"/>
      <c r="H15" s="819"/>
    </row>
    <row r="16" spans="1:10" ht="15.65" customHeight="1" x14ac:dyDescent="0.25">
      <c r="A16" s="94"/>
      <c r="B16" s="94"/>
      <c r="C16" s="95"/>
      <c r="D16" s="96"/>
      <c r="E16" s="97"/>
      <c r="F16" s="106"/>
      <c r="G16" s="106"/>
      <c r="H16" s="106"/>
      <c r="I16" s="152" t="s">
        <v>338</v>
      </c>
      <c r="J16" s="334"/>
    </row>
    <row r="17" spans="1:11" ht="15.65" customHeight="1" x14ac:dyDescent="0.25">
      <c r="A17" s="94"/>
      <c r="B17" s="94"/>
      <c r="C17" s="98"/>
      <c r="E17" s="94"/>
      <c r="F17" s="106"/>
      <c r="G17" s="106"/>
      <c r="H17" s="106"/>
    </row>
    <row r="18" spans="1:11" s="697" customFormat="1" ht="14" x14ac:dyDescent="0.25">
      <c r="A18" s="694"/>
      <c r="B18" s="694"/>
      <c r="C18" s="695"/>
      <c r="D18" s="691" t="s">
        <v>50</v>
      </c>
      <c r="E18" s="696"/>
      <c r="F18" s="723" t="str">
        <f ca="1">'3.1 Lead &amp; Parents'!F18</f>
        <v>31/XX/20XX</v>
      </c>
      <c r="G18" s="723" t="str">
        <f ca="1">'3.1 Lead &amp; Parents'!G18</f>
        <v>31/XX/20XX</v>
      </c>
      <c r="H18" s="723" t="str">
        <f ca="1">'3.1 Lead &amp; Parents'!H18</f>
        <v>31/XX/20XX</v>
      </c>
      <c r="I18" s="692" t="s">
        <v>310</v>
      </c>
      <c r="J18" s="693" t="s">
        <v>311</v>
      </c>
    </row>
    <row r="19" spans="1:11" ht="69" customHeight="1" x14ac:dyDescent="0.25">
      <c r="A19" s="99"/>
      <c r="B19" s="100"/>
      <c r="C19" s="101">
        <v>1</v>
      </c>
      <c r="D19" s="83" t="s">
        <v>127</v>
      </c>
      <c r="E19" s="83"/>
      <c r="F19" s="82" t="str">
        <f ca="1">TEXT('3.1 Lead &amp; Parents'!F19,"#,##0.00_);[Red](#,##0.00);-")&amp;" ["&amp;'3.1 Lead &amp; Parents'!I19&amp;"]"</f>
        <v>- [R]</v>
      </c>
      <c r="G19" s="82" t="str">
        <f ca="1">TEXT('3.1 Lead &amp; Parents'!G19,"#,##0.00_);[Red](#,#,#0.00);-")&amp;" ["&amp;'3.1 Lead &amp; Parents'!J19&amp;"]"</f>
        <v>- [R]</v>
      </c>
      <c r="H19" s="82" t="str">
        <f ca="1">TEXT('3.1 Lead &amp; Parents'!H19,"#,##0.00_);[Red](#,#,#0.00);-")&amp;" ["&amp;'3.1 Lead &amp; Parents'!K19&amp;"]"</f>
        <v>- [R]</v>
      </c>
      <c r="I19" s="332"/>
      <c r="J19" s="335"/>
    </row>
    <row r="20" spans="1:11" ht="69" customHeight="1" x14ac:dyDescent="0.25">
      <c r="A20" s="99"/>
      <c r="B20" s="100"/>
      <c r="C20" s="101">
        <v>2</v>
      </c>
      <c r="D20" s="83" t="s">
        <v>53</v>
      </c>
      <c r="E20" s="83"/>
      <c r="F20" s="82" t="str">
        <f ca="1">TEXT('3.1 Lead &amp; Parents'!F23,"0.00%_);[Red]-0.00%_);-\%_)")&amp;" ["&amp;'3.1 Lead &amp; Parents'!I23&amp;"]"</f>
        <v>-%  [R]</v>
      </c>
      <c r="G20" s="82" t="str">
        <f ca="1">TEXT('3.1 Lead &amp; Parents'!G23,"0.00%_);[Red]-0.00%_);-\%_)")&amp;" ["&amp;'3.1 Lead &amp; Parents'!J23&amp;"]"</f>
        <v>-%  [R]</v>
      </c>
      <c r="H20" s="82" t="str">
        <f ca="1">TEXT('3.1 Lead &amp; Parents'!H23,"0.00%_);[Red]-0.00%_);-\%_)")&amp;" ["&amp;'3.1 Lead &amp; Parents'!K23&amp;"]"</f>
        <v>-%  [R]</v>
      </c>
      <c r="I20" s="332"/>
      <c r="J20" s="335"/>
    </row>
    <row r="21" spans="1:11" ht="69" hidden="1" customHeight="1" x14ac:dyDescent="0.25">
      <c r="A21" s="99"/>
      <c r="B21" s="100"/>
      <c r="C21" s="101" t="s">
        <v>54</v>
      </c>
      <c r="D21" s="83" t="s">
        <v>293</v>
      </c>
      <c r="E21" s="83"/>
      <c r="F21" s="82" t="str">
        <f ca="1">TEXT('3.1 Lead &amp; Parents'!F28,"0.00%_);[Red]-0.00%_);-\%_)")&amp;" ["&amp;'3.1 Lead &amp; Parents'!I28&amp;"]"</f>
        <v>N/A [N/A]</v>
      </c>
      <c r="G21" s="82" t="str">
        <f ca="1">TEXT('3.1 Lead &amp; Parents'!G28,"0.00%_);[Red]-0.00%_);-\%_)")&amp;" ["&amp;'3.1 Lead &amp; Parents'!J28&amp;"]"</f>
        <v>N/A [N/A]</v>
      </c>
      <c r="H21" s="82" t="str">
        <f ca="1">TEXT('3.1 Lead &amp; Parents'!H28,"0.00%_);[Red]-0.00%_);-\%_)")&amp;" ["&amp;'3.1 Lead &amp; Parents'!K28&amp;"]"</f>
        <v>N/A [N/A]</v>
      </c>
      <c r="I21" s="332"/>
      <c r="J21" s="335"/>
    </row>
    <row r="22" spans="1:11" ht="69" customHeight="1" x14ac:dyDescent="0.25">
      <c r="A22" s="99"/>
      <c r="B22" s="100"/>
      <c r="C22" s="101" t="s">
        <v>57</v>
      </c>
      <c r="D22" s="83" t="s">
        <v>61</v>
      </c>
      <c r="E22" s="84"/>
      <c r="F22" s="82" t="str">
        <f ca="1">TEXT('3.1 Lead &amp; Parents'!F53,"#,##0.00_);[Red](#,#,#0.00);-")&amp;" ["&amp;'3.1 Lead &amp; Parents'!I53&amp;"]"</f>
        <v>N/A [N/A]</v>
      </c>
      <c r="G22" s="82" t="str">
        <f ca="1">TEXT('3.1 Lead &amp; Parents'!G53,"#,##0.00_);[Red](#,#,#0.00);-")&amp;" ["&amp;'3.1 Lead &amp; Parents'!J53&amp;"]"</f>
        <v>N/A [N/A]</v>
      </c>
      <c r="H22" s="82" t="str">
        <f ca="1">TEXT('3.1 Lead &amp; Parents'!H53,"#,##0.00_);[Red](#,#,#0.00);-")&amp;" ["&amp;'3.1 Lead &amp; Parents'!K53&amp;"]"</f>
        <v>N/A [N/A]</v>
      </c>
      <c r="I22" s="332"/>
      <c r="J22" s="335"/>
    </row>
    <row r="23" spans="1:11" ht="69" customHeight="1" x14ac:dyDescent="0.25">
      <c r="A23" s="99"/>
      <c r="B23" s="100"/>
      <c r="C23" s="101">
        <v>4</v>
      </c>
      <c r="D23" s="81" t="s">
        <v>65</v>
      </c>
      <c r="E23" s="84"/>
      <c r="F23" s="82" t="str">
        <f ca="1">TEXT('3.1 Lead &amp; Parents'!F60,"#,##0.00_);[Red](#,#,#0.00);-")&amp;" ["&amp;'3.1 Lead &amp; Parents'!I60&amp;"]"</f>
        <v>N/A [N/A]</v>
      </c>
      <c r="G23" s="82" t="str">
        <f ca="1">TEXT('3.1 Lead &amp; Parents'!G60,"#,##0.00_);[Red](#,#,#0.00);-")&amp;" ["&amp;'3.1 Lead &amp; Parents'!J60&amp;"]"</f>
        <v>N/A [N/A]</v>
      </c>
      <c r="H23" s="82" t="str">
        <f ca="1">TEXT('3.1 Lead &amp; Parents'!H60,"#,##0.00_);[Red](#,#,#0.00);-")&amp;" ["&amp;'3.1 Lead &amp; Parents'!K60&amp;"]"</f>
        <v>N/A [N/A]</v>
      </c>
      <c r="I23" s="332"/>
      <c r="J23" s="335"/>
    </row>
    <row r="24" spans="1:11" ht="69" customHeight="1" x14ac:dyDescent="0.25">
      <c r="A24" s="99"/>
      <c r="B24" s="100"/>
      <c r="C24" s="101">
        <v>5</v>
      </c>
      <c r="D24" s="83" t="s">
        <v>59</v>
      </c>
      <c r="E24" s="84"/>
      <c r="F24" s="82" t="str">
        <f ca="1">TEXT('3.1 Lead &amp; Parents'!F66,"#,##0.00_);[Red](#,#,#0.00);-")&amp;" ["&amp;'3.1 Lead &amp; Parents'!I66&amp;"]"</f>
        <v>N/A [G]</v>
      </c>
      <c r="G24" s="82" t="str">
        <f ca="1">TEXT('3.1 Lead &amp; Parents'!G66,"#,##0.00_);[Red](#,#,#0.00);-")&amp;" ["&amp;'3.1 Lead &amp; Parents'!J66&amp;"]"</f>
        <v>N/A [G]</v>
      </c>
      <c r="H24" s="82" t="str">
        <f ca="1">TEXT('3.1 Lead &amp; Parents'!H66,"#,##0.00_);[Red](#,#,#0.00);-")&amp;" ["&amp;'3.1 Lead &amp; Parents'!K66&amp;"]"</f>
        <v>N/A [G]</v>
      </c>
      <c r="I24" s="332"/>
      <c r="J24" s="335"/>
    </row>
    <row r="25" spans="1:11" ht="69" customHeight="1" x14ac:dyDescent="0.25">
      <c r="A25" s="99"/>
      <c r="B25" s="100"/>
      <c r="C25" s="101">
        <v>6</v>
      </c>
      <c r="D25" s="83" t="s">
        <v>62</v>
      </c>
      <c r="E25" s="84"/>
      <c r="F25" s="82" t="str">
        <f ca="1">TEXT('3.1 Lead &amp; Parents'!F76,"#,##0.00_);[Red](#,#,#0.00);-")&amp;" ["&amp;'3.1 Lead &amp; Parents'!I76&amp;"]"</f>
        <v>N/A [G]</v>
      </c>
      <c r="G25" s="82" t="str">
        <f ca="1">TEXT('3.1 Lead &amp; Parents'!G76,"#,##0.00_);[Red](#,#,#0.00);-")&amp;" ["&amp;'3.1 Lead &amp; Parents'!J76&amp;"]"</f>
        <v>N/A [G]</v>
      </c>
      <c r="H25" s="82" t="str">
        <f ca="1">TEXT('3.1 Lead &amp; Parents'!H76,"#,##0.00_);[Red](#,#,#0.00);-")&amp;" ["&amp;'3.1 Lead &amp; Parents'!K76&amp;"]"</f>
        <v>N/A [G]</v>
      </c>
      <c r="I25" s="332"/>
      <c r="J25" s="335"/>
    </row>
    <row r="26" spans="1:11" ht="69" customHeight="1" x14ac:dyDescent="0.25">
      <c r="A26" s="99"/>
      <c r="B26" s="100"/>
      <c r="C26" s="101">
        <v>7</v>
      </c>
      <c r="D26" s="83" t="s">
        <v>63</v>
      </c>
      <c r="E26" s="84"/>
      <c r="F26" s="82" t="str">
        <f ca="1">TEXT('3.1 Lead &amp; Parents'!F81,"#,##0.00_);[Red](#,#,#0.00);-")&amp;" ["&amp;'3.1 Lead &amp; Parents'!I81&amp;"]"</f>
        <v>- [A]</v>
      </c>
      <c r="G26" s="82" t="str">
        <f ca="1">TEXT('3.1 Lead &amp; Parents'!G81,"#,##0.00_);[Red](#,#,#0.00);-")&amp;" ["&amp;'3.1 Lead &amp; Parents'!J81&amp;"]"</f>
        <v>- [A]</v>
      </c>
      <c r="H26" s="82" t="str">
        <f ca="1">TEXT('3.1 Lead &amp; Parents'!H81,"#,##0.00_);[Red](#,#,#0.00);-")&amp;" ["&amp;'3.1 Lead &amp; Parents'!K81&amp;"]"</f>
        <v>- [A]</v>
      </c>
      <c r="I26" s="332"/>
      <c r="J26" s="335"/>
    </row>
    <row r="27" spans="1:11" ht="69" customHeight="1" x14ac:dyDescent="0.25">
      <c r="A27" s="99"/>
      <c r="B27" s="100"/>
      <c r="C27" s="101">
        <v>8</v>
      </c>
      <c r="D27" s="83" t="s">
        <v>64</v>
      </c>
      <c r="E27" s="84"/>
      <c r="F27" s="82" t="str">
        <f ca="1">TEXT('3.1 Lead &amp; Parents'!F83,"0.00%_);[Red]-0.00%_);-\%_)")&amp;" ["&amp;'3.1 Lead &amp; Parents'!I83&amp;"]"</f>
        <v>N/A [R]</v>
      </c>
      <c r="G27" s="82" t="str">
        <f ca="1">TEXT('3.1 Lead &amp; Parents'!G83,"0.00%_);[Red]-0.00%_);-\%_)")&amp;" ["&amp;'3.1 Lead &amp; Parents'!J83&amp;"]"</f>
        <v>N/A [R]</v>
      </c>
      <c r="H27" s="82" t="str">
        <f ca="1">TEXT('3.1 Lead &amp; Parents'!H83,"0.00%_);[Red]-0.00%_);-\%_)")&amp;" ["&amp;'3.1 Lead &amp; Parents'!K83&amp;"]"</f>
        <v>N/A [R]</v>
      </c>
      <c r="I27" s="332"/>
      <c r="J27" s="335"/>
    </row>
    <row r="28" spans="1:11" ht="15.65" customHeight="1" x14ac:dyDescent="0.25">
      <c r="A28" s="102" t="s">
        <v>124</v>
      </c>
      <c r="B28" s="102"/>
      <c r="C28" s="102"/>
      <c r="D28" s="116"/>
      <c r="E28" s="102"/>
      <c r="F28" s="111"/>
      <c r="G28" s="111"/>
      <c r="H28" s="111"/>
      <c r="I28" s="102"/>
      <c r="J28" s="111"/>
      <c r="K28" s="111"/>
    </row>
    <row r="29" spans="1:11" ht="15.65" customHeight="1" x14ac:dyDescent="0.25"/>
    <row r="644" spans="1:9" s="107" customFormat="1" ht="15.65" hidden="1" customHeight="1" x14ac:dyDescent="0.25">
      <c r="A644" s="87"/>
      <c r="B644" s="87"/>
      <c r="C644" s="87"/>
      <c r="D644" s="80"/>
      <c r="E644" s="87"/>
      <c r="F644" s="112"/>
      <c r="G644" s="112"/>
      <c r="H644" s="112"/>
      <c r="I644" s="87"/>
    </row>
  </sheetData>
  <mergeCells count="14">
    <mergeCell ref="C9:E9"/>
    <mergeCell ref="C13:E13"/>
    <mergeCell ref="F13:H13"/>
    <mergeCell ref="C14:E14"/>
    <mergeCell ref="F14:H14"/>
    <mergeCell ref="F15:H15"/>
    <mergeCell ref="C15:E15"/>
    <mergeCell ref="J11:J14"/>
    <mergeCell ref="C10:E10"/>
    <mergeCell ref="F10:H10"/>
    <mergeCell ref="C11:E11"/>
    <mergeCell ref="F11:H11"/>
    <mergeCell ref="C12:E12"/>
    <mergeCell ref="F12:H12"/>
  </mergeCells>
  <conditionalFormatting sqref="C5">
    <cfRule type="expression" dxfId="74" priority="10">
      <formula>IF(AND(sysChk=0,sysWarn=0),1,0)</formula>
    </cfRule>
    <cfRule type="expression" dxfId="73" priority="11">
      <formula>IF(AND(sysChk=0,sysWarn&lt;&gt;0),1,0)</formula>
    </cfRule>
    <cfRule type="expression" dxfId="72" priority="12">
      <formula>IF(sysChk&lt;&gt;0,1,0)</formula>
    </cfRule>
  </conditionalFormatting>
  <conditionalFormatting sqref="I19:I27">
    <cfRule type="containsText" dxfId="71" priority="7" stopIfTrue="1" operator="containsText" text="[R]">
      <formula>NOT(ISERROR(SEARCH("[R]",I19)))</formula>
    </cfRule>
    <cfRule type="containsText" dxfId="70" priority="8" stopIfTrue="1" operator="containsText" text="[A]">
      <formula>NOT(ISERROR(SEARCH("[A]",I19)))</formula>
    </cfRule>
    <cfRule type="containsText" dxfId="69" priority="9" stopIfTrue="1" operator="containsText" text="[G]">
      <formula>NOT(ISERROR(SEARCH("[G]",I19)))</formula>
    </cfRule>
  </conditionalFormatting>
  <conditionalFormatting sqref="F19:H27">
    <cfRule type="containsText" dxfId="68" priority="1" stopIfTrue="1" operator="containsText" text="[R]">
      <formula>NOT(ISERROR(SEARCH("[R]",F19)))</formula>
    </cfRule>
    <cfRule type="containsText" dxfId="67" priority="2" stopIfTrue="1" operator="containsText" text="[A]">
      <formula>NOT(ISERROR(SEARCH("[A]",F19)))</formula>
    </cfRule>
    <cfRule type="containsText" dxfId="66" priority="3" stopIfTrue="1" operator="containsText" text="[G]">
      <formula>NOT(ISERROR(SEARCH("[G]",F19)))</formula>
    </cfRule>
  </conditionalFormatting>
  <dataValidations count="1">
    <dataValidation allowBlank="1" showInputMessage="1" showErrorMessage="1" prompt="Include:_x000a_(1) Reason for Amber/Red rating;_x000a_(2) Mitigating activity organisation is undertaking;_x000a_(3) Update on current position since accounting reference date;_x000a_(4) References to lines in financial statements or other evidence used in calculation input" sqref="I19" xr:uid="{00000000-0002-0000-1100-000000000000}"/>
  </dataValidations>
  <pageMargins left="0.74803149606299213" right="0.74803149606299213" top="0.98425196850393704" bottom="0.98425196850393704" header="0.51181102362204722" footer="0.51181102362204722"/>
  <pageSetup paperSize="9" scale="27" orientation="portrait" r:id="rId1"/>
  <headerFooter alignWithMargins="0"/>
  <colBreaks count="1" manualBreakCount="1">
    <brk id="8" max="1048575" man="1"/>
  </colBreaks>
  <ignoredErrors>
    <ignoredError sqref="F19:H19" evalError="1"/>
  </ignoredError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7" tint="0.59999389629810485"/>
    <pageSetUpPr autoPageBreaks="0" fitToPage="1"/>
  </sheetPr>
  <dimension ref="A1:XDU644"/>
  <sheetViews>
    <sheetView showGridLines="0" topLeftCell="A20" workbookViewId="0">
      <selection activeCell="A21" sqref="A21:XFD21"/>
    </sheetView>
  </sheetViews>
  <sheetFormatPr defaultColWidth="0" defaultRowHeight="0" customHeight="1" zeroHeight="1" x14ac:dyDescent="0.25"/>
  <cols>
    <col min="1" max="2" width="5" style="87" customWidth="1"/>
    <col min="3" max="3" width="13.09765625" style="87" customWidth="1"/>
    <col min="4" max="4" width="28.59765625" style="80" customWidth="1"/>
    <col min="5" max="5" width="2.69921875" style="87" customWidth="1"/>
    <col min="6" max="12" width="2.69921875" style="87" hidden="1" customWidth="1"/>
    <col min="13" max="15" width="14.3984375" style="112" customWidth="1"/>
    <col min="16" max="17" width="100.59765625" style="87" customWidth="1"/>
    <col min="18" max="18" width="9.296875" style="87" customWidth="1"/>
    <col min="19" max="16349" width="9.296875" style="87" hidden="1"/>
    <col min="16350" max="16384" width="11" style="87" hidden="1"/>
  </cols>
  <sheetData>
    <row r="1" spans="1:17" ht="15.65" customHeight="1" x14ac:dyDescent="0.25">
      <c r="A1" s="85"/>
      <c r="B1" s="85"/>
      <c r="C1" s="86"/>
      <c r="D1" s="113"/>
      <c r="E1" s="85"/>
      <c r="F1" s="85"/>
      <c r="G1" s="85"/>
      <c r="H1" s="85"/>
      <c r="I1" s="85"/>
      <c r="J1" s="85"/>
      <c r="K1" s="85"/>
      <c r="L1" s="85"/>
      <c r="M1" s="108"/>
      <c r="N1" s="108"/>
      <c r="O1" s="108"/>
      <c r="P1" s="85"/>
      <c r="Q1" s="85"/>
    </row>
    <row r="2" spans="1:17" ht="15.65" customHeight="1" x14ac:dyDescent="0.25">
      <c r="A2" s="85"/>
      <c r="B2" s="85"/>
      <c r="C2" s="43" t="str">
        <f>cstProjectName</f>
        <v xml:space="preserve">C1000862 GovPrint Cloud </v>
      </c>
      <c r="D2" s="113"/>
      <c r="E2" s="85"/>
      <c r="F2" s="85"/>
      <c r="G2" s="85"/>
      <c r="H2" s="85"/>
      <c r="I2" s="85"/>
      <c r="J2" s="85"/>
      <c r="K2" s="85"/>
      <c r="L2" s="85"/>
      <c r="M2" s="108"/>
      <c r="N2" s="108"/>
      <c r="O2" s="108"/>
      <c r="P2" s="85"/>
      <c r="Q2" s="85"/>
    </row>
    <row r="3" spans="1:17" ht="15.65" customHeight="1" x14ac:dyDescent="0.25">
      <c r="A3" s="85"/>
      <c r="B3" s="85"/>
      <c r="C3" s="44" t="str">
        <f ca="1">MID(CELL("filename",A1),FIND("]",CELL("filename",A1))+1,256)&amp;" Evaluation"</f>
        <v>4.1b Immediate Parent Evaluation</v>
      </c>
      <c r="D3" s="113"/>
      <c r="E3" s="85"/>
      <c r="F3" s="85"/>
      <c r="G3" s="85"/>
      <c r="H3" s="85"/>
      <c r="I3" s="85"/>
      <c r="J3" s="85"/>
      <c r="K3" s="85"/>
      <c r="L3" s="85"/>
      <c r="M3" s="108"/>
      <c r="N3" s="108"/>
      <c r="O3" s="108"/>
      <c r="P3" s="85"/>
      <c r="Q3" s="85"/>
    </row>
    <row r="4" spans="1:17" ht="15.65" customHeight="1" x14ac:dyDescent="0.25">
      <c r="A4" s="85"/>
      <c r="B4" s="85"/>
      <c r="C4" s="86" t="str">
        <f>IF(ISBLANK(cstProtectiveMarking),"",cstProtectiveMarking)</f>
        <v>[OFFICIAL]</v>
      </c>
      <c r="D4" s="113"/>
      <c r="E4" s="85"/>
      <c r="F4" s="85"/>
      <c r="G4" s="85"/>
      <c r="H4" s="85"/>
      <c r="I4" s="85"/>
      <c r="J4" s="85"/>
      <c r="K4" s="85"/>
      <c r="L4" s="85"/>
      <c r="M4" s="108"/>
      <c r="N4" s="108"/>
      <c r="O4" s="108"/>
      <c r="P4" s="85"/>
      <c r="Q4" s="85"/>
    </row>
    <row r="5" spans="1:17" ht="15.65" customHeight="1" x14ac:dyDescent="0.25">
      <c r="A5" s="85"/>
      <c r="B5" s="85"/>
      <c r="C5" s="88" t="str">
        <f>HYPERLINK("#'Contents'!A1",sysChkWord)</f>
        <v>All Checks OK</v>
      </c>
      <c r="D5" s="113"/>
      <c r="E5" s="85"/>
      <c r="F5" s="85"/>
      <c r="G5" s="85"/>
      <c r="H5" s="85"/>
      <c r="I5" s="85"/>
      <c r="J5" s="85"/>
      <c r="K5" s="85"/>
      <c r="L5" s="85"/>
      <c r="M5" s="108"/>
      <c r="N5" s="108"/>
      <c r="O5" s="108"/>
      <c r="P5" s="85"/>
      <c r="Q5" s="85"/>
    </row>
    <row r="6" spans="1:17" ht="15.65" customHeight="1" x14ac:dyDescent="0.25">
      <c r="A6" s="85"/>
      <c r="B6" s="336"/>
      <c r="C6" s="337" t="str">
        <f>HYPERLINK("#'Contents'!A1","Contents")</f>
        <v>Contents</v>
      </c>
      <c r="D6" s="338"/>
      <c r="E6" s="339"/>
      <c r="F6" s="339"/>
      <c r="G6" s="339"/>
      <c r="H6" s="339"/>
      <c r="I6" s="339"/>
      <c r="J6" s="339"/>
      <c r="K6" s="339"/>
      <c r="L6" s="339"/>
      <c r="M6" s="109"/>
      <c r="N6" s="109"/>
      <c r="O6" s="109"/>
      <c r="P6" s="88"/>
      <c r="Q6" s="88"/>
    </row>
    <row r="7" spans="1:17" ht="15.65" customHeight="1" x14ac:dyDescent="0.25">
      <c r="A7" s="85"/>
      <c r="B7" s="85"/>
      <c r="C7" s="85"/>
      <c r="D7" s="113"/>
      <c r="E7" s="85"/>
      <c r="F7" s="85"/>
      <c r="G7" s="85"/>
      <c r="H7" s="85"/>
      <c r="I7" s="85"/>
      <c r="J7" s="85"/>
      <c r="K7" s="85"/>
      <c r="L7" s="85"/>
      <c r="M7" s="108"/>
      <c r="N7" s="108"/>
      <c r="O7" s="108"/>
      <c r="P7" s="85"/>
      <c r="Q7" s="85"/>
    </row>
    <row r="8" spans="1:17" ht="15.65" customHeight="1" x14ac:dyDescent="0.25">
      <c r="A8" s="91">
        <f>SUM(A9:A27)</f>
        <v>0</v>
      </c>
      <c r="B8" s="91">
        <f>SUM(B9:B27)</f>
        <v>0</v>
      </c>
      <c r="C8" s="92"/>
      <c r="D8" s="115"/>
      <c r="E8" s="92"/>
      <c r="F8" s="92"/>
      <c r="G8" s="92"/>
      <c r="H8" s="92"/>
      <c r="I8" s="92"/>
      <c r="J8" s="92"/>
      <c r="K8" s="92"/>
      <c r="L8" s="92"/>
      <c r="M8" s="48"/>
      <c r="N8" s="48"/>
      <c r="O8" s="48"/>
      <c r="P8" s="92"/>
      <c r="Q8" s="92"/>
    </row>
    <row r="9" spans="1:17" ht="15.65" customHeight="1" x14ac:dyDescent="0.25">
      <c r="A9" s="93"/>
      <c r="B9" s="93"/>
      <c r="C9" s="793" t="s">
        <v>360</v>
      </c>
      <c r="D9" s="793"/>
      <c r="E9" s="793"/>
      <c r="F9" s="93"/>
      <c r="G9" s="93"/>
      <c r="H9" s="93"/>
      <c r="I9" s="93"/>
      <c r="J9" s="93"/>
      <c r="K9" s="93"/>
      <c r="L9" s="93"/>
      <c r="M9" s="110"/>
      <c r="N9" s="110"/>
      <c r="O9" s="110"/>
    </row>
    <row r="10" spans="1:17" ht="15.65" customHeight="1" x14ac:dyDescent="0.35">
      <c r="A10" s="94"/>
      <c r="B10" s="94"/>
      <c r="C10" s="809" t="s">
        <v>1</v>
      </c>
      <c r="D10" s="809"/>
      <c r="E10" s="809"/>
      <c r="F10" s="626"/>
      <c r="G10" s="626"/>
      <c r="H10" s="626"/>
      <c r="I10" s="626"/>
      <c r="J10" s="626"/>
      <c r="K10" s="626"/>
      <c r="L10" s="626"/>
      <c r="M10" s="811" t="str">
        <f>ImmediateP</f>
        <v>Immediate Parent Name</v>
      </c>
      <c r="N10" s="812"/>
      <c r="O10" s="813"/>
      <c r="Q10" s="151" t="s">
        <v>311</v>
      </c>
    </row>
    <row r="11" spans="1:17" ht="15.65" customHeight="1" x14ac:dyDescent="0.25">
      <c r="A11" s="94"/>
      <c r="B11" s="94"/>
      <c r="C11" s="809" t="s">
        <v>0</v>
      </c>
      <c r="D11" s="809"/>
      <c r="E11" s="809"/>
      <c r="F11" s="626"/>
      <c r="G11" s="626"/>
      <c r="H11" s="626"/>
      <c r="I11" s="626"/>
      <c r="J11" s="626"/>
      <c r="K11" s="626"/>
      <c r="L11" s="626"/>
      <c r="M11" s="811" t="str">
        <f>'3.1 Lead &amp; Parents'!P11</f>
        <v>[x]</v>
      </c>
      <c r="N11" s="812"/>
      <c r="O11" s="813"/>
      <c r="Q11" s="820"/>
    </row>
    <row r="12" spans="1:17" ht="15.65" customHeight="1" x14ac:dyDescent="0.25">
      <c r="A12" s="94"/>
      <c r="B12" s="94"/>
      <c r="C12" s="809" t="s">
        <v>43</v>
      </c>
      <c r="D12" s="809"/>
      <c r="E12" s="809"/>
      <c r="F12" s="626"/>
      <c r="G12" s="626"/>
      <c r="H12" s="626"/>
      <c r="I12" s="626"/>
      <c r="J12" s="626"/>
      <c r="K12" s="626"/>
      <c r="L12" s="626"/>
      <c r="M12" s="811" t="str">
        <f>'3.1 Lead &amp; Parents'!P12</f>
        <v>[x]</v>
      </c>
      <c r="N12" s="812"/>
      <c r="O12" s="813"/>
      <c r="Q12" s="821"/>
    </row>
    <row r="13" spans="1:17" ht="15.65" customHeight="1" x14ac:dyDescent="0.25">
      <c r="A13" s="94"/>
      <c r="B13" s="94"/>
      <c r="C13" s="809" t="s">
        <v>44</v>
      </c>
      <c r="D13" s="809"/>
      <c r="E13" s="809"/>
      <c r="F13" s="626"/>
      <c r="G13" s="626"/>
      <c r="H13" s="626"/>
      <c r="I13" s="626"/>
      <c r="J13" s="626"/>
      <c r="K13" s="626"/>
      <c r="L13" s="626"/>
      <c r="M13" s="811" t="str">
        <f>'3.1 Lead &amp; Parents'!P13</f>
        <v>[x]</v>
      </c>
      <c r="N13" s="812"/>
      <c r="O13" s="813"/>
      <c r="Q13" s="821"/>
    </row>
    <row r="14" spans="1:17" ht="15.65" customHeight="1" x14ac:dyDescent="0.25">
      <c r="A14" s="94"/>
      <c r="B14" s="94"/>
      <c r="C14" s="809" t="s">
        <v>51</v>
      </c>
      <c r="D14" s="809"/>
      <c r="E14" s="809"/>
      <c r="F14" s="626"/>
      <c r="G14" s="626"/>
      <c r="H14" s="626"/>
      <c r="I14" s="626"/>
      <c r="J14" s="626"/>
      <c r="K14" s="626"/>
      <c r="L14" s="626"/>
      <c r="M14" s="823" t="str">
        <f>'3.1 Lead &amp; Parents'!P14</f>
        <v>31/XX/20XX</v>
      </c>
      <c r="N14" s="824"/>
      <c r="O14" s="825"/>
      <c r="Q14" s="822"/>
    </row>
    <row r="15" spans="1:17" ht="15.65" customHeight="1" x14ac:dyDescent="0.25">
      <c r="A15" s="94"/>
      <c r="B15" s="94"/>
      <c r="C15" s="809" t="s">
        <v>659</v>
      </c>
      <c r="D15" s="809"/>
      <c r="E15" s="809"/>
      <c r="F15" s="97"/>
      <c r="G15" s="97"/>
      <c r="H15" s="97"/>
      <c r="I15" s="97"/>
      <c r="J15" s="97"/>
      <c r="K15" s="97"/>
      <c r="L15" s="97"/>
      <c r="M15" s="817" t="str">
        <f>'3.1 Lead &amp; Parents'!P15</f>
        <v>Private/Public Company or LLP</v>
      </c>
      <c r="N15" s="818"/>
      <c r="O15" s="819"/>
    </row>
    <row r="16" spans="1:17" ht="15.65" customHeight="1" x14ac:dyDescent="0.25">
      <c r="A16" s="94"/>
      <c r="B16" s="94"/>
      <c r="C16" s="95"/>
      <c r="D16" s="96"/>
      <c r="E16" s="97"/>
      <c r="F16" s="97"/>
      <c r="G16" s="97"/>
      <c r="H16" s="97"/>
      <c r="I16" s="97"/>
      <c r="J16" s="97"/>
      <c r="K16" s="97"/>
      <c r="L16" s="97"/>
      <c r="M16" s="106"/>
      <c r="N16" s="106"/>
      <c r="O16" s="106"/>
      <c r="P16" s="152" t="s">
        <v>338</v>
      </c>
      <c r="Q16" s="334"/>
    </row>
    <row r="17" spans="1:18" ht="15.65" customHeight="1" x14ac:dyDescent="0.25">
      <c r="A17" s="94"/>
      <c r="B17" s="94"/>
      <c r="C17" s="98"/>
      <c r="E17" s="94"/>
      <c r="F17" s="94"/>
      <c r="G17" s="94"/>
      <c r="H17" s="94"/>
      <c r="I17" s="94"/>
      <c r="J17" s="94"/>
      <c r="K17" s="94"/>
      <c r="L17" s="94"/>
      <c r="M17" s="106"/>
      <c r="N17" s="106"/>
      <c r="O17" s="106"/>
    </row>
    <row r="18" spans="1:18" s="697" customFormat="1" ht="14" x14ac:dyDescent="0.25">
      <c r="A18" s="694"/>
      <c r="B18" s="694"/>
      <c r="C18" s="695"/>
      <c r="D18" s="691" t="s">
        <v>50</v>
      </c>
      <c r="E18" s="696"/>
      <c r="F18" s="698"/>
      <c r="G18" s="698"/>
      <c r="H18" s="698"/>
      <c r="I18" s="698"/>
      <c r="J18" s="698"/>
      <c r="K18" s="698"/>
      <c r="L18" s="698"/>
      <c r="M18" s="723" t="str">
        <f ca="1">'3.1 Lead &amp; Parents'!M18</f>
        <v>31/XX/20XX</v>
      </c>
      <c r="N18" s="723" t="str">
        <f ca="1">'3.1 Lead &amp; Parents'!N18</f>
        <v>31/XX/20XX</v>
      </c>
      <c r="O18" s="723" t="str">
        <f ca="1">'3.1 Lead &amp; Parents'!O18</f>
        <v>31/XX/20XX</v>
      </c>
      <c r="P18" s="692" t="s">
        <v>310</v>
      </c>
      <c r="Q18" s="693" t="s">
        <v>311</v>
      </c>
    </row>
    <row r="19" spans="1:18" ht="69" customHeight="1" x14ac:dyDescent="0.25">
      <c r="A19" s="99"/>
      <c r="B19" s="100"/>
      <c r="C19" s="101">
        <v>1</v>
      </c>
      <c r="D19" s="83" t="s">
        <v>127</v>
      </c>
      <c r="E19" s="83"/>
      <c r="F19" s="83"/>
      <c r="G19" s="83"/>
      <c r="H19" s="83"/>
      <c r="I19" s="83"/>
      <c r="J19" s="83"/>
      <c r="K19" s="83"/>
      <c r="L19" s="83"/>
      <c r="M19" s="82" t="str">
        <f ca="1">TEXT('3.1 Lead &amp; Parents'!M19,"#,##0.00_);[Red](#,##0.00);-")&amp;" ["&amp;'3.1 Lead &amp; Parents'!P19&amp;"]"</f>
        <v>- [R]</v>
      </c>
      <c r="N19" s="82" t="str">
        <f ca="1">TEXT('3.1 Lead &amp; Parents'!N19,"#,##0.00_);[Red](#,#,#0.00);-")&amp;" ["&amp;'3.1 Lead &amp; Parents'!Q19&amp;"]"</f>
        <v>- [R]</v>
      </c>
      <c r="O19" s="82" t="str">
        <f ca="1">TEXT('3.1 Lead &amp; Parents'!O19,"#,##0.00_);[Red](#,#,#0.00);-")&amp;" ["&amp;'3.1 Lead &amp; Parents'!R19&amp;"]"</f>
        <v>- [R]</v>
      </c>
      <c r="P19" s="332"/>
      <c r="Q19" s="335"/>
    </row>
    <row r="20" spans="1:18" ht="69" customHeight="1" x14ac:dyDescent="0.25">
      <c r="A20" s="99"/>
      <c r="B20" s="100"/>
      <c r="C20" s="101">
        <v>2</v>
      </c>
      <c r="D20" s="83" t="s">
        <v>53</v>
      </c>
      <c r="E20" s="83"/>
      <c r="F20" s="83"/>
      <c r="G20" s="83"/>
      <c r="H20" s="83"/>
      <c r="I20" s="83"/>
      <c r="J20" s="83"/>
      <c r="K20" s="83"/>
      <c r="L20" s="83"/>
      <c r="M20" s="82" t="str">
        <f ca="1">TEXT('3.1 Lead &amp; Parents'!M23,"0.00%_);[Red]-0.00%_);-\%_)")&amp;" ["&amp;'3.1 Lead &amp; Parents'!P23&amp;"]"</f>
        <v>-%  [R]</v>
      </c>
      <c r="N20" s="82" t="str">
        <f ca="1">TEXT('3.1 Lead &amp; Parents'!N23,"0.00%_);[Red]-0.00%_);-\%_)")&amp;" ["&amp;'3.1 Lead &amp; Parents'!Q23&amp;"]"</f>
        <v>-%  [R]</v>
      </c>
      <c r="O20" s="82" t="str">
        <f ca="1">TEXT('3.1 Lead &amp; Parents'!O23,"0.00%_);[Red]-0.00%_);-\%_)")&amp;" ["&amp;'3.1 Lead &amp; Parents'!R23&amp;"]"</f>
        <v>-%  [R]</v>
      </c>
      <c r="P20" s="332"/>
      <c r="Q20" s="335"/>
    </row>
    <row r="21" spans="1:18" ht="69" hidden="1" customHeight="1" x14ac:dyDescent="0.25">
      <c r="A21" s="99"/>
      <c r="B21" s="100"/>
      <c r="C21" s="101" t="s">
        <v>54</v>
      </c>
      <c r="D21" s="83" t="s">
        <v>293</v>
      </c>
      <c r="E21" s="83"/>
      <c r="F21" s="83"/>
      <c r="G21" s="83"/>
      <c r="H21" s="83"/>
      <c r="I21" s="83"/>
      <c r="J21" s="83"/>
      <c r="K21" s="83"/>
      <c r="L21" s="83"/>
      <c r="M21" s="82" t="str">
        <f ca="1">TEXT('3.1 Lead &amp; Parents'!M28,"0.00%_);[Red]-0.00%_);-\%_)")&amp;" ["&amp;'3.1 Lead &amp; Parents'!P28&amp;"]"</f>
        <v>N/A [N/A]</v>
      </c>
      <c r="N21" s="82" t="str">
        <f ca="1">TEXT('3.1 Lead &amp; Parents'!N28,"0.00%_);[Red]-0.00%_);-\%_)")&amp;" ["&amp;'3.1 Lead &amp; Parents'!Q28&amp;"]"</f>
        <v>N/A [N/A]</v>
      </c>
      <c r="O21" s="82" t="str">
        <f ca="1">TEXT('3.1 Lead &amp; Parents'!O28,"0.00%_);[Red]-0.00%_);-\%_)")&amp;" ["&amp;'3.1 Lead &amp; Parents'!R28&amp;"]"</f>
        <v>N/A [N/A]</v>
      </c>
      <c r="P21" s="332"/>
      <c r="Q21" s="335"/>
    </row>
    <row r="22" spans="1:18" ht="69" customHeight="1" x14ac:dyDescent="0.25">
      <c r="A22" s="99"/>
      <c r="B22" s="100"/>
      <c r="C22" s="101" t="s">
        <v>57</v>
      </c>
      <c r="D22" s="83" t="s">
        <v>61</v>
      </c>
      <c r="E22" s="84"/>
      <c r="F22" s="84"/>
      <c r="G22" s="84"/>
      <c r="H22" s="84"/>
      <c r="I22" s="84"/>
      <c r="J22" s="84"/>
      <c r="K22" s="84"/>
      <c r="L22" s="84"/>
      <c r="M22" s="82" t="str">
        <f ca="1">TEXT('3.1 Lead &amp; Parents'!M53,"#,##0.00_);[Red](#,#,#0.00);-")&amp;" ["&amp;'3.1 Lead &amp; Parents'!P53&amp;"]"</f>
        <v>N/A [N/A]</v>
      </c>
      <c r="N22" s="82" t="str">
        <f ca="1">TEXT('3.1 Lead &amp; Parents'!N53,"#,##0.00_);[Red](#,#,#0.00);-")&amp;" ["&amp;'3.1 Lead &amp; Parents'!Q53&amp;"]"</f>
        <v>N/A [N/A]</v>
      </c>
      <c r="O22" s="82" t="str">
        <f ca="1">TEXT('3.1 Lead &amp; Parents'!O53,"#,##0.00_);[Red](#,#,#0.00);-")&amp;" ["&amp;'3.1 Lead &amp; Parents'!R53&amp;"]"</f>
        <v>N/A [N/A]</v>
      </c>
      <c r="P22" s="332"/>
      <c r="Q22" s="335"/>
    </row>
    <row r="23" spans="1:18" ht="69" customHeight="1" x14ac:dyDescent="0.25">
      <c r="A23" s="99"/>
      <c r="B23" s="100"/>
      <c r="C23" s="101">
        <v>4</v>
      </c>
      <c r="D23" s="81" t="s">
        <v>65</v>
      </c>
      <c r="E23" s="84"/>
      <c r="F23" s="84"/>
      <c r="G23" s="84"/>
      <c r="H23" s="84"/>
      <c r="I23" s="84"/>
      <c r="J23" s="84"/>
      <c r="K23" s="84"/>
      <c r="L23" s="84"/>
      <c r="M23" s="82" t="str">
        <f ca="1">TEXT('3.1 Lead &amp; Parents'!M60,"#,##0.00_);[Red](#,#,#0.00);-")&amp;" ["&amp;'3.1 Lead &amp; Parents'!P60&amp;"]"</f>
        <v>N/A [N/A]</v>
      </c>
      <c r="N23" s="82" t="str">
        <f ca="1">TEXT('3.1 Lead &amp; Parents'!N60,"#,##0.00_);[Red](#,#,#0.00);-")&amp;" ["&amp;'3.1 Lead &amp; Parents'!Q60&amp;"]"</f>
        <v>N/A [N/A]</v>
      </c>
      <c r="O23" s="82" t="str">
        <f ca="1">TEXT('3.1 Lead &amp; Parents'!O60,"#,##0.00_);[Red](#,#,#0.00);-")&amp;" ["&amp;'3.1 Lead &amp; Parents'!R60&amp;"]"</f>
        <v>N/A [N/A]</v>
      </c>
      <c r="P23" s="332"/>
      <c r="Q23" s="335"/>
    </row>
    <row r="24" spans="1:18" ht="69" customHeight="1" x14ac:dyDescent="0.25">
      <c r="A24" s="99"/>
      <c r="B24" s="100"/>
      <c r="C24" s="101">
        <v>5</v>
      </c>
      <c r="D24" s="83" t="s">
        <v>59</v>
      </c>
      <c r="E24" s="84"/>
      <c r="F24" s="84"/>
      <c r="G24" s="84"/>
      <c r="H24" s="84"/>
      <c r="I24" s="84"/>
      <c r="J24" s="84"/>
      <c r="K24" s="84"/>
      <c r="L24" s="84"/>
      <c r="M24" s="82" t="str">
        <f ca="1">TEXT('3.1 Lead &amp; Parents'!M66,"#,##0.00_);[Red](#,#,#0.00);-")&amp;" ["&amp;'3.1 Lead &amp; Parents'!P66&amp;"]"</f>
        <v>N/A [G]</v>
      </c>
      <c r="N24" s="82" t="str">
        <f ca="1">TEXT('3.1 Lead &amp; Parents'!N66,"#,##0.00_);[Red](#,#,#0.00);-")&amp;" ["&amp;'3.1 Lead &amp; Parents'!Q66&amp;"]"</f>
        <v>N/A [G]</v>
      </c>
      <c r="O24" s="82" t="str">
        <f ca="1">TEXT('3.1 Lead &amp; Parents'!O66,"#,##0.00_);[Red](#,#,#0.00);-")&amp;" ["&amp;'3.1 Lead &amp; Parents'!R66&amp;"]"</f>
        <v>N/A [G]</v>
      </c>
      <c r="P24" s="332"/>
      <c r="Q24" s="335"/>
    </row>
    <row r="25" spans="1:18" ht="69" customHeight="1" x14ac:dyDescent="0.25">
      <c r="A25" s="99"/>
      <c r="B25" s="100"/>
      <c r="C25" s="101">
        <v>6</v>
      </c>
      <c r="D25" s="83" t="s">
        <v>62</v>
      </c>
      <c r="E25" s="84"/>
      <c r="F25" s="84"/>
      <c r="G25" s="84"/>
      <c r="H25" s="84"/>
      <c r="I25" s="84"/>
      <c r="J25" s="84"/>
      <c r="K25" s="84"/>
      <c r="L25" s="84"/>
      <c r="M25" s="82" t="str">
        <f ca="1">TEXT('3.1 Lead &amp; Parents'!M76,"#,##0.00_);[Red](#,#,#0.00);-")&amp;" ["&amp;'3.1 Lead &amp; Parents'!P76&amp;"]"</f>
        <v>N/A [G]</v>
      </c>
      <c r="N25" s="82" t="str">
        <f ca="1">TEXT('3.1 Lead &amp; Parents'!N76,"#,##0.00_);[Red](#,#,#0.00);-")&amp;" ["&amp;'3.1 Lead &amp; Parents'!Q76&amp;"]"</f>
        <v>N/A [G]</v>
      </c>
      <c r="O25" s="82" t="str">
        <f ca="1">TEXT('3.1 Lead &amp; Parents'!O76,"#,##0.00_);[Red](#,#,#0.00);-")&amp;" ["&amp;'3.1 Lead &amp; Parents'!R76&amp;"]"</f>
        <v>N/A [G]</v>
      </c>
      <c r="P25" s="332"/>
      <c r="Q25" s="335"/>
    </row>
    <row r="26" spans="1:18" ht="69" customHeight="1" x14ac:dyDescent="0.25">
      <c r="A26" s="99"/>
      <c r="B26" s="100"/>
      <c r="C26" s="101">
        <v>7</v>
      </c>
      <c r="D26" s="83" t="s">
        <v>63</v>
      </c>
      <c r="E26" s="84"/>
      <c r="F26" s="84"/>
      <c r="G26" s="84"/>
      <c r="H26" s="84"/>
      <c r="I26" s="84"/>
      <c r="J26" s="84"/>
      <c r="K26" s="84"/>
      <c r="L26" s="84"/>
      <c r="M26" s="82" t="str">
        <f ca="1">TEXT('3.1 Lead &amp; Parents'!M81,"#,##0.00_);[Red](#,#,#0.00);-")&amp;" ["&amp;'3.1 Lead &amp; Parents'!P81&amp;"]"</f>
        <v>- [A]</v>
      </c>
      <c r="N26" s="82" t="str">
        <f ca="1">TEXT('3.1 Lead &amp; Parents'!N81,"#,##0.00_);[Red](#,#,#0.00);-")&amp;" ["&amp;'3.1 Lead &amp; Parents'!Q81&amp;"]"</f>
        <v>- [A]</v>
      </c>
      <c r="O26" s="82" t="str">
        <f ca="1">TEXT('3.1 Lead &amp; Parents'!O81,"#,##0.00_);[Red](#,#,#0.00);-")&amp;" ["&amp;'3.1 Lead &amp; Parents'!R81&amp;"]"</f>
        <v>- [A]</v>
      </c>
      <c r="P26" s="332"/>
      <c r="Q26" s="335"/>
    </row>
    <row r="27" spans="1:18" ht="69" customHeight="1" x14ac:dyDescent="0.25">
      <c r="A27" s="99"/>
      <c r="B27" s="100"/>
      <c r="C27" s="101">
        <v>8</v>
      </c>
      <c r="D27" s="83" t="s">
        <v>64</v>
      </c>
      <c r="E27" s="84"/>
      <c r="F27" s="84"/>
      <c r="G27" s="84"/>
      <c r="H27" s="84"/>
      <c r="I27" s="84"/>
      <c r="J27" s="84"/>
      <c r="K27" s="84"/>
      <c r="L27" s="84"/>
      <c r="M27" s="82" t="str">
        <f ca="1">TEXT('3.1 Lead &amp; Parents'!M83,"0.00%_);[Red]-0.00%_);-\%_)")&amp;" ["&amp;'3.1 Lead &amp; Parents'!P83&amp;"]"</f>
        <v>N/A [R]</v>
      </c>
      <c r="N27" s="82" t="str">
        <f ca="1">TEXT('3.1 Lead &amp; Parents'!N83,"0.00%_);[Red]-0.00%_);-\%_)")&amp;" ["&amp;'3.1 Lead &amp; Parents'!Q83&amp;"]"</f>
        <v>N/A [R]</v>
      </c>
      <c r="O27" s="82" t="str">
        <f ca="1">TEXT('3.1 Lead &amp; Parents'!O83,"0.00%_);[Red]-0.00%_);-\%_)")&amp;" ["&amp;'3.1 Lead &amp; Parents'!R83&amp;"]"</f>
        <v>N/A [R]</v>
      </c>
      <c r="P27" s="332"/>
      <c r="Q27" s="335"/>
    </row>
    <row r="28" spans="1:18" ht="15.65" customHeight="1" x14ac:dyDescent="0.25">
      <c r="A28" s="102" t="s">
        <v>124</v>
      </c>
      <c r="B28" s="102"/>
      <c r="C28" s="102"/>
      <c r="D28" s="116"/>
      <c r="E28" s="102"/>
      <c r="F28" s="102"/>
      <c r="G28" s="102"/>
      <c r="H28" s="102"/>
      <c r="I28" s="102"/>
      <c r="J28" s="102"/>
      <c r="K28" s="102"/>
      <c r="L28" s="102"/>
      <c r="M28" s="111"/>
      <c r="N28" s="111"/>
      <c r="O28" s="111"/>
      <c r="P28" s="102"/>
      <c r="Q28" s="111"/>
      <c r="R28" s="111"/>
    </row>
    <row r="29" spans="1:18" ht="15.65" customHeight="1" x14ac:dyDescent="0.25"/>
    <row r="30" spans="1:18" ht="15.65" hidden="1" customHeight="1" x14ac:dyDescent="0.25"/>
    <row r="31" spans="1:18" ht="15.65" hidden="1" customHeight="1" x14ac:dyDescent="0.25"/>
    <row r="32" spans="1:18" ht="15.65" hidden="1" customHeight="1" x14ac:dyDescent="0.25"/>
    <row r="33" ht="15.65" hidden="1" customHeight="1" x14ac:dyDescent="0.25"/>
    <row r="34" ht="15.65" hidden="1" customHeight="1" x14ac:dyDescent="0.25"/>
    <row r="35" ht="15.65" hidden="1" customHeight="1" x14ac:dyDescent="0.25"/>
    <row r="36" ht="15.65" hidden="1" customHeight="1" x14ac:dyDescent="0.25"/>
    <row r="37" ht="15.65" hidden="1" customHeight="1" x14ac:dyDescent="0.25"/>
    <row r="38" ht="15.65" hidden="1" customHeight="1" x14ac:dyDescent="0.25"/>
    <row r="39" ht="15.65" hidden="1" customHeight="1" x14ac:dyDescent="0.25"/>
    <row r="40" ht="15.65" hidden="1" customHeight="1" x14ac:dyDescent="0.25"/>
    <row r="41" ht="15.65" hidden="1" customHeight="1" x14ac:dyDescent="0.25"/>
    <row r="42" ht="15.65" hidden="1" customHeight="1" x14ac:dyDescent="0.25"/>
    <row r="43" ht="15.65" hidden="1" customHeight="1" x14ac:dyDescent="0.25"/>
    <row r="44" ht="15.65" hidden="1" customHeight="1" x14ac:dyDescent="0.25"/>
    <row r="45" ht="15.65" hidden="1" customHeight="1" x14ac:dyDescent="0.25"/>
    <row r="46" ht="15.65" hidden="1" customHeight="1" x14ac:dyDescent="0.25"/>
    <row r="47" ht="15.65" hidden="1" customHeight="1" x14ac:dyDescent="0.25"/>
    <row r="48" ht="15.65" hidden="1" customHeight="1" x14ac:dyDescent="0.25"/>
    <row r="49" ht="15.65" hidden="1" customHeight="1" x14ac:dyDescent="0.25"/>
    <row r="50" ht="15.65" hidden="1" customHeight="1" x14ac:dyDescent="0.25"/>
    <row r="51" ht="15.65" hidden="1" customHeight="1" x14ac:dyDescent="0.25"/>
    <row r="52" ht="15.65" hidden="1" customHeight="1" x14ac:dyDescent="0.25"/>
    <row r="53" ht="15.65" hidden="1" customHeight="1" x14ac:dyDescent="0.25"/>
    <row r="54" ht="15.65" hidden="1" customHeight="1" x14ac:dyDescent="0.25"/>
    <row r="55" ht="15.65" hidden="1" customHeight="1" x14ac:dyDescent="0.25"/>
    <row r="56" ht="15.65" hidden="1" customHeight="1" x14ac:dyDescent="0.25"/>
    <row r="57" ht="15.65" hidden="1" customHeight="1" x14ac:dyDescent="0.25"/>
    <row r="58" ht="15.65" hidden="1" customHeight="1" x14ac:dyDescent="0.25"/>
    <row r="59" ht="15.65" hidden="1" customHeight="1" x14ac:dyDescent="0.25"/>
    <row r="60" ht="15.65" hidden="1" customHeight="1" x14ac:dyDescent="0.25"/>
    <row r="61" ht="15.65" hidden="1" customHeight="1" x14ac:dyDescent="0.25"/>
    <row r="62" ht="15.65" hidden="1" customHeight="1" x14ac:dyDescent="0.25"/>
    <row r="63" ht="15.65" hidden="1" customHeight="1" x14ac:dyDescent="0.25"/>
    <row r="64" ht="15.65" hidden="1" customHeight="1" x14ac:dyDescent="0.25"/>
    <row r="65" ht="15.65" hidden="1" customHeight="1" x14ac:dyDescent="0.25"/>
    <row r="66" ht="15.65" hidden="1" customHeight="1" x14ac:dyDescent="0.25"/>
    <row r="67" ht="15.65" hidden="1" customHeight="1" x14ac:dyDescent="0.25"/>
    <row r="68" ht="15.65" hidden="1" customHeight="1" x14ac:dyDescent="0.25"/>
    <row r="69" ht="15.65" hidden="1" customHeight="1" x14ac:dyDescent="0.25"/>
    <row r="70" ht="15.65" hidden="1" customHeight="1" x14ac:dyDescent="0.25"/>
    <row r="71" ht="15.65" hidden="1" customHeight="1" x14ac:dyDescent="0.25"/>
    <row r="72" ht="15.65" hidden="1" customHeight="1" x14ac:dyDescent="0.25"/>
    <row r="73" ht="15.65" hidden="1" customHeight="1" x14ac:dyDescent="0.25"/>
    <row r="74" ht="15.65" hidden="1" customHeight="1" x14ac:dyDescent="0.25"/>
    <row r="75" ht="15.65" hidden="1" customHeight="1" x14ac:dyDescent="0.25"/>
    <row r="76" ht="15.65" hidden="1" customHeight="1" x14ac:dyDescent="0.25"/>
    <row r="77" ht="15.65" hidden="1" customHeight="1" x14ac:dyDescent="0.25"/>
    <row r="78" ht="15.65" hidden="1" customHeight="1" x14ac:dyDescent="0.25"/>
    <row r="79" ht="15.65" hidden="1" customHeight="1" x14ac:dyDescent="0.25"/>
    <row r="80" ht="15.65" hidden="1" customHeight="1" x14ac:dyDescent="0.25"/>
    <row r="81" ht="15.65" hidden="1" customHeight="1" x14ac:dyDescent="0.25"/>
    <row r="82" ht="15.65" hidden="1" customHeight="1" x14ac:dyDescent="0.25"/>
    <row r="83" ht="15.65" hidden="1" customHeight="1" x14ac:dyDescent="0.25"/>
    <row r="84" ht="15.65" hidden="1" customHeight="1" x14ac:dyDescent="0.25"/>
    <row r="85" ht="15.65" hidden="1" customHeight="1" x14ac:dyDescent="0.25"/>
    <row r="86" ht="15.65" hidden="1" customHeight="1" x14ac:dyDescent="0.25"/>
    <row r="87" ht="15.65" hidden="1" customHeight="1" x14ac:dyDescent="0.25"/>
    <row r="88" ht="15.65" hidden="1" customHeight="1" x14ac:dyDescent="0.25"/>
    <row r="89" ht="15.65" hidden="1" customHeight="1" x14ac:dyDescent="0.25"/>
    <row r="90" ht="15.65" hidden="1" customHeight="1" x14ac:dyDescent="0.25"/>
    <row r="91" ht="15.65" hidden="1" customHeight="1" x14ac:dyDescent="0.25"/>
    <row r="92" ht="15.65" hidden="1" customHeight="1" x14ac:dyDescent="0.25"/>
    <row r="93" ht="15.65" hidden="1" customHeight="1" x14ac:dyDescent="0.25"/>
    <row r="94" ht="15.65" hidden="1" customHeight="1" x14ac:dyDescent="0.25"/>
    <row r="95" ht="15.65" hidden="1" customHeight="1" x14ac:dyDescent="0.25"/>
    <row r="96" ht="15.65" hidden="1" customHeight="1" x14ac:dyDescent="0.25"/>
    <row r="97" ht="15.65" hidden="1" customHeight="1" x14ac:dyDescent="0.25"/>
    <row r="98" ht="15.65" hidden="1" customHeight="1" x14ac:dyDescent="0.25"/>
    <row r="99" ht="15.65" hidden="1" customHeight="1" x14ac:dyDescent="0.25"/>
    <row r="100" ht="15.65" hidden="1" customHeight="1" x14ac:dyDescent="0.25"/>
    <row r="101" ht="15.65" hidden="1" customHeight="1" x14ac:dyDescent="0.25"/>
    <row r="102" ht="15.65" hidden="1" customHeight="1" x14ac:dyDescent="0.25"/>
    <row r="103" ht="15.65" hidden="1" customHeight="1" x14ac:dyDescent="0.25"/>
    <row r="104" ht="15.65" hidden="1" customHeight="1" x14ac:dyDescent="0.25"/>
    <row r="105" ht="15.65" hidden="1" customHeight="1" x14ac:dyDescent="0.25"/>
    <row r="106" ht="15.65" hidden="1" customHeight="1" x14ac:dyDescent="0.25"/>
    <row r="107" ht="15.65" hidden="1" customHeight="1" x14ac:dyDescent="0.25"/>
    <row r="108" ht="15.65" hidden="1" customHeight="1" x14ac:dyDescent="0.25"/>
    <row r="109" ht="15.65" hidden="1" customHeight="1" x14ac:dyDescent="0.25"/>
    <row r="110" ht="15.65" hidden="1" customHeight="1" x14ac:dyDescent="0.25"/>
    <row r="111" ht="15.65" hidden="1" customHeight="1" x14ac:dyDescent="0.25"/>
    <row r="112" ht="15.65" hidden="1" customHeight="1" x14ac:dyDescent="0.25"/>
    <row r="113" ht="15.65" hidden="1" customHeight="1" x14ac:dyDescent="0.25"/>
    <row r="114" ht="15.65" hidden="1" customHeight="1" x14ac:dyDescent="0.25"/>
    <row r="115" ht="15.65" hidden="1" customHeight="1" x14ac:dyDescent="0.25"/>
    <row r="116" ht="15.65" hidden="1" customHeight="1" x14ac:dyDescent="0.25"/>
    <row r="117" ht="15.65" hidden="1" customHeight="1" x14ac:dyDescent="0.25"/>
    <row r="118" ht="15.65" hidden="1" customHeight="1" x14ac:dyDescent="0.25"/>
    <row r="119" ht="15.65" hidden="1" customHeight="1" x14ac:dyDescent="0.25"/>
    <row r="120" ht="15.65" hidden="1" customHeight="1" x14ac:dyDescent="0.25"/>
    <row r="121" ht="15.65" hidden="1" customHeight="1" x14ac:dyDescent="0.25"/>
    <row r="122" ht="15.65" hidden="1" customHeight="1" x14ac:dyDescent="0.25"/>
    <row r="123" ht="15.65" hidden="1" customHeight="1" x14ac:dyDescent="0.25"/>
    <row r="124" ht="15.65" hidden="1" customHeight="1" x14ac:dyDescent="0.25"/>
    <row r="125" ht="15.65" hidden="1" customHeight="1" x14ac:dyDescent="0.25"/>
    <row r="126" ht="15.65" hidden="1" customHeight="1" x14ac:dyDescent="0.25"/>
    <row r="127" ht="15.65" hidden="1" customHeight="1" x14ac:dyDescent="0.25"/>
    <row r="128" ht="15.65" hidden="1" customHeight="1" x14ac:dyDescent="0.25"/>
    <row r="129" ht="15.65" hidden="1" customHeight="1" x14ac:dyDescent="0.25"/>
    <row r="130" ht="15.65" hidden="1" customHeight="1" x14ac:dyDescent="0.25"/>
    <row r="131" ht="15.65" hidden="1" customHeight="1" x14ac:dyDescent="0.25"/>
    <row r="132" ht="15.65" hidden="1" customHeight="1" x14ac:dyDescent="0.25"/>
    <row r="133" ht="15.65" hidden="1" customHeight="1" x14ac:dyDescent="0.25"/>
    <row r="134" ht="15.65" hidden="1" customHeight="1" x14ac:dyDescent="0.25"/>
    <row r="135" ht="15.65" hidden="1" customHeight="1" x14ac:dyDescent="0.25"/>
    <row r="136" ht="15.65" hidden="1" customHeight="1" x14ac:dyDescent="0.25"/>
    <row r="137" ht="15.65" hidden="1" customHeight="1" x14ac:dyDescent="0.25"/>
    <row r="138" ht="15.65" hidden="1" customHeight="1" x14ac:dyDescent="0.25"/>
    <row r="139" ht="15.65" hidden="1" customHeight="1" x14ac:dyDescent="0.25"/>
    <row r="140" ht="15.65" hidden="1" customHeight="1" x14ac:dyDescent="0.25"/>
    <row r="141" ht="15.65" hidden="1" customHeight="1" x14ac:dyDescent="0.25"/>
    <row r="142" ht="15.65" hidden="1" customHeight="1" x14ac:dyDescent="0.25"/>
    <row r="143" ht="15.65" hidden="1" customHeight="1" x14ac:dyDescent="0.25"/>
    <row r="144" ht="15.65" hidden="1" customHeight="1" x14ac:dyDescent="0.25"/>
    <row r="145" ht="15.65" hidden="1" customHeight="1" x14ac:dyDescent="0.25"/>
    <row r="146" ht="15.65" hidden="1" customHeight="1" x14ac:dyDescent="0.25"/>
    <row r="147" ht="15.65" hidden="1" customHeight="1" x14ac:dyDescent="0.25"/>
    <row r="148" ht="15.65" hidden="1" customHeight="1" x14ac:dyDescent="0.25"/>
    <row r="149" ht="15.65" hidden="1" customHeight="1" x14ac:dyDescent="0.25"/>
    <row r="150" ht="15.65" hidden="1" customHeight="1" x14ac:dyDescent="0.25"/>
    <row r="151" ht="15.65" hidden="1" customHeight="1" x14ac:dyDescent="0.25"/>
    <row r="152" ht="15.65" hidden="1" customHeight="1" x14ac:dyDescent="0.25"/>
    <row r="153" ht="15.65" hidden="1" customHeight="1" x14ac:dyDescent="0.25"/>
    <row r="154" ht="15.65" hidden="1" customHeight="1" x14ac:dyDescent="0.25"/>
    <row r="155" ht="15.65" hidden="1" customHeight="1" x14ac:dyDescent="0.25"/>
    <row r="156" ht="15.65" hidden="1" customHeight="1" x14ac:dyDescent="0.25"/>
    <row r="157" ht="15.65" hidden="1" customHeight="1" x14ac:dyDescent="0.25"/>
    <row r="158" ht="15.65" hidden="1" customHeight="1" x14ac:dyDescent="0.25"/>
    <row r="159" ht="15.65" hidden="1" customHeight="1" x14ac:dyDescent="0.25"/>
    <row r="160" ht="15.65" hidden="1" customHeight="1" x14ac:dyDescent="0.25"/>
    <row r="161" ht="15.65" hidden="1" customHeight="1" x14ac:dyDescent="0.25"/>
    <row r="162" ht="15.65" hidden="1" customHeight="1" x14ac:dyDescent="0.25"/>
    <row r="163" ht="15.65" hidden="1" customHeight="1" x14ac:dyDescent="0.25"/>
    <row r="164" ht="15.65" hidden="1" customHeight="1" x14ac:dyDescent="0.25"/>
    <row r="165" ht="15.65" hidden="1" customHeight="1" x14ac:dyDescent="0.25"/>
    <row r="166" ht="15.65" hidden="1" customHeight="1" x14ac:dyDescent="0.25"/>
    <row r="167" ht="15.65" hidden="1" customHeight="1" x14ac:dyDescent="0.25"/>
    <row r="168" ht="15.65" hidden="1" customHeight="1" x14ac:dyDescent="0.25"/>
    <row r="169" ht="15.65" hidden="1" customHeight="1" x14ac:dyDescent="0.25"/>
    <row r="170" ht="15.65" hidden="1" customHeight="1" x14ac:dyDescent="0.25"/>
    <row r="171" ht="15.65" hidden="1" customHeight="1" x14ac:dyDescent="0.25"/>
    <row r="172" ht="15.65" hidden="1" customHeight="1" x14ac:dyDescent="0.25"/>
    <row r="173" ht="15.65" hidden="1" customHeight="1" x14ac:dyDescent="0.25"/>
    <row r="174" ht="15.65" hidden="1" customHeight="1" x14ac:dyDescent="0.25"/>
    <row r="175" ht="15.65" hidden="1" customHeight="1" x14ac:dyDescent="0.25"/>
    <row r="176" ht="15.65" hidden="1" customHeight="1" x14ac:dyDescent="0.25"/>
    <row r="177" ht="15.65" hidden="1" customHeight="1" x14ac:dyDescent="0.25"/>
    <row r="178" ht="15.65" hidden="1" customHeight="1" x14ac:dyDescent="0.25"/>
    <row r="179" ht="15.65" hidden="1" customHeight="1" x14ac:dyDescent="0.25"/>
    <row r="180" ht="15.65" hidden="1" customHeight="1" x14ac:dyDescent="0.25"/>
    <row r="181" ht="15.65" hidden="1" customHeight="1" x14ac:dyDescent="0.25"/>
    <row r="182" ht="15.65" hidden="1" customHeight="1" x14ac:dyDescent="0.25"/>
    <row r="183" ht="15.65" hidden="1" customHeight="1" x14ac:dyDescent="0.25"/>
    <row r="184" ht="15.65" hidden="1" customHeight="1" x14ac:dyDescent="0.25"/>
    <row r="185" ht="15.65" hidden="1" customHeight="1" x14ac:dyDescent="0.25"/>
    <row r="186" ht="15.65" hidden="1" customHeight="1" x14ac:dyDescent="0.25"/>
    <row r="187" ht="15.65" hidden="1" customHeight="1" x14ac:dyDescent="0.25"/>
    <row r="188" ht="15.65" hidden="1" customHeight="1" x14ac:dyDescent="0.25"/>
    <row r="189" ht="15.65" hidden="1" customHeight="1" x14ac:dyDescent="0.25"/>
    <row r="190" ht="15.65" hidden="1" customHeight="1" x14ac:dyDescent="0.25"/>
    <row r="191" ht="15.65" hidden="1" customHeight="1" x14ac:dyDescent="0.25"/>
    <row r="192" ht="15.65" hidden="1" customHeight="1" x14ac:dyDescent="0.25"/>
    <row r="193" ht="15.65" hidden="1" customHeight="1" x14ac:dyDescent="0.25"/>
    <row r="194" ht="15.65" hidden="1" customHeight="1" x14ac:dyDescent="0.25"/>
    <row r="195" ht="15.65" hidden="1" customHeight="1" x14ac:dyDescent="0.25"/>
    <row r="196" ht="15.65" hidden="1" customHeight="1" x14ac:dyDescent="0.25"/>
    <row r="197" ht="15.65" hidden="1" customHeight="1" x14ac:dyDescent="0.25"/>
    <row r="198" ht="15.65" hidden="1" customHeight="1" x14ac:dyDescent="0.25"/>
    <row r="199" ht="15.65" hidden="1" customHeight="1" x14ac:dyDescent="0.25"/>
    <row r="200" ht="15.65" hidden="1" customHeight="1" x14ac:dyDescent="0.25"/>
    <row r="201" ht="15.65" hidden="1" customHeight="1" x14ac:dyDescent="0.25"/>
    <row r="202" ht="15.65" hidden="1" customHeight="1" x14ac:dyDescent="0.25"/>
    <row r="203" ht="15.65" hidden="1" customHeight="1" x14ac:dyDescent="0.25"/>
    <row r="204" ht="15.65" hidden="1" customHeight="1" x14ac:dyDescent="0.25"/>
    <row r="205" ht="15.65" hidden="1" customHeight="1" x14ac:dyDescent="0.25"/>
    <row r="206" ht="15.65" hidden="1" customHeight="1" x14ac:dyDescent="0.25"/>
    <row r="207" ht="15.65" hidden="1" customHeight="1" x14ac:dyDescent="0.25"/>
    <row r="208" ht="15.65" hidden="1" customHeight="1" x14ac:dyDescent="0.25"/>
    <row r="209" ht="15.65" hidden="1" customHeight="1" x14ac:dyDescent="0.25"/>
    <row r="210" ht="15.65" hidden="1" customHeight="1" x14ac:dyDescent="0.25"/>
    <row r="211" ht="15.65" hidden="1" customHeight="1" x14ac:dyDescent="0.25"/>
    <row r="212" ht="15.65" hidden="1" customHeight="1" x14ac:dyDescent="0.25"/>
    <row r="213" ht="15.65" hidden="1" customHeight="1" x14ac:dyDescent="0.25"/>
    <row r="214" ht="15.65" hidden="1" customHeight="1" x14ac:dyDescent="0.25"/>
    <row r="215" ht="15.65" hidden="1" customHeight="1" x14ac:dyDescent="0.25"/>
    <row r="216" ht="15.65" hidden="1" customHeight="1" x14ac:dyDescent="0.25"/>
    <row r="217" ht="15.65" hidden="1" customHeight="1" x14ac:dyDescent="0.25"/>
    <row r="218" ht="15.65" hidden="1" customHeight="1" x14ac:dyDescent="0.25"/>
    <row r="219" ht="15.65" hidden="1" customHeight="1" x14ac:dyDescent="0.25"/>
    <row r="220" ht="15.65" hidden="1" customHeight="1" x14ac:dyDescent="0.25"/>
    <row r="221" ht="15.65" hidden="1" customHeight="1" x14ac:dyDescent="0.25"/>
    <row r="222" ht="15.65" hidden="1" customHeight="1" x14ac:dyDescent="0.25"/>
    <row r="223" ht="15.65" hidden="1" customHeight="1" x14ac:dyDescent="0.25"/>
    <row r="224" ht="15.65" hidden="1" customHeight="1" x14ac:dyDescent="0.25"/>
    <row r="225" ht="15.65" hidden="1" customHeight="1" x14ac:dyDescent="0.25"/>
    <row r="226" ht="15.65" hidden="1" customHeight="1" x14ac:dyDescent="0.25"/>
    <row r="227" ht="15.65" hidden="1" customHeight="1" x14ac:dyDescent="0.25"/>
    <row r="228" ht="15.65" hidden="1" customHeight="1" x14ac:dyDescent="0.25"/>
    <row r="229" ht="15.65" hidden="1" customHeight="1" x14ac:dyDescent="0.25"/>
    <row r="230" ht="15.65" hidden="1" customHeight="1" x14ac:dyDescent="0.25"/>
    <row r="231" ht="15.65" hidden="1" customHeight="1" x14ac:dyDescent="0.25"/>
    <row r="232" ht="15.65" hidden="1" customHeight="1" x14ac:dyDescent="0.25"/>
    <row r="233" ht="15.65" hidden="1" customHeight="1" x14ac:dyDescent="0.25"/>
    <row r="234" ht="15.65" hidden="1" customHeight="1" x14ac:dyDescent="0.25"/>
    <row r="235" ht="15.65" hidden="1" customHeight="1" x14ac:dyDescent="0.25"/>
    <row r="236" ht="15.65" hidden="1" customHeight="1" x14ac:dyDescent="0.25"/>
    <row r="237" ht="15.65" hidden="1" customHeight="1" x14ac:dyDescent="0.25"/>
    <row r="238" ht="15.65" hidden="1" customHeight="1" x14ac:dyDescent="0.25"/>
    <row r="239" ht="15.65" hidden="1" customHeight="1" x14ac:dyDescent="0.25"/>
    <row r="240" ht="15.65" hidden="1" customHeight="1" x14ac:dyDescent="0.25"/>
    <row r="241" ht="15.65" hidden="1" customHeight="1" x14ac:dyDescent="0.25"/>
    <row r="242" ht="15.65" hidden="1" customHeight="1" x14ac:dyDescent="0.25"/>
    <row r="243" ht="15.65" hidden="1" customHeight="1" x14ac:dyDescent="0.25"/>
    <row r="244" ht="15.65" hidden="1" customHeight="1" x14ac:dyDescent="0.25"/>
    <row r="245" ht="15.65" hidden="1" customHeight="1" x14ac:dyDescent="0.25"/>
    <row r="246" ht="15.65" hidden="1" customHeight="1" x14ac:dyDescent="0.25"/>
    <row r="247" ht="15.65" hidden="1" customHeight="1" x14ac:dyDescent="0.25"/>
    <row r="248" ht="15.65" hidden="1" customHeight="1" x14ac:dyDescent="0.25"/>
    <row r="249" ht="15.65" hidden="1" customHeight="1" x14ac:dyDescent="0.25"/>
    <row r="250" ht="15.65" hidden="1" customHeight="1" x14ac:dyDescent="0.25"/>
    <row r="251" ht="15.65" hidden="1" customHeight="1" x14ac:dyDescent="0.25"/>
    <row r="252" ht="15.65" hidden="1" customHeight="1" x14ac:dyDescent="0.25"/>
    <row r="253" ht="15.65" hidden="1" customHeight="1" x14ac:dyDescent="0.25"/>
    <row r="254" ht="15.65" hidden="1" customHeight="1" x14ac:dyDescent="0.25"/>
    <row r="255" ht="15.65" hidden="1" customHeight="1" x14ac:dyDescent="0.25"/>
    <row r="256" ht="15.65" hidden="1" customHeight="1" x14ac:dyDescent="0.25"/>
    <row r="257" ht="15.65" hidden="1" customHeight="1" x14ac:dyDescent="0.25"/>
    <row r="258" ht="15.65" hidden="1" customHeight="1" x14ac:dyDescent="0.25"/>
    <row r="259" ht="15.65" hidden="1" customHeight="1" x14ac:dyDescent="0.25"/>
    <row r="260" ht="15.65" hidden="1" customHeight="1" x14ac:dyDescent="0.25"/>
    <row r="261" ht="15.65" hidden="1" customHeight="1" x14ac:dyDescent="0.25"/>
    <row r="262" ht="15.65" hidden="1" customHeight="1" x14ac:dyDescent="0.25"/>
    <row r="263" ht="15.65" hidden="1" customHeight="1" x14ac:dyDescent="0.25"/>
    <row r="264" ht="15.65" hidden="1" customHeight="1" x14ac:dyDescent="0.25"/>
    <row r="265" ht="15.65" hidden="1" customHeight="1" x14ac:dyDescent="0.25"/>
    <row r="266" ht="15.65" hidden="1" customHeight="1" x14ac:dyDescent="0.25"/>
    <row r="267" ht="15.65" hidden="1" customHeight="1" x14ac:dyDescent="0.25"/>
    <row r="268" ht="15.65" hidden="1" customHeight="1" x14ac:dyDescent="0.25"/>
    <row r="269" ht="15.65" hidden="1" customHeight="1" x14ac:dyDescent="0.25"/>
    <row r="270" ht="15.65" hidden="1" customHeight="1" x14ac:dyDescent="0.25"/>
    <row r="271" ht="15.65" hidden="1" customHeight="1" x14ac:dyDescent="0.25"/>
    <row r="272" ht="15.65" hidden="1" customHeight="1" x14ac:dyDescent="0.25"/>
    <row r="273" ht="15.65" hidden="1" customHeight="1" x14ac:dyDescent="0.25"/>
    <row r="274" ht="15.65" hidden="1" customHeight="1" x14ac:dyDescent="0.25"/>
    <row r="275" ht="15.65" hidden="1" customHeight="1" x14ac:dyDescent="0.25"/>
    <row r="276" ht="15.65" hidden="1" customHeight="1" x14ac:dyDescent="0.25"/>
    <row r="277" ht="15.65" hidden="1" customHeight="1" x14ac:dyDescent="0.25"/>
    <row r="278" ht="15.65" hidden="1" customHeight="1" x14ac:dyDescent="0.25"/>
    <row r="279" ht="15.65" hidden="1" customHeight="1" x14ac:dyDescent="0.25"/>
    <row r="280" ht="15.65" hidden="1" customHeight="1" x14ac:dyDescent="0.25"/>
    <row r="281" ht="15.65" hidden="1" customHeight="1" x14ac:dyDescent="0.25"/>
    <row r="282" ht="15.65" hidden="1" customHeight="1" x14ac:dyDescent="0.25"/>
    <row r="283" ht="15.65" hidden="1" customHeight="1" x14ac:dyDescent="0.25"/>
    <row r="284" ht="15.65" hidden="1" customHeight="1" x14ac:dyDescent="0.25"/>
    <row r="285" ht="15.65" hidden="1" customHeight="1" x14ac:dyDescent="0.25"/>
    <row r="286" ht="15.65" hidden="1" customHeight="1" x14ac:dyDescent="0.25"/>
    <row r="287" ht="15.65" hidden="1" customHeight="1" x14ac:dyDescent="0.25"/>
    <row r="288" ht="15.65" hidden="1" customHeight="1" x14ac:dyDescent="0.25"/>
    <row r="289" ht="15.65" hidden="1" customHeight="1" x14ac:dyDescent="0.25"/>
    <row r="290" ht="15.65" hidden="1" customHeight="1" x14ac:dyDescent="0.25"/>
    <row r="291" ht="15.65" hidden="1" customHeight="1" x14ac:dyDescent="0.25"/>
    <row r="292" ht="15.65" hidden="1" customHeight="1" x14ac:dyDescent="0.25"/>
    <row r="293" ht="15.65" hidden="1" customHeight="1" x14ac:dyDescent="0.25"/>
    <row r="294" ht="15.65" hidden="1" customHeight="1" x14ac:dyDescent="0.25"/>
    <row r="295" ht="15.65" hidden="1" customHeight="1" x14ac:dyDescent="0.25"/>
    <row r="296" ht="15.65" hidden="1" customHeight="1" x14ac:dyDescent="0.25"/>
    <row r="297" ht="15.65" hidden="1" customHeight="1" x14ac:dyDescent="0.25"/>
    <row r="298" ht="15.65" hidden="1" customHeight="1" x14ac:dyDescent="0.25"/>
    <row r="299" ht="15.65" hidden="1" customHeight="1" x14ac:dyDescent="0.25"/>
    <row r="300" ht="15.65" hidden="1" customHeight="1" x14ac:dyDescent="0.25"/>
    <row r="301" ht="15.65" hidden="1" customHeight="1" x14ac:dyDescent="0.25"/>
    <row r="302" ht="15.65" hidden="1" customHeight="1" x14ac:dyDescent="0.25"/>
    <row r="303" ht="15.65" hidden="1" customHeight="1" x14ac:dyDescent="0.25"/>
    <row r="304" ht="15.65" hidden="1" customHeight="1" x14ac:dyDescent="0.25"/>
    <row r="305" ht="15.65" hidden="1" customHeight="1" x14ac:dyDescent="0.25"/>
    <row r="306" ht="15.65" hidden="1" customHeight="1" x14ac:dyDescent="0.25"/>
    <row r="307" ht="15.65" hidden="1" customHeight="1" x14ac:dyDescent="0.25"/>
    <row r="308" ht="15.65" hidden="1" customHeight="1" x14ac:dyDescent="0.25"/>
    <row r="309" ht="15.65" hidden="1" customHeight="1" x14ac:dyDescent="0.25"/>
    <row r="310" ht="15.65" hidden="1" customHeight="1" x14ac:dyDescent="0.25"/>
    <row r="311" ht="15.65" hidden="1" customHeight="1" x14ac:dyDescent="0.25"/>
    <row r="312" ht="15.65" hidden="1" customHeight="1" x14ac:dyDescent="0.25"/>
    <row r="313" ht="15.65" hidden="1" customHeight="1" x14ac:dyDescent="0.25"/>
    <row r="314" ht="15.65" hidden="1" customHeight="1" x14ac:dyDescent="0.25"/>
    <row r="315" ht="15.65" hidden="1" customHeight="1" x14ac:dyDescent="0.25"/>
    <row r="316" ht="15.65" hidden="1" customHeight="1" x14ac:dyDescent="0.25"/>
    <row r="317" ht="15.65" hidden="1" customHeight="1" x14ac:dyDescent="0.25"/>
    <row r="318" ht="15.65" hidden="1" customHeight="1" x14ac:dyDescent="0.25"/>
    <row r="319" ht="15.65" hidden="1" customHeight="1" x14ac:dyDescent="0.25"/>
    <row r="320" ht="15.65" hidden="1" customHeight="1" x14ac:dyDescent="0.25"/>
    <row r="321" ht="15.65" hidden="1" customHeight="1" x14ac:dyDescent="0.25"/>
    <row r="322" ht="15.65" hidden="1" customHeight="1" x14ac:dyDescent="0.25"/>
    <row r="323" ht="15.65" hidden="1" customHeight="1" x14ac:dyDescent="0.25"/>
    <row r="324" ht="15.65" hidden="1" customHeight="1" x14ac:dyDescent="0.25"/>
    <row r="325" ht="15.65" hidden="1" customHeight="1" x14ac:dyDescent="0.25"/>
    <row r="326" ht="15.65" hidden="1" customHeight="1" x14ac:dyDescent="0.25"/>
    <row r="327" ht="15.65" hidden="1" customHeight="1" x14ac:dyDescent="0.25"/>
    <row r="328" ht="15.65" hidden="1" customHeight="1" x14ac:dyDescent="0.25"/>
    <row r="329" ht="15.65" hidden="1" customHeight="1" x14ac:dyDescent="0.25"/>
    <row r="330" ht="15.65" hidden="1" customHeight="1" x14ac:dyDescent="0.25"/>
    <row r="331" ht="15.65" hidden="1" customHeight="1" x14ac:dyDescent="0.25"/>
    <row r="332" ht="15.65" hidden="1" customHeight="1" x14ac:dyDescent="0.25"/>
    <row r="333" ht="15.65" hidden="1" customHeight="1" x14ac:dyDescent="0.25"/>
    <row r="334" ht="15.65" hidden="1" customHeight="1" x14ac:dyDescent="0.25"/>
    <row r="335" ht="15.65" hidden="1" customHeight="1" x14ac:dyDescent="0.25"/>
    <row r="336" ht="15.65" hidden="1" customHeight="1" x14ac:dyDescent="0.25"/>
    <row r="337" ht="15.65" hidden="1" customHeight="1" x14ac:dyDescent="0.25"/>
    <row r="338" ht="15.65" hidden="1" customHeight="1" x14ac:dyDescent="0.25"/>
    <row r="339" ht="15.65" hidden="1" customHeight="1" x14ac:dyDescent="0.25"/>
    <row r="340" ht="15.65" hidden="1" customHeight="1" x14ac:dyDescent="0.25"/>
    <row r="341" ht="15.65" hidden="1" customHeight="1" x14ac:dyDescent="0.25"/>
    <row r="342" ht="15.65" hidden="1" customHeight="1" x14ac:dyDescent="0.25"/>
    <row r="343" ht="15.65" hidden="1" customHeight="1" x14ac:dyDescent="0.25"/>
    <row r="344" ht="15.65" hidden="1" customHeight="1" x14ac:dyDescent="0.25"/>
    <row r="345" ht="15.65" hidden="1" customHeight="1" x14ac:dyDescent="0.25"/>
    <row r="346" ht="15.65" hidden="1" customHeight="1" x14ac:dyDescent="0.25"/>
    <row r="347" ht="15.65" hidden="1" customHeight="1" x14ac:dyDescent="0.25"/>
    <row r="348" ht="15.65" hidden="1" customHeight="1" x14ac:dyDescent="0.25"/>
    <row r="349" ht="15.65" hidden="1" customHeight="1" x14ac:dyDescent="0.25"/>
    <row r="350" ht="15.65" hidden="1" customHeight="1" x14ac:dyDescent="0.25"/>
    <row r="351" ht="15.65" hidden="1" customHeight="1" x14ac:dyDescent="0.25"/>
    <row r="352" ht="15.65" hidden="1" customHeight="1" x14ac:dyDescent="0.25"/>
    <row r="353" ht="15.65" hidden="1" customHeight="1" x14ac:dyDescent="0.25"/>
    <row r="354" ht="15.65" hidden="1" customHeight="1" x14ac:dyDescent="0.25"/>
    <row r="355" ht="15.65" hidden="1" customHeight="1" x14ac:dyDescent="0.25"/>
    <row r="356" ht="15.65" hidden="1" customHeight="1" x14ac:dyDescent="0.25"/>
    <row r="357" ht="15.65" hidden="1" customHeight="1" x14ac:dyDescent="0.25"/>
    <row r="358" ht="15.65" hidden="1" customHeight="1" x14ac:dyDescent="0.25"/>
    <row r="359" ht="15.65" hidden="1" customHeight="1" x14ac:dyDescent="0.25"/>
    <row r="360" ht="15.65" hidden="1" customHeight="1" x14ac:dyDescent="0.25"/>
    <row r="361" ht="15.65" hidden="1" customHeight="1" x14ac:dyDescent="0.25"/>
    <row r="362" ht="15.65" hidden="1" customHeight="1" x14ac:dyDescent="0.25"/>
    <row r="363" ht="15.65" hidden="1" customHeight="1" x14ac:dyDescent="0.25"/>
    <row r="364" ht="15.65" hidden="1" customHeight="1" x14ac:dyDescent="0.25"/>
    <row r="365" ht="15.65" hidden="1" customHeight="1" x14ac:dyDescent="0.25"/>
    <row r="366" ht="15.65" hidden="1" customHeight="1" x14ac:dyDescent="0.25"/>
    <row r="367" ht="15.65" hidden="1" customHeight="1" x14ac:dyDescent="0.25"/>
    <row r="368" ht="15.65" hidden="1" customHeight="1" x14ac:dyDescent="0.25"/>
    <row r="369" ht="15.65" hidden="1" customHeight="1" x14ac:dyDescent="0.25"/>
    <row r="370" ht="15.65" hidden="1" customHeight="1" x14ac:dyDescent="0.25"/>
    <row r="371" ht="15.65" hidden="1" customHeight="1" x14ac:dyDescent="0.25"/>
    <row r="372" ht="15.65" hidden="1" customHeight="1" x14ac:dyDescent="0.25"/>
    <row r="373" ht="15.65" hidden="1" customHeight="1" x14ac:dyDescent="0.25"/>
    <row r="374" ht="15.65" hidden="1" customHeight="1" x14ac:dyDescent="0.25"/>
    <row r="375" ht="15.65" hidden="1" customHeight="1" x14ac:dyDescent="0.25"/>
    <row r="376" ht="15.65" hidden="1" customHeight="1" x14ac:dyDescent="0.25"/>
    <row r="377" ht="15.65" hidden="1" customHeight="1" x14ac:dyDescent="0.25"/>
    <row r="378" ht="15.65" hidden="1" customHeight="1" x14ac:dyDescent="0.25"/>
    <row r="379" ht="15.65" hidden="1" customHeight="1" x14ac:dyDescent="0.25"/>
    <row r="380" ht="15.65" hidden="1" customHeight="1" x14ac:dyDescent="0.25"/>
    <row r="381" ht="15.65" hidden="1" customHeight="1" x14ac:dyDescent="0.25"/>
    <row r="382" ht="15.65" hidden="1" customHeight="1" x14ac:dyDescent="0.25"/>
    <row r="383" ht="15.65" hidden="1" customHeight="1" x14ac:dyDescent="0.25"/>
    <row r="384" ht="15.65" hidden="1" customHeight="1" x14ac:dyDescent="0.25"/>
    <row r="385" ht="15.65" hidden="1" customHeight="1" x14ac:dyDescent="0.25"/>
    <row r="386" ht="15.65" hidden="1" customHeight="1" x14ac:dyDescent="0.25"/>
    <row r="387" ht="15.65" hidden="1" customHeight="1" x14ac:dyDescent="0.25"/>
    <row r="388" ht="15.65" hidden="1" customHeight="1" x14ac:dyDescent="0.25"/>
    <row r="389" ht="15.65" hidden="1" customHeight="1" x14ac:dyDescent="0.25"/>
    <row r="390" ht="15.65" hidden="1" customHeight="1" x14ac:dyDescent="0.25"/>
    <row r="391" ht="15.65" hidden="1" customHeight="1" x14ac:dyDescent="0.25"/>
    <row r="392" ht="15.65" hidden="1" customHeight="1" x14ac:dyDescent="0.25"/>
    <row r="393" ht="15.65" hidden="1" customHeight="1" x14ac:dyDescent="0.25"/>
    <row r="394" ht="15.65" hidden="1" customHeight="1" x14ac:dyDescent="0.25"/>
    <row r="395" ht="15.65" hidden="1" customHeight="1" x14ac:dyDescent="0.25"/>
    <row r="396" ht="15.65" hidden="1" customHeight="1" x14ac:dyDescent="0.25"/>
    <row r="397" ht="15.65" hidden="1" customHeight="1" x14ac:dyDescent="0.25"/>
    <row r="398" ht="15.65" hidden="1" customHeight="1" x14ac:dyDescent="0.25"/>
    <row r="399" ht="15.65" hidden="1" customHeight="1" x14ac:dyDescent="0.25"/>
    <row r="400" ht="15.65" hidden="1" customHeight="1" x14ac:dyDescent="0.25"/>
    <row r="401" ht="15.65" hidden="1" customHeight="1" x14ac:dyDescent="0.25"/>
    <row r="402" ht="15.65" hidden="1" customHeight="1" x14ac:dyDescent="0.25"/>
    <row r="403" ht="15.65" hidden="1" customHeight="1" x14ac:dyDescent="0.25"/>
    <row r="404" ht="15.65" hidden="1" customHeight="1" x14ac:dyDescent="0.25"/>
    <row r="405" ht="15.65" hidden="1" customHeight="1" x14ac:dyDescent="0.25"/>
    <row r="406" ht="15.65" hidden="1" customHeight="1" x14ac:dyDescent="0.25"/>
    <row r="407" ht="15.65" hidden="1" customHeight="1" x14ac:dyDescent="0.25"/>
    <row r="408" ht="15.65" hidden="1" customHeight="1" x14ac:dyDescent="0.25"/>
    <row r="409" ht="15.65" hidden="1" customHeight="1" x14ac:dyDescent="0.25"/>
    <row r="410" ht="15.65" hidden="1" customHeight="1" x14ac:dyDescent="0.25"/>
    <row r="411" ht="15.65" hidden="1" customHeight="1" x14ac:dyDescent="0.25"/>
    <row r="412" ht="15.65" hidden="1" customHeight="1" x14ac:dyDescent="0.25"/>
    <row r="413" ht="15.65" hidden="1" customHeight="1" x14ac:dyDescent="0.25"/>
    <row r="414" ht="15.65" hidden="1" customHeight="1" x14ac:dyDescent="0.25"/>
    <row r="415" ht="15.65" hidden="1" customHeight="1" x14ac:dyDescent="0.25"/>
    <row r="416" ht="15.65" hidden="1" customHeight="1" x14ac:dyDescent="0.25"/>
    <row r="417" ht="15.65" hidden="1" customHeight="1" x14ac:dyDescent="0.25"/>
    <row r="418" ht="15.65" hidden="1" customHeight="1" x14ac:dyDescent="0.25"/>
    <row r="419" ht="15.65" hidden="1" customHeight="1" x14ac:dyDescent="0.25"/>
    <row r="420" ht="15.65" hidden="1" customHeight="1" x14ac:dyDescent="0.25"/>
    <row r="421" ht="15.65" hidden="1" customHeight="1" x14ac:dyDescent="0.25"/>
    <row r="422" ht="15.65" hidden="1" customHeight="1" x14ac:dyDescent="0.25"/>
    <row r="423" ht="15.65" hidden="1" customHeight="1" x14ac:dyDescent="0.25"/>
    <row r="424" ht="15.65" hidden="1" customHeight="1" x14ac:dyDescent="0.25"/>
    <row r="425" ht="15.65" hidden="1" customHeight="1" x14ac:dyDescent="0.25"/>
    <row r="426" ht="15.65" hidden="1" customHeight="1" x14ac:dyDescent="0.25"/>
    <row r="427" ht="15.65" hidden="1" customHeight="1" x14ac:dyDescent="0.25"/>
    <row r="428" ht="15.65" hidden="1" customHeight="1" x14ac:dyDescent="0.25"/>
    <row r="429" ht="15.65" hidden="1" customHeight="1" x14ac:dyDescent="0.25"/>
    <row r="430" ht="15.65" hidden="1" customHeight="1" x14ac:dyDescent="0.25"/>
    <row r="431" ht="15.65" hidden="1" customHeight="1" x14ac:dyDescent="0.25"/>
    <row r="432" ht="15.65" hidden="1" customHeight="1" x14ac:dyDescent="0.25"/>
    <row r="433" ht="15.65" hidden="1" customHeight="1" x14ac:dyDescent="0.25"/>
    <row r="434" ht="15.65" hidden="1" customHeight="1" x14ac:dyDescent="0.25"/>
    <row r="435" ht="15.65" hidden="1" customHeight="1" x14ac:dyDescent="0.25"/>
    <row r="436" ht="15.65" hidden="1" customHeight="1" x14ac:dyDescent="0.25"/>
    <row r="437" ht="15.65" hidden="1" customHeight="1" x14ac:dyDescent="0.25"/>
    <row r="438" ht="15.65" hidden="1" customHeight="1" x14ac:dyDescent="0.25"/>
    <row r="439" ht="15.65" hidden="1" customHeight="1" x14ac:dyDescent="0.25"/>
    <row r="440" ht="15.65" hidden="1" customHeight="1" x14ac:dyDescent="0.25"/>
    <row r="441" ht="15.65" hidden="1" customHeight="1" x14ac:dyDescent="0.25"/>
    <row r="442" ht="15.65" hidden="1" customHeight="1" x14ac:dyDescent="0.25"/>
    <row r="443" ht="15.65" hidden="1" customHeight="1" x14ac:dyDescent="0.25"/>
    <row r="444" ht="15.65" hidden="1" customHeight="1" x14ac:dyDescent="0.25"/>
    <row r="445" ht="15.65" hidden="1" customHeight="1" x14ac:dyDescent="0.25"/>
    <row r="446" ht="15.65" hidden="1" customHeight="1" x14ac:dyDescent="0.25"/>
    <row r="447" ht="15.65" hidden="1" customHeight="1" x14ac:dyDescent="0.25"/>
    <row r="448" ht="15.65" hidden="1" customHeight="1" x14ac:dyDescent="0.25"/>
    <row r="449" ht="15.65" hidden="1" customHeight="1" x14ac:dyDescent="0.25"/>
    <row r="450" ht="15.65" hidden="1" customHeight="1" x14ac:dyDescent="0.25"/>
    <row r="451" ht="15.65" hidden="1" customHeight="1" x14ac:dyDescent="0.25"/>
    <row r="452" ht="15.65" hidden="1" customHeight="1" x14ac:dyDescent="0.25"/>
    <row r="453" ht="15.65" hidden="1" customHeight="1" x14ac:dyDescent="0.25"/>
    <row r="454" ht="15.65" hidden="1" customHeight="1" x14ac:dyDescent="0.25"/>
    <row r="455" ht="15.65" hidden="1" customHeight="1" x14ac:dyDescent="0.25"/>
    <row r="456" ht="15.65" hidden="1" customHeight="1" x14ac:dyDescent="0.25"/>
    <row r="457" ht="15.65" hidden="1" customHeight="1" x14ac:dyDescent="0.25"/>
    <row r="458" ht="15.65" hidden="1" customHeight="1" x14ac:dyDescent="0.25"/>
    <row r="459" ht="15.65" hidden="1" customHeight="1" x14ac:dyDescent="0.25"/>
    <row r="460" ht="15.65" hidden="1" customHeight="1" x14ac:dyDescent="0.25"/>
    <row r="461" ht="15.65" hidden="1" customHeight="1" x14ac:dyDescent="0.25"/>
    <row r="462" ht="15.65" hidden="1" customHeight="1" x14ac:dyDescent="0.25"/>
    <row r="463" ht="15.65" hidden="1" customHeight="1" x14ac:dyDescent="0.25"/>
    <row r="464" ht="15.65" hidden="1" customHeight="1" x14ac:dyDescent="0.25"/>
    <row r="465" ht="15.65" hidden="1" customHeight="1" x14ac:dyDescent="0.25"/>
    <row r="466" ht="15.65" hidden="1" customHeight="1" x14ac:dyDescent="0.25"/>
    <row r="467" ht="15.65" hidden="1" customHeight="1" x14ac:dyDescent="0.25"/>
    <row r="468" ht="15.65" hidden="1" customHeight="1" x14ac:dyDescent="0.25"/>
    <row r="469" ht="15.65" hidden="1" customHeight="1" x14ac:dyDescent="0.25"/>
    <row r="470" ht="15.65" hidden="1" customHeight="1" x14ac:dyDescent="0.25"/>
    <row r="471" ht="15.65" hidden="1" customHeight="1" x14ac:dyDescent="0.25"/>
    <row r="472" ht="15.65" hidden="1" customHeight="1" x14ac:dyDescent="0.25"/>
    <row r="473" ht="15.65" hidden="1" customHeight="1" x14ac:dyDescent="0.25"/>
    <row r="474" ht="15.65" hidden="1" customHeight="1" x14ac:dyDescent="0.25"/>
    <row r="475" ht="15.65" hidden="1" customHeight="1" x14ac:dyDescent="0.25"/>
    <row r="476" ht="15.65" hidden="1" customHeight="1" x14ac:dyDescent="0.25"/>
    <row r="477" ht="15.65" hidden="1" customHeight="1" x14ac:dyDescent="0.25"/>
    <row r="478" ht="15.65" hidden="1" customHeight="1" x14ac:dyDescent="0.25"/>
    <row r="479" ht="15.65" hidden="1" customHeight="1" x14ac:dyDescent="0.25"/>
    <row r="480" ht="15.65" hidden="1" customHeight="1" x14ac:dyDescent="0.25"/>
    <row r="481" ht="15.65" hidden="1" customHeight="1" x14ac:dyDescent="0.25"/>
    <row r="482" ht="15.65" hidden="1" customHeight="1" x14ac:dyDescent="0.25"/>
    <row r="483" ht="15.65" hidden="1" customHeight="1" x14ac:dyDescent="0.25"/>
    <row r="484" ht="15.65" hidden="1" customHeight="1" x14ac:dyDescent="0.25"/>
    <row r="485" ht="15.65" hidden="1" customHeight="1" x14ac:dyDescent="0.25"/>
    <row r="486" ht="15.65" hidden="1" customHeight="1" x14ac:dyDescent="0.25"/>
    <row r="487" ht="15.65" hidden="1" customHeight="1" x14ac:dyDescent="0.25"/>
    <row r="488" ht="15.65" hidden="1" customHeight="1" x14ac:dyDescent="0.25"/>
    <row r="489" ht="15.65" hidden="1" customHeight="1" x14ac:dyDescent="0.25"/>
    <row r="490" ht="15.65" hidden="1" customHeight="1" x14ac:dyDescent="0.25"/>
    <row r="491" ht="15.65" hidden="1" customHeight="1" x14ac:dyDescent="0.25"/>
    <row r="492" ht="15.65" hidden="1" customHeight="1" x14ac:dyDescent="0.25"/>
    <row r="493" ht="15.65" hidden="1" customHeight="1" x14ac:dyDescent="0.25"/>
    <row r="494" ht="15.65" hidden="1" customHeight="1" x14ac:dyDescent="0.25"/>
    <row r="495" ht="15.65" hidden="1" customHeight="1" x14ac:dyDescent="0.25"/>
    <row r="496" ht="15.65" hidden="1" customHeight="1" x14ac:dyDescent="0.25"/>
    <row r="497" ht="15.65" hidden="1" customHeight="1" x14ac:dyDescent="0.25"/>
    <row r="498" ht="15.65" hidden="1" customHeight="1" x14ac:dyDescent="0.25"/>
    <row r="499" ht="15.65" hidden="1" customHeight="1" x14ac:dyDescent="0.25"/>
    <row r="500" ht="15.65" hidden="1" customHeight="1" x14ac:dyDescent="0.25"/>
    <row r="501" ht="15.65" hidden="1" customHeight="1" x14ac:dyDescent="0.25"/>
    <row r="502" ht="15.65" hidden="1" customHeight="1" x14ac:dyDescent="0.25"/>
    <row r="503" ht="15.65" hidden="1" customHeight="1" x14ac:dyDescent="0.25"/>
    <row r="504" ht="15.65" hidden="1" customHeight="1" x14ac:dyDescent="0.25"/>
    <row r="505" ht="15.65" hidden="1" customHeight="1" x14ac:dyDescent="0.25"/>
    <row r="506" ht="15.65" hidden="1" customHeight="1" x14ac:dyDescent="0.25"/>
    <row r="507" ht="15.65" hidden="1" customHeight="1" x14ac:dyDescent="0.25"/>
    <row r="508" ht="15.65" hidden="1" customHeight="1" x14ac:dyDescent="0.25"/>
    <row r="509" ht="15.65" hidden="1" customHeight="1" x14ac:dyDescent="0.25"/>
    <row r="510" ht="15.65" hidden="1" customHeight="1" x14ac:dyDescent="0.25"/>
    <row r="511" ht="15.65" hidden="1" customHeight="1" x14ac:dyDescent="0.25"/>
    <row r="512" ht="15.65" hidden="1" customHeight="1" x14ac:dyDescent="0.25"/>
    <row r="513" ht="15.65" hidden="1" customHeight="1" x14ac:dyDescent="0.25"/>
    <row r="514" ht="15.65" hidden="1" customHeight="1" x14ac:dyDescent="0.25"/>
    <row r="515" ht="15.65" hidden="1" customHeight="1" x14ac:dyDescent="0.25"/>
    <row r="516" ht="15.65" hidden="1" customHeight="1" x14ac:dyDescent="0.25"/>
    <row r="517" ht="15.65" hidden="1" customHeight="1" x14ac:dyDescent="0.25"/>
    <row r="518" ht="15.65" hidden="1" customHeight="1" x14ac:dyDescent="0.25"/>
    <row r="519" ht="15.65" hidden="1" customHeight="1" x14ac:dyDescent="0.25"/>
    <row r="520" ht="15.65" hidden="1" customHeight="1" x14ac:dyDescent="0.25"/>
    <row r="521" ht="15.65" hidden="1" customHeight="1" x14ac:dyDescent="0.25"/>
    <row r="522" ht="15.65" hidden="1" customHeight="1" x14ac:dyDescent="0.25"/>
    <row r="523" ht="15.65" hidden="1" customHeight="1" x14ac:dyDescent="0.25"/>
    <row r="524" ht="15.65" hidden="1" customHeight="1" x14ac:dyDescent="0.25"/>
    <row r="525" ht="15.65" hidden="1" customHeight="1" x14ac:dyDescent="0.25"/>
    <row r="526" ht="15.65" hidden="1" customHeight="1" x14ac:dyDescent="0.25"/>
    <row r="527" ht="15.65" hidden="1" customHeight="1" x14ac:dyDescent="0.25"/>
    <row r="528" ht="15.65" hidden="1" customHeight="1" x14ac:dyDescent="0.25"/>
    <row r="529" ht="15.65" hidden="1" customHeight="1" x14ac:dyDescent="0.25"/>
    <row r="530" ht="15.65" hidden="1" customHeight="1" x14ac:dyDescent="0.25"/>
    <row r="531" ht="15.65" hidden="1" customHeight="1" x14ac:dyDescent="0.25"/>
    <row r="532" ht="15.65" hidden="1" customHeight="1" x14ac:dyDescent="0.25"/>
    <row r="533" ht="15.65" hidden="1" customHeight="1" x14ac:dyDescent="0.25"/>
    <row r="534" ht="15.65" hidden="1" customHeight="1" x14ac:dyDescent="0.25"/>
    <row r="535" ht="15.65" hidden="1" customHeight="1" x14ac:dyDescent="0.25"/>
    <row r="536" ht="15.65" hidden="1" customHeight="1" x14ac:dyDescent="0.25"/>
    <row r="537" ht="15.65" hidden="1" customHeight="1" x14ac:dyDescent="0.25"/>
    <row r="538" ht="15.65" hidden="1" customHeight="1" x14ac:dyDescent="0.25"/>
    <row r="539" ht="15.65" hidden="1" customHeight="1" x14ac:dyDescent="0.25"/>
    <row r="540" ht="15.65" hidden="1" customHeight="1" x14ac:dyDescent="0.25"/>
    <row r="541" ht="15.65" hidden="1" customHeight="1" x14ac:dyDescent="0.25"/>
    <row r="542" ht="15.65" hidden="1" customHeight="1" x14ac:dyDescent="0.25"/>
    <row r="543" ht="15.65" hidden="1" customHeight="1" x14ac:dyDescent="0.25"/>
    <row r="544" ht="15.65" hidden="1" customHeight="1" x14ac:dyDescent="0.25"/>
    <row r="545" ht="15.65" hidden="1" customHeight="1" x14ac:dyDescent="0.25"/>
    <row r="546" ht="15.65" hidden="1" customHeight="1" x14ac:dyDescent="0.25"/>
    <row r="547" ht="15.65" hidden="1" customHeight="1" x14ac:dyDescent="0.25"/>
    <row r="548" ht="15.65" hidden="1" customHeight="1" x14ac:dyDescent="0.25"/>
    <row r="549" ht="15.65" hidden="1" customHeight="1" x14ac:dyDescent="0.25"/>
    <row r="550" ht="15.65" hidden="1" customHeight="1" x14ac:dyDescent="0.25"/>
    <row r="551" ht="15.65" hidden="1" customHeight="1" x14ac:dyDescent="0.25"/>
    <row r="552" ht="15.65" hidden="1" customHeight="1" x14ac:dyDescent="0.25"/>
    <row r="553" ht="15.65" hidden="1" customHeight="1" x14ac:dyDescent="0.25"/>
    <row r="554" ht="15.65" hidden="1" customHeight="1" x14ac:dyDescent="0.25"/>
    <row r="555" ht="15.65" hidden="1" customHeight="1" x14ac:dyDescent="0.25"/>
    <row r="556" ht="15.65" hidden="1" customHeight="1" x14ac:dyDescent="0.25"/>
    <row r="557" ht="15.65" hidden="1" customHeight="1" x14ac:dyDescent="0.25"/>
    <row r="558" ht="15.65" hidden="1" customHeight="1" x14ac:dyDescent="0.25"/>
    <row r="559" ht="15.65" hidden="1" customHeight="1" x14ac:dyDescent="0.25"/>
    <row r="560" ht="15.65" hidden="1" customHeight="1" x14ac:dyDescent="0.25"/>
    <row r="561" ht="15.65" hidden="1" customHeight="1" x14ac:dyDescent="0.25"/>
    <row r="562" ht="15.65" hidden="1" customHeight="1" x14ac:dyDescent="0.25"/>
    <row r="563" ht="15.65" hidden="1" customHeight="1" x14ac:dyDescent="0.25"/>
    <row r="564" ht="15.65" hidden="1" customHeight="1" x14ac:dyDescent="0.25"/>
    <row r="565" ht="15.65" hidden="1" customHeight="1" x14ac:dyDescent="0.25"/>
    <row r="566" ht="15.65" hidden="1" customHeight="1" x14ac:dyDescent="0.25"/>
    <row r="567" ht="15.65" hidden="1" customHeight="1" x14ac:dyDescent="0.25"/>
    <row r="568" ht="15.65" hidden="1" customHeight="1" x14ac:dyDescent="0.25"/>
    <row r="569" ht="15.65" hidden="1" customHeight="1" x14ac:dyDescent="0.25"/>
    <row r="570" ht="15.65" hidden="1" customHeight="1" x14ac:dyDescent="0.25"/>
    <row r="571" ht="15.65" hidden="1" customHeight="1" x14ac:dyDescent="0.25"/>
    <row r="572" ht="15.65" hidden="1" customHeight="1" x14ac:dyDescent="0.25"/>
    <row r="573" ht="15.65" hidden="1" customHeight="1" x14ac:dyDescent="0.25"/>
    <row r="574" ht="15.65" hidden="1" customHeight="1" x14ac:dyDescent="0.25"/>
    <row r="575" ht="15.65" hidden="1" customHeight="1" x14ac:dyDescent="0.25"/>
    <row r="576" ht="15.65" hidden="1" customHeight="1" x14ac:dyDescent="0.25"/>
    <row r="577" ht="15.65" hidden="1" customHeight="1" x14ac:dyDescent="0.25"/>
    <row r="578" ht="15.65" hidden="1" customHeight="1" x14ac:dyDescent="0.25"/>
    <row r="579" ht="15.65" hidden="1" customHeight="1" x14ac:dyDescent="0.25"/>
    <row r="580" ht="15.65" hidden="1" customHeight="1" x14ac:dyDescent="0.25"/>
    <row r="581" ht="15.65" hidden="1" customHeight="1" x14ac:dyDescent="0.25"/>
    <row r="582" ht="15.65" hidden="1" customHeight="1" x14ac:dyDescent="0.25"/>
    <row r="583" ht="15.65" hidden="1" customHeight="1" x14ac:dyDescent="0.25"/>
    <row r="584" ht="15.65" hidden="1" customHeight="1" x14ac:dyDescent="0.25"/>
    <row r="585" ht="15.65" hidden="1" customHeight="1" x14ac:dyDescent="0.25"/>
    <row r="586" ht="15.65" hidden="1" customHeight="1" x14ac:dyDescent="0.25"/>
    <row r="587" ht="15.65" hidden="1" customHeight="1" x14ac:dyDescent="0.25"/>
    <row r="588" ht="15.65" hidden="1" customHeight="1" x14ac:dyDescent="0.25"/>
    <row r="589" ht="15.65" hidden="1" customHeight="1" x14ac:dyDescent="0.25"/>
    <row r="590" ht="15.65" hidden="1" customHeight="1" x14ac:dyDescent="0.25"/>
    <row r="591" ht="15.65" hidden="1" customHeight="1" x14ac:dyDescent="0.25"/>
    <row r="592" ht="15.65" hidden="1" customHeight="1" x14ac:dyDescent="0.25"/>
    <row r="593" ht="15.65" hidden="1" customHeight="1" x14ac:dyDescent="0.25"/>
    <row r="594" ht="15.65" hidden="1" customHeight="1" x14ac:dyDescent="0.25"/>
    <row r="595" ht="15.65" hidden="1" customHeight="1" x14ac:dyDescent="0.25"/>
    <row r="596" ht="15.65" hidden="1" customHeight="1" x14ac:dyDescent="0.25"/>
    <row r="597" ht="15.65" hidden="1" customHeight="1" x14ac:dyDescent="0.25"/>
    <row r="598" ht="15.65" hidden="1" customHeight="1" x14ac:dyDescent="0.25"/>
    <row r="599" ht="15.65" hidden="1" customHeight="1" x14ac:dyDescent="0.25"/>
    <row r="600" ht="15.65" hidden="1" customHeight="1" x14ac:dyDescent="0.25"/>
    <row r="601" ht="15.65" hidden="1" customHeight="1" x14ac:dyDescent="0.25"/>
    <row r="602" ht="15.65" hidden="1" customHeight="1" x14ac:dyDescent="0.25"/>
    <row r="603" ht="15.65" hidden="1" customHeight="1" x14ac:dyDescent="0.25"/>
    <row r="604" ht="15.65" hidden="1" customHeight="1" x14ac:dyDescent="0.25"/>
    <row r="605" ht="15.65" hidden="1" customHeight="1" x14ac:dyDescent="0.25"/>
    <row r="606" ht="15.65" hidden="1" customHeight="1" x14ac:dyDescent="0.25"/>
    <row r="607" ht="15.65" hidden="1" customHeight="1" x14ac:dyDescent="0.25"/>
    <row r="608" ht="15.65" hidden="1" customHeight="1" x14ac:dyDescent="0.25"/>
    <row r="609" ht="15.65" hidden="1" customHeight="1" x14ac:dyDescent="0.25"/>
    <row r="610" ht="15.65" hidden="1" customHeight="1" x14ac:dyDescent="0.25"/>
    <row r="611" ht="15.65" hidden="1" customHeight="1" x14ac:dyDescent="0.25"/>
    <row r="612" ht="15.65" hidden="1" customHeight="1" x14ac:dyDescent="0.25"/>
    <row r="613" ht="15.65" hidden="1" customHeight="1" x14ac:dyDescent="0.25"/>
    <row r="614" ht="15.65" hidden="1" customHeight="1" x14ac:dyDescent="0.25"/>
    <row r="615" ht="15.65" hidden="1" customHeight="1" x14ac:dyDescent="0.25"/>
    <row r="616" ht="15.65" hidden="1" customHeight="1" x14ac:dyDescent="0.25"/>
    <row r="617" ht="15.65" hidden="1" customHeight="1" x14ac:dyDescent="0.25"/>
    <row r="618" ht="15.65" hidden="1" customHeight="1" x14ac:dyDescent="0.25"/>
    <row r="619" ht="15.65" hidden="1" customHeight="1" x14ac:dyDescent="0.25"/>
    <row r="620" ht="15.65" hidden="1" customHeight="1" x14ac:dyDescent="0.25"/>
    <row r="621" ht="15.65" hidden="1" customHeight="1" x14ac:dyDescent="0.25"/>
    <row r="622" ht="15.65" hidden="1" customHeight="1" x14ac:dyDescent="0.25"/>
    <row r="623" ht="15.65" hidden="1" customHeight="1" x14ac:dyDescent="0.25"/>
    <row r="624" ht="15.65" hidden="1" customHeight="1" x14ac:dyDescent="0.25"/>
    <row r="625" ht="15.65" hidden="1" customHeight="1" x14ac:dyDescent="0.25"/>
    <row r="626" ht="15.65" hidden="1" customHeight="1" x14ac:dyDescent="0.25"/>
    <row r="627" ht="15.65" hidden="1" customHeight="1" x14ac:dyDescent="0.25"/>
    <row r="628" ht="15.65" hidden="1" customHeight="1" x14ac:dyDescent="0.25"/>
    <row r="629" ht="15.65" hidden="1" customHeight="1" x14ac:dyDescent="0.25"/>
    <row r="630" ht="15.65" hidden="1" customHeight="1" x14ac:dyDescent="0.25"/>
    <row r="631" ht="15.65" hidden="1" customHeight="1" x14ac:dyDescent="0.25"/>
    <row r="632" ht="15.65" hidden="1" customHeight="1" x14ac:dyDescent="0.25"/>
    <row r="633" ht="15.65" hidden="1" customHeight="1" x14ac:dyDescent="0.25"/>
    <row r="634" ht="15.65" hidden="1" customHeight="1" x14ac:dyDescent="0.25"/>
    <row r="635" ht="15.65" hidden="1" customHeight="1" x14ac:dyDescent="0.25"/>
    <row r="636" ht="15.65" hidden="1" customHeight="1" x14ac:dyDescent="0.25"/>
    <row r="637" ht="15.65" hidden="1" customHeight="1" x14ac:dyDescent="0.25"/>
    <row r="638" ht="15.65" hidden="1" customHeight="1" x14ac:dyDescent="0.25"/>
    <row r="639" ht="15.65" hidden="1" customHeight="1" x14ac:dyDescent="0.25"/>
    <row r="640" ht="15.65" hidden="1" customHeight="1" x14ac:dyDescent="0.25"/>
    <row r="641" spans="1:16" ht="15.65" hidden="1" customHeight="1" x14ac:dyDescent="0.25"/>
    <row r="642" spans="1:16" ht="15.65" hidden="1" customHeight="1" x14ac:dyDescent="0.25"/>
    <row r="643" spans="1:16" ht="15.65" hidden="1" customHeight="1" x14ac:dyDescent="0.25"/>
    <row r="644" spans="1:16" s="107" customFormat="1" ht="15.65" hidden="1" customHeight="1" x14ac:dyDescent="0.25">
      <c r="A644" s="87"/>
      <c r="B644" s="87"/>
      <c r="C644" s="87"/>
      <c r="D644" s="80"/>
      <c r="E644" s="87"/>
      <c r="F644" s="87"/>
      <c r="G644" s="87"/>
      <c r="H644" s="87"/>
      <c r="I644" s="87"/>
      <c r="J644" s="87"/>
      <c r="K644" s="87"/>
      <c r="L644" s="87"/>
      <c r="M644" s="112"/>
      <c r="N644" s="112"/>
      <c r="O644" s="112"/>
      <c r="P644" s="87"/>
    </row>
  </sheetData>
  <mergeCells count="14">
    <mergeCell ref="M15:O15"/>
    <mergeCell ref="C15:E15"/>
    <mergeCell ref="C9:E9"/>
    <mergeCell ref="Q11:Q14"/>
    <mergeCell ref="C10:E10"/>
    <mergeCell ref="M10:O10"/>
    <mergeCell ref="C11:E11"/>
    <mergeCell ref="M11:O11"/>
    <mergeCell ref="C14:E14"/>
    <mergeCell ref="M14:O14"/>
    <mergeCell ref="C12:E12"/>
    <mergeCell ref="M12:O12"/>
    <mergeCell ref="C13:E13"/>
    <mergeCell ref="M13:O13"/>
  </mergeCells>
  <conditionalFormatting sqref="C5">
    <cfRule type="expression" dxfId="65" priority="16">
      <formula>IF(AND(sysChk=0,sysWarn=0),1,0)</formula>
    </cfRule>
    <cfRule type="expression" dxfId="64" priority="17">
      <formula>IF(AND(sysChk=0,sysWarn&lt;&gt;0),1,0)</formula>
    </cfRule>
    <cfRule type="expression" dxfId="63" priority="18">
      <formula>IF(sysChk&lt;&gt;0,1,0)</formula>
    </cfRule>
  </conditionalFormatting>
  <conditionalFormatting sqref="M19:O27">
    <cfRule type="containsText" dxfId="62" priority="7" stopIfTrue="1" operator="containsText" text="[R]">
      <formula>NOT(ISERROR(SEARCH("[R]",M19)))</formula>
    </cfRule>
    <cfRule type="containsText" dxfId="61" priority="8" stopIfTrue="1" operator="containsText" text="[A]">
      <formula>NOT(ISERROR(SEARCH("[A]",M19)))</formula>
    </cfRule>
    <cfRule type="containsText" dxfId="60" priority="9" stopIfTrue="1" operator="containsText" text="[G]">
      <formula>NOT(ISERROR(SEARCH("[G]",M19)))</formula>
    </cfRule>
  </conditionalFormatting>
  <conditionalFormatting sqref="P20:P27">
    <cfRule type="containsText" dxfId="59" priority="4" stopIfTrue="1" operator="containsText" text="[R]">
      <formula>NOT(ISERROR(SEARCH("[R]",P20)))</formula>
    </cfRule>
    <cfRule type="containsText" dxfId="58" priority="5" stopIfTrue="1" operator="containsText" text="[A]">
      <formula>NOT(ISERROR(SEARCH("[A]",P20)))</formula>
    </cfRule>
    <cfRule type="containsText" dxfId="57" priority="6" stopIfTrue="1" operator="containsText" text="[G]">
      <formula>NOT(ISERROR(SEARCH("[G]",P20)))</formula>
    </cfRule>
  </conditionalFormatting>
  <conditionalFormatting sqref="P19">
    <cfRule type="containsText" dxfId="56" priority="1" stopIfTrue="1" operator="containsText" text="[R]">
      <formula>NOT(ISERROR(SEARCH("[R]",P19)))</formula>
    </cfRule>
    <cfRule type="containsText" dxfId="55" priority="2" stopIfTrue="1" operator="containsText" text="[A]">
      <formula>NOT(ISERROR(SEARCH("[A]",P19)))</formula>
    </cfRule>
    <cfRule type="containsText" dxfId="54" priority="3" stopIfTrue="1" operator="containsText" text="[G]">
      <formula>NOT(ISERROR(SEARCH("[G]",P19)))</formula>
    </cfRule>
  </conditionalFormatting>
  <dataValidations count="1">
    <dataValidation allowBlank="1" showInputMessage="1" showErrorMessage="1" prompt="Include:_x000a_(1) Reason for Amber/Red rating;_x000a_(2) Mitigating activity organisation is undertaking;_x000a_(3) Update on current position since accounting reference date;_x000a_(4) References to lines in financial statements or other evidence used in calculation input" sqref="P19" xr:uid="{00000000-0002-0000-1200-000000000000}"/>
  </dataValidations>
  <pageMargins left="0.74803149606299213" right="0.74803149606299213" top="0.98425196850393704" bottom="0.98425196850393704" header="0.51181102362204722" footer="0.51181102362204722"/>
  <pageSetup paperSize="9" scale="27" orientation="portrait" r:id="rId1"/>
  <headerFooter alignWithMargins="0"/>
  <ignoredErrors>
    <ignoredError sqref="M19:O19" evalError="1"/>
  </ignoredError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7" tint="0.59999389629810485"/>
    <pageSetUpPr autoPageBreaks="0" fitToPage="1"/>
  </sheetPr>
  <dimension ref="A1:XEB643"/>
  <sheetViews>
    <sheetView showGridLines="0" topLeftCell="A19" workbookViewId="0">
      <selection activeCell="A21" sqref="A21:XFD21"/>
    </sheetView>
  </sheetViews>
  <sheetFormatPr defaultColWidth="0" defaultRowHeight="15.65" customHeight="1" zeroHeight="1" x14ac:dyDescent="0.25"/>
  <cols>
    <col min="1" max="2" width="5" style="87" customWidth="1"/>
    <col min="3" max="3" width="13.09765625" style="87" customWidth="1"/>
    <col min="4" max="4" width="28.59765625" style="80" customWidth="1"/>
    <col min="5" max="5" width="2.69921875" style="87" customWidth="1"/>
    <col min="6" max="19" width="2.69921875" style="87" hidden="1" customWidth="1"/>
    <col min="20" max="22" width="14.3984375" style="112" customWidth="1"/>
    <col min="23" max="24" width="100.59765625" style="87" customWidth="1"/>
    <col min="25" max="25" width="9.296875" style="87" customWidth="1"/>
    <col min="26" max="16356" width="9.296875" style="87" hidden="1"/>
    <col min="16357" max="16384" width="11" style="87" hidden="1"/>
  </cols>
  <sheetData>
    <row r="1" spans="1:24" ht="15.65" customHeight="1" x14ac:dyDescent="0.25">
      <c r="A1" s="85"/>
      <c r="B1" s="85"/>
      <c r="C1" s="86"/>
      <c r="D1" s="113"/>
      <c r="E1" s="85"/>
      <c r="F1" s="85"/>
      <c r="G1" s="85"/>
      <c r="H1" s="85"/>
      <c r="I1" s="85"/>
      <c r="J1" s="85"/>
      <c r="K1" s="85"/>
      <c r="L1" s="85"/>
      <c r="M1" s="85"/>
      <c r="N1" s="85"/>
      <c r="O1" s="85"/>
      <c r="P1" s="85"/>
      <c r="Q1" s="85"/>
      <c r="R1" s="85"/>
      <c r="S1" s="85"/>
      <c r="T1" s="108"/>
      <c r="U1" s="108"/>
      <c r="V1" s="108"/>
      <c r="W1" s="108"/>
      <c r="X1" s="108"/>
    </row>
    <row r="2" spans="1:24" ht="15.65" customHeight="1" x14ac:dyDescent="0.25">
      <c r="A2" s="85"/>
      <c r="B2" s="85"/>
      <c r="C2" s="43" t="str">
        <f>cstProjectName</f>
        <v xml:space="preserve">C1000862 GovPrint Cloud </v>
      </c>
      <c r="D2" s="113"/>
      <c r="E2" s="85"/>
      <c r="F2" s="85"/>
      <c r="G2" s="85"/>
      <c r="H2" s="85"/>
      <c r="I2" s="85"/>
      <c r="J2" s="85"/>
      <c r="K2" s="85"/>
      <c r="L2" s="85"/>
      <c r="M2" s="85"/>
      <c r="N2" s="85"/>
      <c r="O2" s="85"/>
      <c r="P2" s="85"/>
      <c r="Q2" s="85"/>
      <c r="R2" s="85"/>
      <c r="S2" s="85"/>
      <c r="T2" s="108"/>
      <c r="U2" s="108"/>
      <c r="V2" s="108"/>
      <c r="W2" s="108"/>
      <c r="X2" s="108"/>
    </row>
    <row r="3" spans="1:24" ht="15.65" customHeight="1" x14ac:dyDescent="0.25">
      <c r="A3" s="85"/>
      <c r="B3" s="85"/>
      <c r="C3" s="44" t="str">
        <f ca="1">MID(CELL("filename",A1),FIND("]",CELL("filename",A1))+1,256)&amp;" Evaluation"</f>
        <v>4.1c Ultimate Parent Evaluation</v>
      </c>
      <c r="D3" s="113"/>
      <c r="E3" s="85"/>
      <c r="F3" s="85"/>
      <c r="G3" s="85"/>
      <c r="H3" s="85"/>
      <c r="I3" s="85"/>
      <c r="J3" s="85"/>
      <c r="K3" s="85"/>
      <c r="L3" s="85"/>
      <c r="M3" s="85"/>
      <c r="N3" s="85"/>
      <c r="O3" s="85"/>
      <c r="P3" s="85"/>
      <c r="Q3" s="85"/>
      <c r="R3" s="85"/>
      <c r="S3" s="85"/>
      <c r="T3" s="108"/>
      <c r="U3" s="108"/>
      <c r="V3" s="108"/>
      <c r="W3" s="108"/>
      <c r="X3" s="108"/>
    </row>
    <row r="4" spans="1:24" ht="15.65" customHeight="1" x14ac:dyDescent="0.25">
      <c r="A4" s="85"/>
      <c r="B4" s="85"/>
      <c r="C4" s="86" t="str">
        <f>IF(ISBLANK(cstProtectiveMarking),"",cstProtectiveMarking)</f>
        <v>[OFFICIAL]</v>
      </c>
      <c r="D4" s="113"/>
      <c r="E4" s="85"/>
      <c r="F4" s="85"/>
      <c r="G4" s="85"/>
      <c r="H4" s="85"/>
      <c r="I4" s="85"/>
      <c r="J4" s="85"/>
      <c r="K4" s="85"/>
      <c r="L4" s="85"/>
      <c r="M4" s="85"/>
      <c r="N4" s="85"/>
      <c r="O4" s="85"/>
      <c r="P4" s="85"/>
      <c r="Q4" s="85"/>
      <c r="R4" s="85"/>
      <c r="S4" s="85"/>
      <c r="T4" s="108"/>
      <c r="U4" s="108"/>
      <c r="V4" s="108"/>
      <c r="W4" s="108"/>
      <c r="X4" s="108"/>
    </row>
    <row r="5" spans="1:24" ht="15.65" customHeight="1" x14ac:dyDescent="0.25">
      <c r="A5" s="85"/>
      <c r="B5" s="85"/>
      <c r="C5" s="88" t="str">
        <f>HYPERLINK("#'Contents'!A1",sysChkWord)</f>
        <v>All Checks OK</v>
      </c>
      <c r="D5" s="113"/>
      <c r="E5" s="85"/>
      <c r="F5" s="85"/>
      <c r="G5" s="85"/>
      <c r="H5" s="85"/>
      <c r="I5" s="85"/>
      <c r="J5" s="85"/>
      <c r="K5" s="85"/>
      <c r="L5" s="85"/>
      <c r="M5" s="85"/>
      <c r="N5" s="85"/>
      <c r="O5" s="85"/>
      <c r="P5" s="85"/>
      <c r="Q5" s="85"/>
      <c r="R5" s="85"/>
      <c r="S5" s="85"/>
      <c r="T5" s="108"/>
      <c r="U5" s="108"/>
      <c r="V5" s="108"/>
      <c r="W5" s="108"/>
      <c r="X5" s="108"/>
    </row>
    <row r="6" spans="1:24" ht="15.65" customHeight="1" x14ac:dyDescent="0.25">
      <c r="A6" s="85"/>
      <c r="B6" s="89"/>
      <c r="C6" s="216" t="str">
        <f>HYPERLINK("#'Contents'!A1","Contents")</f>
        <v>Contents</v>
      </c>
      <c r="D6" s="114"/>
      <c r="E6" s="90"/>
      <c r="F6" s="90"/>
      <c r="G6" s="90"/>
      <c r="H6" s="90"/>
      <c r="I6" s="90"/>
      <c r="J6" s="90"/>
      <c r="K6" s="90"/>
      <c r="L6" s="90"/>
      <c r="M6" s="90"/>
      <c r="N6" s="90"/>
      <c r="O6" s="90"/>
      <c r="P6" s="90"/>
      <c r="Q6" s="90"/>
      <c r="R6" s="90"/>
      <c r="S6" s="90"/>
      <c r="T6" s="109"/>
      <c r="U6" s="109"/>
      <c r="V6" s="109"/>
      <c r="W6" s="109"/>
      <c r="X6" s="109"/>
    </row>
    <row r="7" spans="1:24" ht="15.65" customHeight="1" x14ac:dyDescent="0.25">
      <c r="A7" s="85"/>
      <c r="B7" s="85"/>
      <c r="C7" s="85"/>
      <c r="D7" s="113"/>
      <c r="E7" s="85"/>
      <c r="F7" s="85"/>
      <c r="G7" s="85"/>
      <c r="H7" s="85"/>
      <c r="I7" s="85"/>
      <c r="J7" s="85"/>
      <c r="K7" s="85"/>
      <c r="L7" s="85"/>
      <c r="M7" s="85"/>
      <c r="N7" s="85"/>
      <c r="O7" s="85"/>
      <c r="P7" s="85"/>
      <c r="Q7" s="85"/>
      <c r="R7" s="85"/>
      <c r="S7" s="85"/>
      <c r="T7" s="108"/>
      <c r="U7" s="108"/>
      <c r="V7" s="108"/>
      <c r="W7" s="108"/>
      <c r="X7" s="108"/>
    </row>
    <row r="8" spans="1:24" ht="15.65" customHeight="1" x14ac:dyDescent="0.25">
      <c r="A8" s="91">
        <f>SUM(A9:A26)</f>
        <v>0</v>
      </c>
      <c r="B8" s="91">
        <f>SUM(B9:B26)</f>
        <v>0</v>
      </c>
      <c r="C8" s="92"/>
      <c r="D8" s="115"/>
      <c r="E8" s="92"/>
      <c r="F8" s="92"/>
      <c r="G8" s="92"/>
      <c r="H8" s="92"/>
      <c r="I8" s="92"/>
      <c r="J8" s="92"/>
      <c r="K8" s="92"/>
      <c r="L8" s="92"/>
      <c r="M8" s="92"/>
      <c r="N8" s="92"/>
      <c r="O8" s="92"/>
      <c r="P8" s="92"/>
      <c r="Q8" s="92"/>
      <c r="R8" s="92"/>
      <c r="S8" s="92"/>
      <c r="T8" s="48"/>
      <c r="U8" s="48"/>
      <c r="V8" s="48"/>
      <c r="W8" s="48"/>
      <c r="X8" s="48"/>
    </row>
    <row r="9" spans="1:24" ht="15.65" customHeight="1" x14ac:dyDescent="0.25">
      <c r="A9" s="93"/>
      <c r="B9" s="93"/>
      <c r="C9" s="793" t="s">
        <v>360</v>
      </c>
      <c r="D9" s="793"/>
      <c r="E9" s="793"/>
      <c r="F9" s="93"/>
      <c r="G9" s="93"/>
      <c r="H9" s="93"/>
      <c r="I9" s="93"/>
      <c r="J9" s="93"/>
      <c r="K9" s="93"/>
      <c r="L9" s="93"/>
      <c r="M9" s="93"/>
      <c r="N9" s="93"/>
      <c r="O9" s="93"/>
      <c r="P9" s="93"/>
      <c r="Q9" s="93"/>
      <c r="R9" s="93"/>
      <c r="S9" s="93"/>
      <c r="T9" s="110"/>
      <c r="U9" s="110"/>
      <c r="V9" s="110"/>
    </row>
    <row r="10" spans="1:24" ht="15.65" customHeight="1" x14ac:dyDescent="0.35">
      <c r="A10" s="94"/>
      <c r="B10" s="94"/>
      <c r="C10" s="809" t="s">
        <v>1</v>
      </c>
      <c r="D10" s="809"/>
      <c r="E10" s="809"/>
      <c r="F10" s="150"/>
      <c r="G10" s="150"/>
      <c r="H10" s="150"/>
      <c r="I10" s="150"/>
      <c r="J10" s="150"/>
      <c r="K10" s="150"/>
      <c r="L10" s="150"/>
      <c r="M10" s="150"/>
      <c r="N10" s="150"/>
      <c r="O10" s="150"/>
      <c r="P10" s="150"/>
      <c r="Q10" s="150"/>
      <c r="R10" s="150"/>
      <c r="S10" s="150"/>
      <c r="T10" s="811" t="str">
        <f>UltimateP</f>
        <v>Ultimate Parent Name</v>
      </c>
      <c r="U10" s="812"/>
      <c r="V10" s="813"/>
      <c r="X10" s="151" t="s">
        <v>311</v>
      </c>
    </row>
    <row r="11" spans="1:24" ht="15.65" customHeight="1" x14ac:dyDescent="0.25">
      <c r="A11" s="94"/>
      <c r="B11" s="94"/>
      <c r="C11" s="809" t="s">
        <v>0</v>
      </c>
      <c r="D11" s="809"/>
      <c r="E11" s="809"/>
      <c r="F11" s="150"/>
      <c r="G11" s="150"/>
      <c r="H11" s="150"/>
      <c r="I11" s="150"/>
      <c r="J11" s="150"/>
      <c r="K11" s="150"/>
      <c r="L11" s="150"/>
      <c r="M11" s="150"/>
      <c r="N11" s="150"/>
      <c r="O11" s="150"/>
      <c r="P11" s="150"/>
      <c r="Q11" s="150"/>
      <c r="R11" s="150"/>
      <c r="S11" s="150"/>
      <c r="T11" s="811" t="str">
        <f>'3.1 Lead &amp; Parents'!W11</f>
        <v>[x]</v>
      </c>
      <c r="U11" s="812"/>
      <c r="V11" s="813"/>
      <c r="X11" s="820"/>
    </row>
    <row r="12" spans="1:24" ht="15.65" customHeight="1" x14ac:dyDescent="0.25">
      <c r="A12" s="94"/>
      <c r="B12" s="94"/>
      <c r="C12" s="809" t="s">
        <v>43</v>
      </c>
      <c r="D12" s="809"/>
      <c r="E12" s="809"/>
      <c r="F12" s="150"/>
      <c r="G12" s="150"/>
      <c r="H12" s="150"/>
      <c r="I12" s="150"/>
      <c r="J12" s="150"/>
      <c r="K12" s="150"/>
      <c r="L12" s="150"/>
      <c r="M12" s="150"/>
      <c r="N12" s="150"/>
      <c r="O12" s="150"/>
      <c r="P12" s="150"/>
      <c r="Q12" s="150"/>
      <c r="R12" s="150"/>
      <c r="S12" s="150"/>
      <c r="T12" s="811" t="str">
        <f>'3.1 Lead &amp; Parents'!W12</f>
        <v>[x]</v>
      </c>
      <c r="U12" s="812"/>
      <c r="V12" s="813"/>
      <c r="X12" s="821"/>
    </row>
    <row r="13" spans="1:24" ht="15.65" customHeight="1" x14ac:dyDescent="0.25">
      <c r="A13" s="94"/>
      <c r="B13" s="94"/>
      <c r="C13" s="809" t="s">
        <v>44</v>
      </c>
      <c r="D13" s="809"/>
      <c r="E13" s="809"/>
      <c r="F13" s="150"/>
      <c r="G13" s="150"/>
      <c r="H13" s="150"/>
      <c r="I13" s="150"/>
      <c r="J13" s="150"/>
      <c r="K13" s="150"/>
      <c r="L13" s="150"/>
      <c r="M13" s="150"/>
      <c r="N13" s="150"/>
      <c r="O13" s="150"/>
      <c r="P13" s="150"/>
      <c r="Q13" s="150"/>
      <c r="R13" s="150"/>
      <c r="S13" s="150"/>
      <c r="T13" s="811" t="str">
        <f>'3.1 Lead &amp; Parents'!W13</f>
        <v>[x]</v>
      </c>
      <c r="U13" s="812"/>
      <c r="V13" s="813"/>
      <c r="X13" s="821"/>
    </row>
    <row r="14" spans="1:24" ht="15.65" customHeight="1" x14ac:dyDescent="0.25">
      <c r="A14" s="94"/>
      <c r="B14" s="94"/>
      <c r="C14" s="809" t="s">
        <v>51</v>
      </c>
      <c r="D14" s="809"/>
      <c r="E14" s="809"/>
      <c r="F14" s="150"/>
      <c r="G14" s="150"/>
      <c r="H14" s="150"/>
      <c r="I14" s="150"/>
      <c r="J14" s="150"/>
      <c r="K14" s="150"/>
      <c r="L14" s="150"/>
      <c r="M14" s="150"/>
      <c r="N14" s="150"/>
      <c r="O14" s="150"/>
      <c r="P14" s="150"/>
      <c r="Q14" s="150"/>
      <c r="R14" s="150"/>
      <c r="S14" s="150"/>
      <c r="T14" s="823" t="str">
        <f>'3.1 Lead &amp; Parents'!W14</f>
        <v>31/XX/20XX</v>
      </c>
      <c r="U14" s="824"/>
      <c r="V14" s="825"/>
      <c r="X14" s="822"/>
    </row>
    <row r="15" spans="1:24" ht="15.65" customHeight="1" x14ac:dyDescent="0.25">
      <c r="A15" s="94"/>
      <c r="B15" s="94"/>
      <c r="C15" s="809" t="s">
        <v>659</v>
      </c>
      <c r="D15" s="809"/>
      <c r="E15" s="809"/>
      <c r="F15" s="97"/>
      <c r="G15" s="97"/>
      <c r="H15" s="97"/>
      <c r="I15" s="97"/>
      <c r="J15" s="97"/>
      <c r="K15" s="97"/>
      <c r="L15" s="97"/>
      <c r="M15" s="97"/>
      <c r="N15" s="97"/>
      <c r="O15" s="97"/>
      <c r="P15" s="97"/>
      <c r="Q15" s="97"/>
      <c r="R15" s="97"/>
      <c r="S15" s="97"/>
      <c r="T15" s="817" t="str">
        <f>'3.1 Lead &amp; Parents'!W15</f>
        <v>Private/Public Company or LLP</v>
      </c>
      <c r="U15" s="818"/>
      <c r="V15" s="819"/>
    </row>
    <row r="16" spans="1:24" ht="15.65" customHeight="1" x14ac:dyDescent="0.25">
      <c r="A16" s="94"/>
      <c r="B16" s="94"/>
      <c r="C16" s="95"/>
      <c r="D16" s="96"/>
      <c r="E16" s="97"/>
      <c r="F16" s="97"/>
      <c r="G16" s="97"/>
      <c r="H16" s="97"/>
      <c r="I16" s="97"/>
      <c r="J16" s="97"/>
      <c r="K16" s="97"/>
      <c r="L16" s="97"/>
      <c r="M16" s="97"/>
      <c r="N16" s="97"/>
      <c r="O16" s="97"/>
      <c r="P16" s="97"/>
      <c r="Q16" s="97"/>
      <c r="R16" s="97"/>
      <c r="S16" s="97"/>
      <c r="T16" s="106"/>
      <c r="U16" s="106"/>
      <c r="V16" s="106"/>
      <c r="W16" s="152" t="s">
        <v>338</v>
      </c>
      <c r="X16" s="334"/>
    </row>
    <row r="17" spans="1:25" ht="15.65" customHeight="1" x14ac:dyDescent="0.25">
      <c r="A17" s="94"/>
      <c r="B17" s="94"/>
      <c r="C17" s="98"/>
      <c r="E17" s="94"/>
      <c r="F17" s="94"/>
      <c r="G17" s="94"/>
      <c r="H17" s="94"/>
      <c r="I17" s="94"/>
      <c r="J17" s="94"/>
      <c r="K17" s="94"/>
      <c r="L17" s="94"/>
      <c r="M17" s="94"/>
      <c r="N17" s="94"/>
      <c r="O17" s="94"/>
      <c r="P17" s="94"/>
      <c r="Q17" s="94"/>
      <c r="R17" s="94"/>
      <c r="S17" s="94"/>
      <c r="T17" s="106"/>
      <c r="U17" s="106"/>
      <c r="V17" s="106"/>
    </row>
    <row r="18" spans="1:25" s="596" customFormat="1" ht="14" x14ac:dyDescent="0.25">
      <c r="A18" s="690"/>
      <c r="B18" s="690"/>
      <c r="C18" s="594"/>
      <c r="D18" s="691" t="s">
        <v>50</v>
      </c>
      <c r="E18" s="687"/>
      <c r="F18" s="595"/>
      <c r="G18" s="595"/>
      <c r="H18" s="595"/>
      <c r="I18" s="595"/>
      <c r="J18" s="595"/>
      <c r="K18" s="595"/>
      <c r="L18" s="595"/>
      <c r="M18" s="595"/>
      <c r="N18" s="595"/>
      <c r="O18" s="595"/>
      <c r="P18" s="595"/>
      <c r="Q18" s="595"/>
      <c r="R18" s="595"/>
      <c r="S18" s="595"/>
      <c r="T18" s="723" t="str">
        <f ca="1">'3.1 Lead &amp; Parents'!T18</f>
        <v>31/XX/20XX</v>
      </c>
      <c r="U18" s="723" t="str">
        <f ca="1">'3.1 Lead &amp; Parents'!U18</f>
        <v>31/XX/20XX</v>
      </c>
      <c r="V18" s="723" t="str">
        <f ca="1">'3.1 Lead &amp; Parents'!V18</f>
        <v>31/XX/20XX</v>
      </c>
      <c r="W18" s="692" t="s">
        <v>310</v>
      </c>
      <c r="X18" s="693" t="s">
        <v>311</v>
      </c>
    </row>
    <row r="19" spans="1:25" ht="69" customHeight="1" x14ac:dyDescent="0.25">
      <c r="A19" s="99"/>
      <c r="B19" s="100"/>
      <c r="C19" s="101">
        <v>1</v>
      </c>
      <c r="D19" s="83" t="s">
        <v>127</v>
      </c>
      <c r="E19" s="83"/>
      <c r="F19" s="83"/>
      <c r="G19" s="83"/>
      <c r="H19" s="83"/>
      <c r="I19" s="83"/>
      <c r="J19" s="83"/>
      <c r="K19" s="83"/>
      <c r="L19" s="83"/>
      <c r="M19" s="83"/>
      <c r="N19" s="83"/>
      <c r="O19" s="83"/>
      <c r="P19" s="83"/>
      <c r="Q19" s="83"/>
      <c r="R19" s="83"/>
      <c r="S19" s="83"/>
      <c r="T19" s="82" t="str">
        <f ca="1">TEXT('3.1 Lead &amp; Parents'!T19,"#,##0.00_);[Red](#,##0.00);-")&amp;" ["&amp;'3.1 Lead &amp; Parents'!W19&amp;"]"</f>
        <v>- [R]</v>
      </c>
      <c r="U19" s="82" t="str">
        <f ca="1">TEXT('3.1 Lead &amp; Parents'!U19,"#,##0.00_);[Red](#,#,#0.00);-")&amp;" ["&amp;'3.1 Lead &amp; Parents'!X19&amp;"]"</f>
        <v>- [R]</v>
      </c>
      <c r="V19" s="82" t="str">
        <f ca="1">TEXT('3.1 Lead &amp; Parents'!V19,"#,##0.00_);[Red](#,#,#0.00);-")&amp;" ["&amp;'3.1 Lead &amp; Parents'!Y19&amp;"]"</f>
        <v>- [R]</v>
      </c>
      <c r="W19" s="332"/>
      <c r="X19" s="335"/>
    </row>
    <row r="20" spans="1:25" ht="69" customHeight="1" x14ac:dyDescent="0.25">
      <c r="A20" s="99"/>
      <c r="B20" s="100"/>
      <c r="C20" s="101">
        <v>2</v>
      </c>
      <c r="D20" s="83" t="s">
        <v>53</v>
      </c>
      <c r="E20" s="83"/>
      <c r="F20" s="83"/>
      <c r="G20" s="83"/>
      <c r="H20" s="83"/>
      <c r="I20" s="83"/>
      <c r="J20" s="83"/>
      <c r="K20" s="83"/>
      <c r="L20" s="83"/>
      <c r="M20" s="83"/>
      <c r="N20" s="83"/>
      <c r="O20" s="83"/>
      <c r="P20" s="83"/>
      <c r="Q20" s="83"/>
      <c r="R20" s="83"/>
      <c r="S20" s="83"/>
      <c r="T20" s="82" t="str">
        <f ca="1">TEXT('3.1 Lead &amp; Parents'!T23,"0.00%_);[Red]-0.00%_);-\%_)")&amp;" ["&amp;'3.1 Lead &amp; Parents'!W23&amp;"]"</f>
        <v>-%  [R]</v>
      </c>
      <c r="U20" s="82" t="str">
        <f ca="1">TEXT('3.1 Lead &amp; Parents'!U23,"0.00%_);[Red]-0.00%_);-\%_)")&amp;" ["&amp;'3.1 Lead &amp; Parents'!X23&amp;"]"</f>
        <v>-%  [R]</v>
      </c>
      <c r="V20" s="82" t="str">
        <f ca="1">TEXT('3.1 Lead &amp; Parents'!V23,"0.00%_);[Red]-0.00%_);-\%_)")&amp;" ["&amp;'3.1 Lead &amp; Parents'!Y23&amp;"]"</f>
        <v>-%  [R]</v>
      </c>
      <c r="W20" s="332"/>
      <c r="X20" s="335"/>
    </row>
    <row r="21" spans="1:25" ht="69" customHeight="1" x14ac:dyDescent="0.25">
      <c r="A21" s="99"/>
      <c r="B21" s="100"/>
      <c r="C21" s="101" t="s">
        <v>57</v>
      </c>
      <c r="D21" s="83" t="s">
        <v>61</v>
      </c>
      <c r="E21" s="84"/>
      <c r="F21" s="84"/>
      <c r="G21" s="84"/>
      <c r="H21" s="84"/>
      <c r="I21" s="84"/>
      <c r="J21" s="84"/>
      <c r="K21" s="84"/>
      <c r="L21" s="84"/>
      <c r="M21" s="84"/>
      <c r="N21" s="84"/>
      <c r="O21" s="84"/>
      <c r="P21" s="84"/>
      <c r="Q21" s="84"/>
      <c r="R21" s="84"/>
      <c r="S21" s="84"/>
      <c r="T21" s="82" t="str">
        <f ca="1">TEXT('3.1 Lead &amp; Parents'!T53,"#,##0.00_);[Red](#,#,#0.00);-")&amp;" ["&amp;'3.1 Lead &amp; Parents'!W53&amp;"]"</f>
        <v>N/A [N/A]</v>
      </c>
      <c r="U21" s="82" t="str">
        <f ca="1">TEXT('3.1 Lead &amp; Parents'!U53,"#,##0.00_);[Red](#,#,#0.00);-")&amp;" ["&amp;'3.1 Lead &amp; Parents'!X53&amp;"]"</f>
        <v>N/A [N/A]</v>
      </c>
      <c r="V21" s="82" t="str">
        <f ca="1">TEXT('3.1 Lead &amp; Parents'!V53,"#,##0.00_);[Red](#,#,#0.00);-")&amp;" ["&amp;'3.1 Lead &amp; Parents'!Y53&amp;"]"</f>
        <v>N/A [N/A]</v>
      </c>
      <c r="W21" s="332"/>
      <c r="X21" s="335"/>
    </row>
    <row r="22" spans="1:25" ht="69" customHeight="1" x14ac:dyDescent="0.25">
      <c r="A22" s="99"/>
      <c r="B22" s="100"/>
      <c r="C22" s="101">
        <v>4</v>
      </c>
      <c r="D22" s="81" t="s">
        <v>65</v>
      </c>
      <c r="E22" s="84"/>
      <c r="F22" s="84"/>
      <c r="G22" s="84"/>
      <c r="H22" s="84"/>
      <c r="I22" s="84"/>
      <c r="J22" s="84"/>
      <c r="K22" s="84"/>
      <c r="L22" s="84"/>
      <c r="M22" s="84"/>
      <c r="N22" s="84"/>
      <c r="O22" s="84"/>
      <c r="P22" s="84"/>
      <c r="Q22" s="84"/>
      <c r="R22" s="84"/>
      <c r="S22" s="84"/>
      <c r="T22" s="82" t="str">
        <f ca="1">TEXT('3.1 Lead &amp; Parents'!T60,"#,##0.00_);[Red](#,#,#0.00);-")&amp;" ["&amp;'3.1 Lead &amp; Parents'!W60&amp;"]"</f>
        <v>N/A [N/A]</v>
      </c>
      <c r="U22" s="82" t="str">
        <f ca="1">TEXT('3.1 Lead &amp; Parents'!U60,"#,##0.00_);[Red](#,#,#0.00);-")&amp;" ["&amp;'3.1 Lead &amp; Parents'!X60&amp;"]"</f>
        <v>N/A [N/A]</v>
      </c>
      <c r="V22" s="82" t="str">
        <f ca="1">TEXT('3.1 Lead &amp; Parents'!V60,"#,##0.00_);[Red](#,#,#0.00);-")&amp;" ["&amp;'3.1 Lead &amp; Parents'!Y60&amp;"]"</f>
        <v>N/A [N/A]</v>
      </c>
      <c r="W22" s="332"/>
      <c r="X22" s="335"/>
    </row>
    <row r="23" spans="1:25" ht="69" customHeight="1" x14ac:dyDescent="0.25">
      <c r="A23" s="99"/>
      <c r="B23" s="100"/>
      <c r="C23" s="101">
        <v>5</v>
      </c>
      <c r="D23" s="83" t="s">
        <v>59</v>
      </c>
      <c r="E23" s="84"/>
      <c r="F23" s="84"/>
      <c r="G23" s="84"/>
      <c r="H23" s="84"/>
      <c r="I23" s="84"/>
      <c r="J23" s="84"/>
      <c r="K23" s="84"/>
      <c r="L23" s="84"/>
      <c r="M23" s="84"/>
      <c r="N23" s="84"/>
      <c r="O23" s="84"/>
      <c r="P23" s="84"/>
      <c r="Q23" s="84"/>
      <c r="R23" s="84"/>
      <c r="S23" s="84"/>
      <c r="T23" s="82" t="str">
        <f ca="1">TEXT('3.1 Lead &amp; Parents'!T66,"#,##0.00_);[Red](#,#,#0.00);-")&amp;" ["&amp;'3.1 Lead &amp; Parents'!W66&amp;"]"</f>
        <v>N/A [G]</v>
      </c>
      <c r="U23" s="82" t="str">
        <f ca="1">TEXT('3.1 Lead &amp; Parents'!U66,"#,##0.00_);[Red](#,#,#0.00);-")&amp;" ["&amp;'3.1 Lead &amp; Parents'!X66&amp;"]"</f>
        <v>N/A [G]</v>
      </c>
      <c r="V23" s="82" t="str">
        <f ca="1">TEXT('3.1 Lead &amp; Parents'!V66,"#,##0.00_);[Red](#,#,#0.00);-")&amp;" ["&amp;'3.1 Lead &amp; Parents'!Y66&amp;"]"</f>
        <v>N/A [G]</v>
      </c>
      <c r="W23" s="332"/>
      <c r="X23" s="335"/>
    </row>
    <row r="24" spans="1:25" ht="69" customHeight="1" x14ac:dyDescent="0.25">
      <c r="A24" s="99"/>
      <c r="B24" s="100"/>
      <c r="C24" s="101">
        <v>6</v>
      </c>
      <c r="D24" s="83" t="s">
        <v>62</v>
      </c>
      <c r="E24" s="84"/>
      <c r="F24" s="84"/>
      <c r="G24" s="84"/>
      <c r="H24" s="84"/>
      <c r="I24" s="84"/>
      <c r="J24" s="84"/>
      <c r="K24" s="84"/>
      <c r="L24" s="84"/>
      <c r="M24" s="84"/>
      <c r="N24" s="84"/>
      <c r="O24" s="84"/>
      <c r="P24" s="84"/>
      <c r="Q24" s="84"/>
      <c r="R24" s="84"/>
      <c r="S24" s="84"/>
      <c r="T24" s="82" t="str">
        <f ca="1">TEXT('3.1 Lead &amp; Parents'!T76,"#,##0.00_);[Red](#,#,#0.00);-")&amp;" ["&amp;'3.1 Lead &amp; Parents'!W76&amp;"]"</f>
        <v>N/A [G]</v>
      </c>
      <c r="U24" s="82" t="str">
        <f ca="1">TEXT('3.1 Lead &amp; Parents'!U76,"#,##0.00_);[Red](#,#,#0.00);-")&amp;" ["&amp;'3.1 Lead &amp; Parents'!X76&amp;"]"</f>
        <v>N/A [G]</v>
      </c>
      <c r="V24" s="82" t="str">
        <f ca="1">TEXT('3.1 Lead &amp; Parents'!V76,"#,##0.00_);[Red](#,#,#0.00);-")&amp;" ["&amp;'3.1 Lead &amp; Parents'!Y76&amp;"]"</f>
        <v>N/A [G]</v>
      </c>
      <c r="W24" s="332"/>
      <c r="X24" s="335"/>
    </row>
    <row r="25" spans="1:25" ht="69" customHeight="1" x14ac:dyDescent="0.25">
      <c r="A25" s="99"/>
      <c r="B25" s="100"/>
      <c r="C25" s="101">
        <v>7</v>
      </c>
      <c r="D25" s="83" t="s">
        <v>63</v>
      </c>
      <c r="E25" s="84"/>
      <c r="F25" s="84"/>
      <c r="G25" s="84"/>
      <c r="H25" s="84"/>
      <c r="I25" s="84"/>
      <c r="J25" s="84"/>
      <c r="K25" s="84"/>
      <c r="L25" s="84"/>
      <c r="M25" s="84"/>
      <c r="N25" s="84"/>
      <c r="O25" s="84"/>
      <c r="P25" s="84"/>
      <c r="Q25" s="84"/>
      <c r="R25" s="84"/>
      <c r="S25" s="84"/>
      <c r="T25" s="82" t="str">
        <f ca="1">TEXT('3.1 Lead &amp; Parents'!T81,"#,##0.00_);[Red](#,#,#0.00);-")&amp;" ["&amp;'3.1 Lead &amp; Parents'!W81&amp;"]"</f>
        <v>- [A]</v>
      </c>
      <c r="U25" s="82" t="str">
        <f ca="1">TEXT('3.1 Lead &amp; Parents'!U81,"#,##0.00_);[Red](#,#,#0.00);-")&amp;" ["&amp;'3.1 Lead &amp; Parents'!X81&amp;"]"</f>
        <v>- [A]</v>
      </c>
      <c r="V25" s="82" t="str">
        <f ca="1">TEXT('3.1 Lead &amp; Parents'!V81,"#,##0.00_);[Red](#,#,#0.00);-")&amp;" ["&amp;'3.1 Lead &amp; Parents'!Y81&amp;"]"</f>
        <v>- [A]</v>
      </c>
      <c r="W25" s="332"/>
      <c r="X25" s="335"/>
    </row>
    <row r="26" spans="1:25" ht="69" customHeight="1" x14ac:dyDescent="0.25">
      <c r="A26" s="99"/>
      <c r="B26" s="100"/>
      <c r="C26" s="101">
        <v>8</v>
      </c>
      <c r="D26" s="83" t="s">
        <v>64</v>
      </c>
      <c r="E26" s="84"/>
      <c r="F26" s="84"/>
      <c r="G26" s="84"/>
      <c r="H26" s="84"/>
      <c r="I26" s="84"/>
      <c r="J26" s="84"/>
      <c r="K26" s="84"/>
      <c r="L26" s="84"/>
      <c r="M26" s="84"/>
      <c r="N26" s="84"/>
      <c r="O26" s="84"/>
      <c r="P26" s="84"/>
      <c r="Q26" s="84"/>
      <c r="R26" s="84"/>
      <c r="S26" s="84"/>
      <c r="T26" s="82" t="str">
        <f ca="1">TEXT('3.1 Lead &amp; Parents'!T83,"0.00%_);[Red]-0.00%_);-\%_)")&amp;" ["&amp;'3.1 Lead &amp; Parents'!W83&amp;"]"</f>
        <v>N/A [R]</v>
      </c>
      <c r="U26" s="82" t="str">
        <f ca="1">TEXT('3.1 Lead &amp; Parents'!U83,"0.00%_);[Red]-0.00%_);-\%_)")&amp;" ["&amp;'3.1 Lead &amp; Parents'!X83&amp;"]"</f>
        <v>N/A [R]</v>
      </c>
      <c r="V26" s="82" t="str">
        <f ca="1">TEXT('3.1 Lead &amp; Parents'!V83,"0.00%_);[Red]-0.00%_);-\%_)")&amp;" ["&amp;'3.1 Lead &amp; Parents'!Y83&amp;"]"</f>
        <v>N/A [R]</v>
      </c>
      <c r="W26" s="332"/>
      <c r="X26" s="335"/>
    </row>
    <row r="27" spans="1:25" ht="15.65" customHeight="1" x14ac:dyDescent="0.25">
      <c r="A27" s="102" t="s">
        <v>124</v>
      </c>
      <c r="B27" s="102"/>
      <c r="C27" s="102"/>
      <c r="D27" s="116"/>
      <c r="E27" s="102"/>
      <c r="F27" s="102"/>
      <c r="G27" s="102"/>
      <c r="H27" s="102"/>
      <c r="I27" s="102"/>
      <c r="J27" s="102"/>
      <c r="K27" s="102"/>
      <c r="L27" s="102"/>
      <c r="M27" s="102"/>
      <c r="N27" s="102"/>
      <c r="O27" s="102"/>
      <c r="P27" s="102"/>
      <c r="Q27" s="102"/>
      <c r="R27" s="102"/>
      <c r="S27" s="102"/>
      <c r="T27" s="111"/>
      <c r="U27" s="111"/>
      <c r="V27" s="111"/>
      <c r="W27" s="111"/>
      <c r="X27" s="111"/>
      <c r="Y27" s="111"/>
    </row>
    <row r="28" spans="1:25" ht="15.65" customHeight="1" x14ac:dyDescent="0.25"/>
    <row r="32" spans="1:25" ht="15.65" customHeight="1" x14ac:dyDescent="0.25"/>
    <row r="643" spans="1:22" s="107" customFormat="1" ht="15.65" hidden="1" customHeight="1" x14ac:dyDescent="0.25">
      <c r="A643" s="87"/>
      <c r="B643" s="87"/>
      <c r="C643" s="87"/>
      <c r="D643" s="80"/>
      <c r="E643" s="87"/>
      <c r="F643" s="87"/>
      <c r="G643" s="87"/>
      <c r="H643" s="87"/>
      <c r="I643" s="87"/>
      <c r="J643" s="87"/>
      <c r="K643" s="87"/>
      <c r="L643" s="87"/>
      <c r="M643" s="87"/>
      <c r="N643" s="87"/>
      <c r="O643" s="87"/>
      <c r="P643" s="87"/>
      <c r="Q643" s="87"/>
      <c r="R643" s="87"/>
      <c r="S643" s="87"/>
      <c r="T643" s="112"/>
      <c r="U643" s="112"/>
      <c r="V643" s="112"/>
    </row>
  </sheetData>
  <mergeCells count="14">
    <mergeCell ref="T15:V15"/>
    <mergeCell ref="C15:E15"/>
    <mergeCell ref="C9:E9"/>
    <mergeCell ref="X11:X14"/>
    <mergeCell ref="C10:E10"/>
    <mergeCell ref="T10:V10"/>
    <mergeCell ref="C11:E11"/>
    <mergeCell ref="T11:V11"/>
    <mergeCell ref="C14:E14"/>
    <mergeCell ref="T14:V14"/>
    <mergeCell ref="C12:E12"/>
    <mergeCell ref="T12:V12"/>
    <mergeCell ref="C13:E13"/>
    <mergeCell ref="T13:V13"/>
  </mergeCells>
  <conditionalFormatting sqref="C5">
    <cfRule type="expression" dxfId="53" priority="16">
      <formula>IF(AND(sysChk=0,sysWarn=0),1,0)</formula>
    </cfRule>
    <cfRule type="expression" dxfId="52" priority="17">
      <formula>IF(AND(sysChk=0,sysWarn&lt;&gt;0),1,0)</formula>
    </cfRule>
    <cfRule type="expression" dxfId="51" priority="18">
      <formula>IF(sysChk&lt;&gt;0,1,0)</formula>
    </cfRule>
  </conditionalFormatting>
  <conditionalFormatting sqref="T19:V26 W20:W26">
    <cfRule type="containsText" dxfId="50" priority="7" stopIfTrue="1" operator="containsText" text="[R]">
      <formula>NOT(ISERROR(SEARCH("[R]",T19)))</formula>
    </cfRule>
    <cfRule type="containsText" dxfId="49" priority="8" stopIfTrue="1" operator="containsText" text="[A]">
      <formula>NOT(ISERROR(SEARCH("[A]",T19)))</formula>
    </cfRule>
    <cfRule type="containsText" dxfId="48" priority="9" stopIfTrue="1" operator="containsText" text="[G]">
      <formula>NOT(ISERROR(SEARCH("[G]",T19)))</formula>
    </cfRule>
  </conditionalFormatting>
  <conditionalFormatting sqref="W19">
    <cfRule type="containsText" dxfId="47" priority="1" stopIfTrue="1" operator="containsText" text="[R]">
      <formula>NOT(ISERROR(SEARCH("[R]",W19)))</formula>
    </cfRule>
    <cfRule type="containsText" dxfId="46" priority="2" stopIfTrue="1" operator="containsText" text="[A]">
      <formula>NOT(ISERROR(SEARCH("[A]",W19)))</formula>
    </cfRule>
    <cfRule type="containsText" dxfId="45" priority="3" stopIfTrue="1" operator="containsText" text="[G]">
      <formula>NOT(ISERROR(SEARCH("[G]",W19)))</formula>
    </cfRule>
  </conditionalFormatting>
  <dataValidations count="1">
    <dataValidation allowBlank="1" showInputMessage="1" showErrorMessage="1" prompt="Include:_x000a_(1) Reason for Amber/Red rating;_x000a_(2) Mitigating activity organisation is undertaking;_x000a_(3) Update on current position since accounting reference date;_x000a_(4) References to lines in financial statements or other evidence used in calculation input" sqref="W19" xr:uid="{00000000-0002-0000-1300-000000000000}"/>
  </dataValidations>
  <pageMargins left="0.74803149606299213" right="0.74803149606299213" top="0.98425196850393704" bottom="0.98425196850393704" header="0.51181102362204722" footer="0.51181102362204722"/>
  <pageSetup paperSize="9" scale="27" orientation="portrait" r:id="rId1"/>
  <headerFooter alignWithMargins="0"/>
  <ignoredErrors>
    <ignoredError sqref="T19:V19" evalError="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CC"/>
    <outlinePr summaryBelow="0"/>
    <pageSetUpPr autoPageBreaks="0" fitToPage="1"/>
  </sheetPr>
  <dimension ref="A1:L61"/>
  <sheetViews>
    <sheetView showGridLines="0" topLeftCell="C39" workbookViewId="0"/>
  </sheetViews>
  <sheetFormatPr defaultColWidth="0" defaultRowHeight="0" customHeight="1" zeroHeight="1" x14ac:dyDescent="0.25"/>
  <cols>
    <col min="1" max="2" width="3.296875" customWidth="1"/>
    <col min="3" max="3" width="16.3984375" customWidth="1"/>
    <col min="4" max="4" width="42.69921875" customWidth="1"/>
    <col min="5" max="5" width="16.3984375" customWidth="1"/>
    <col min="6" max="6" width="23.3984375" customWidth="1"/>
    <col min="7" max="7" width="45.59765625" customWidth="1"/>
    <col min="8" max="8" width="16.3984375" customWidth="1"/>
    <col min="9" max="9" width="18.3984375" customWidth="1"/>
    <col min="10" max="10" width="22.59765625" customWidth="1"/>
    <col min="11" max="11" width="22.296875" customWidth="1"/>
    <col min="12" max="12" width="2.3984375" customWidth="1"/>
    <col min="13" max="16384" width="9.296875" hidden="1"/>
  </cols>
  <sheetData>
    <row r="1" spans="1:12" ht="11.5" x14ac:dyDescent="0.25">
      <c r="A1" s="41"/>
      <c r="B1" s="41"/>
      <c r="C1" s="42"/>
      <c r="D1" s="41"/>
      <c r="E1" s="41"/>
      <c r="F1" s="41"/>
      <c r="G1" s="41"/>
      <c r="H1" s="41"/>
      <c r="I1" s="41"/>
      <c r="J1" s="41"/>
      <c r="K1" s="41"/>
      <c r="L1" s="41"/>
    </row>
    <row r="2" spans="1:12" ht="13" x14ac:dyDescent="0.25">
      <c r="A2" s="41"/>
      <c r="B2" s="41"/>
      <c r="C2" s="43" t="str">
        <f>cstProjectName</f>
        <v xml:space="preserve">C1000862 GovPrint Cloud </v>
      </c>
      <c r="D2" s="41"/>
      <c r="E2" s="41"/>
      <c r="F2" s="41"/>
      <c r="G2" s="41"/>
      <c r="H2" s="41"/>
      <c r="I2" s="41"/>
      <c r="J2" s="41"/>
      <c r="K2" s="41"/>
      <c r="L2" s="41"/>
    </row>
    <row r="3" spans="1:12" ht="12.5" x14ac:dyDescent="0.25">
      <c r="A3" s="41"/>
      <c r="B3" s="41"/>
      <c r="C3" s="44" t="str">
        <f ca="1">MID(CELL("filename",A1),FIND("]",CELL("filename",A1))+1,256)</f>
        <v>Authority Instructions</v>
      </c>
      <c r="D3" s="41"/>
      <c r="E3" s="41"/>
      <c r="F3" s="41"/>
      <c r="G3" s="41"/>
      <c r="H3" s="41"/>
      <c r="I3" s="41"/>
      <c r="J3" s="41"/>
      <c r="K3" s="41"/>
      <c r="L3" s="41"/>
    </row>
    <row r="4" spans="1:12" ht="11.5" x14ac:dyDescent="0.25">
      <c r="A4" s="41"/>
      <c r="B4" s="41"/>
      <c r="C4" s="42" t="str">
        <f>IF(ISBLANK(cstProtectiveMarking),"",cstProtectiveMarking)</f>
        <v>[OFFICIAL]</v>
      </c>
      <c r="D4" s="41"/>
      <c r="E4" s="41"/>
      <c r="F4" s="41"/>
      <c r="G4" s="41"/>
      <c r="H4" s="41"/>
      <c r="I4" s="41"/>
      <c r="J4" s="41"/>
      <c r="K4" s="41"/>
      <c r="L4" s="41"/>
    </row>
    <row r="5" spans="1:12" ht="11.5" x14ac:dyDescent="0.25">
      <c r="A5" s="41"/>
      <c r="B5" s="41"/>
      <c r="C5" s="45" t="str">
        <f>HYPERLINK("#'Contents'!A1",sysChkWord)</f>
        <v>All Checks OK</v>
      </c>
      <c r="D5" s="41"/>
      <c r="E5" s="41"/>
      <c r="F5" s="41"/>
      <c r="G5" s="41"/>
      <c r="H5" s="41"/>
      <c r="I5" s="41"/>
      <c r="J5" s="41"/>
      <c r="K5" s="41"/>
      <c r="L5" s="41"/>
    </row>
    <row r="6" spans="1:12" ht="12.5" x14ac:dyDescent="0.25">
      <c r="A6" s="41"/>
      <c r="B6" s="46"/>
      <c r="C6" s="751" t="str">
        <f>HYPERLINK("#'Contents'!A1","Contents")</f>
        <v>Contents</v>
      </c>
      <c r="D6" s="745"/>
      <c r="E6" s="45"/>
      <c r="F6" s="45"/>
      <c r="G6" s="41"/>
      <c r="H6" s="41"/>
      <c r="I6" s="41"/>
      <c r="J6" s="41"/>
      <c r="K6" s="41"/>
      <c r="L6" s="41"/>
    </row>
    <row r="7" spans="1:12" ht="11.5" x14ac:dyDescent="0.25">
      <c r="A7" s="41"/>
      <c r="B7" s="41"/>
      <c r="C7" s="41"/>
      <c r="D7" s="41"/>
      <c r="E7" s="41"/>
      <c r="F7" s="41"/>
      <c r="G7" s="41"/>
      <c r="H7" s="41"/>
      <c r="I7" s="41"/>
      <c r="J7" s="41"/>
      <c r="K7" s="41"/>
      <c r="L7" s="41"/>
    </row>
    <row r="8" spans="1:12" ht="11.5" x14ac:dyDescent="0.25">
      <c r="A8" s="67">
        <f>SUM(A9:A61)</f>
        <v>0</v>
      </c>
      <c r="B8" s="67">
        <f>SUM(B9:B61)</f>
        <v>0</v>
      </c>
      <c r="C8" s="48"/>
      <c r="D8" s="48"/>
      <c r="E8" s="48"/>
      <c r="F8" s="48"/>
      <c r="G8" s="48"/>
      <c r="H8" s="48"/>
      <c r="I8" s="41"/>
      <c r="J8" s="41"/>
      <c r="K8" s="41"/>
      <c r="L8" s="41"/>
    </row>
    <row r="9" spans="1:12" ht="15.5" x14ac:dyDescent="0.35">
      <c r="C9" s="424"/>
      <c r="D9" s="424"/>
      <c r="E9" s="424"/>
      <c r="F9" s="424"/>
      <c r="G9" s="424"/>
      <c r="H9" s="424"/>
      <c r="I9" s="424"/>
      <c r="J9" s="424"/>
      <c r="K9" s="424"/>
    </row>
    <row r="10" spans="1:12" ht="15.5" x14ac:dyDescent="0.35">
      <c r="C10" s="32"/>
      <c r="D10" s="749" t="s">
        <v>464</v>
      </c>
      <c r="E10" s="749"/>
      <c r="F10" s="749"/>
      <c r="G10" s="749"/>
      <c r="H10" s="749"/>
      <c r="I10" s="749"/>
      <c r="J10" s="749"/>
      <c r="K10" s="749"/>
    </row>
    <row r="11" spans="1:12" s="30" customFormat="1" ht="9" customHeight="1" x14ac:dyDescent="0.25"/>
    <row r="12" spans="1:12" s="30" customFormat="1" ht="21" customHeight="1" x14ac:dyDescent="0.25">
      <c r="D12" s="752" t="s">
        <v>462</v>
      </c>
      <c r="E12" s="752"/>
      <c r="F12" s="752"/>
      <c r="G12" s="752"/>
      <c r="H12" s="752"/>
      <c r="I12" s="752"/>
      <c r="J12" s="752"/>
      <c r="K12" s="139" t="s">
        <v>447</v>
      </c>
    </row>
    <row r="13" spans="1:12" s="30" customFormat="1" ht="26.5" customHeight="1" x14ac:dyDescent="0.25">
      <c r="C13" s="138"/>
      <c r="D13" s="750" t="s">
        <v>448</v>
      </c>
      <c r="E13" s="750"/>
      <c r="F13" s="750"/>
      <c r="G13" s="750"/>
      <c r="H13" s="750"/>
      <c r="I13" s="750"/>
      <c r="J13" s="750"/>
      <c r="K13" s="750"/>
    </row>
    <row r="14" spans="1:12" s="30" customFormat="1" ht="42.65" customHeight="1" x14ac:dyDescent="0.25">
      <c r="C14" s="138"/>
      <c r="D14" s="750" t="s">
        <v>403</v>
      </c>
      <c r="E14" s="750"/>
      <c r="F14" s="750"/>
      <c r="G14" s="750"/>
      <c r="H14" s="750"/>
      <c r="I14" s="750"/>
      <c r="J14" s="750"/>
      <c r="K14" s="750"/>
    </row>
    <row r="15" spans="1:12" s="30" customFormat="1" ht="41.5" customHeight="1" x14ac:dyDescent="0.25">
      <c r="C15" s="138"/>
      <c r="D15" s="750" t="s">
        <v>408</v>
      </c>
      <c r="E15" s="750"/>
      <c r="F15" s="750"/>
      <c r="G15" s="750"/>
      <c r="H15" s="750"/>
      <c r="I15" s="750"/>
      <c r="J15" s="750"/>
      <c r="K15" s="750"/>
    </row>
    <row r="16" spans="1:12" s="30" customFormat="1" ht="49.9" customHeight="1" x14ac:dyDescent="0.25">
      <c r="C16" s="138"/>
      <c r="D16" s="747" t="s">
        <v>673</v>
      </c>
      <c r="E16" s="747"/>
      <c r="F16" s="747"/>
      <c r="G16" s="747"/>
      <c r="H16" s="747"/>
      <c r="I16" s="747"/>
      <c r="J16" s="747"/>
      <c r="K16" s="747"/>
    </row>
    <row r="17" spans="3:11" s="30" customFormat="1" ht="9" customHeight="1" x14ac:dyDescent="0.25"/>
    <row r="18" spans="3:11" ht="15.5" x14ac:dyDescent="0.35">
      <c r="C18" s="32"/>
      <c r="D18" s="749" t="s">
        <v>450</v>
      </c>
      <c r="E18" s="749"/>
      <c r="F18" s="749"/>
      <c r="G18" s="749"/>
      <c r="H18" s="749"/>
      <c r="I18" s="749"/>
      <c r="J18" s="749"/>
      <c r="K18" s="749"/>
    </row>
    <row r="19" spans="3:11" ht="9" customHeight="1" x14ac:dyDescent="0.35">
      <c r="C19" s="233"/>
      <c r="F19" s="424"/>
      <c r="G19" s="424"/>
      <c r="H19" s="424"/>
      <c r="I19" s="424"/>
      <c r="J19" s="424"/>
      <c r="K19" s="424"/>
    </row>
    <row r="20" spans="3:11" ht="15.5" x14ac:dyDescent="0.35">
      <c r="C20" s="65"/>
      <c r="F20" s="15"/>
      <c r="G20" s="15"/>
      <c r="H20" s="15"/>
      <c r="I20" s="15"/>
      <c r="J20" s="15"/>
      <c r="K20" s="15"/>
    </row>
    <row r="21" spans="3:11" ht="15.5" x14ac:dyDescent="0.35">
      <c r="C21" s="65"/>
      <c r="F21" s="15"/>
      <c r="G21" s="15"/>
      <c r="H21" s="15"/>
      <c r="I21" s="15"/>
      <c r="J21" s="15"/>
      <c r="K21" s="15"/>
    </row>
    <row r="22" spans="3:11" ht="15.5" x14ac:dyDescent="0.35">
      <c r="C22" s="65"/>
      <c r="F22" s="15"/>
      <c r="G22" s="15"/>
      <c r="H22" s="15"/>
      <c r="I22" s="15"/>
      <c r="J22" s="15"/>
      <c r="K22" s="15"/>
    </row>
    <row r="23" spans="3:11" ht="15.5" x14ac:dyDescent="0.35">
      <c r="C23" s="65"/>
      <c r="F23" s="15"/>
      <c r="G23" s="15"/>
      <c r="H23" s="15"/>
      <c r="I23" s="15"/>
      <c r="J23" s="15"/>
      <c r="K23" s="15"/>
    </row>
    <row r="24" spans="3:11" ht="15.5" x14ac:dyDescent="0.35">
      <c r="C24" s="65"/>
      <c r="F24" s="15"/>
      <c r="G24" s="15"/>
      <c r="H24" s="15"/>
      <c r="I24" s="15"/>
      <c r="J24" s="15"/>
      <c r="K24" s="15"/>
    </row>
    <row r="25" spans="3:11" ht="15.5" x14ac:dyDescent="0.35">
      <c r="C25" s="65"/>
      <c r="F25" s="15"/>
      <c r="G25" s="15"/>
      <c r="H25" s="15"/>
      <c r="I25" s="15"/>
      <c r="J25" s="15"/>
      <c r="K25" s="15"/>
    </row>
    <row r="26" spans="3:11" ht="15.5" x14ac:dyDescent="0.35">
      <c r="C26" s="65"/>
      <c r="F26" s="15"/>
      <c r="G26" s="15"/>
      <c r="H26" s="15"/>
      <c r="I26" s="15"/>
      <c r="J26" s="15"/>
      <c r="K26" s="15"/>
    </row>
    <row r="27" spans="3:11" ht="15.5" x14ac:dyDescent="0.35">
      <c r="C27" s="65"/>
      <c r="F27" s="15"/>
      <c r="G27" s="15"/>
      <c r="H27" s="15"/>
      <c r="I27" s="15"/>
      <c r="J27" s="15"/>
      <c r="K27" s="15"/>
    </row>
    <row r="28" spans="3:11" ht="15.5" x14ac:dyDescent="0.35">
      <c r="C28" s="65"/>
      <c r="F28" s="15"/>
      <c r="G28" s="15"/>
      <c r="H28" s="15"/>
      <c r="I28" s="15"/>
      <c r="J28" s="15"/>
      <c r="K28" s="15"/>
    </row>
    <row r="29" spans="3:11" ht="15.5" x14ac:dyDescent="0.35">
      <c r="C29" s="65"/>
      <c r="F29" s="15"/>
      <c r="G29" s="15"/>
      <c r="H29" s="15"/>
      <c r="I29" s="15"/>
      <c r="J29" s="15"/>
      <c r="K29" s="15"/>
    </row>
    <row r="30" spans="3:11" ht="15.5" x14ac:dyDescent="0.35">
      <c r="C30" s="65"/>
      <c r="F30" s="15"/>
      <c r="G30" s="15"/>
      <c r="H30" s="15"/>
      <c r="I30" s="15"/>
      <c r="J30" s="15"/>
      <c r="K30" s="15"/>
    </row>
    <row r="31" spans="3:11" ht="15.5" x14ac:dyDescent="0.35">
      <c r="C31" s="65"/>
      <c r="F31" s="15"/>
      <c r="G31" s="15"/>
      <c r="H31" s="15"/>
      <c r="I31" s="15"/>
      <c r="J31" s="15"/>
      <c r="K31" s="15"/>
    </row>
    <row r="32" spans="3:11" ht="15.5" x14ac:dyDescent="0.35">
      <c r="C32" s="65"/>
      <c r="F32" s="15"/>
      <c r="G32" s="15"/>
      <c r="H32" s="15"/>
      <c r="I32" s="15"/>
      <c r="J32" s="15"/>
      <c r="K32" s="15"/>
    </row>
    <row r="33" spans="3:11" ht="15.5" x14ac:dyDescent="0.35">
      <c r="C33" s="65"/>
      <c r="F33" s="15"/>
      <c r="G33" s="15"/>
      <c r="H33" s="15"/>
      <c r="I33" s="15"/>
      <c r="J33" s="15"/>
      <c r="K33" s="15"/>
    </row>
    <row r="34" spans="3:11" ht="15.5" x14ac:dyDescent="0.35">
      <c r="C34" s="65"/>
      <c r="F34" s="15"/>
      <c r="G34" s="15"/>
      <c r="H34" s="15"/>
      <c r="I34" s="15"/>
      <c r="J34" s="15"/>
      <c r="K34" s="15"/>
    </row>
    <row r="35" spans="3:11" ht="15.5" x14ac:dyDescent="0.35">
      <c r="C35" s="65"/>
      <c r="F35" s="15"/>
      <c r="G35" s="15"/>
      <c r="H35" s="15"/>
      <c r="I35" s="15"/>
      <c r="J35" s="15"/>
      <c r="K35" s="15"/>
    </row>
    <row r="36" spans="3:11" ht="15.5" x14ac:dyDescent="0.35">
      <c r="C36" s="65"/>
      <c r="F36" s="15"/>
      <c r="G36" s="15"/>
      <c r="H36" s="15"/>
      <c r="I36" s="15"/>
      <c r="J36" s="15"/>
      <c r="K36" s="15"/>
    </row>
    <row r="37" spans="3:11" ht="15.5" x14ac:dyDescent="0.35">
      <c r="C37" s="65"/>
      <c r="F37" s="15"/>
      <c r="G37" s="15"/>
      <c r="H37" s="15"/>
      <c r="I37" s="15"/>
      <c r="J37" s="15"/>
      <c r="K37" s="15"/>
    </row>
    <row r="38" spans="3:11" ht="13.5" thickBot="1" x14ac:dyDescent="0.3">
      <c r="C38" s="167"/>
      <c r="D38" s="167" t="s">
        <v>389</v>
      </c>
      <c r="E38" s="167"/>
      <c r="F38" s="167"/>
      <c r="G38" s="167"/>
      <c r="H38" s="167"/>
      <c r="I38" s="167"/>
      <c r="J38" s="167"/>
      <c r="K38" s="167"/>
    </row>
    <row r="39" spans="3:11" ht="7.15" customHeight="1" thickBot="1" x14ac:dyDescent="0.4">
      <c r="C39" s="168"/>
      <c r="D39" s="15"/>
      <c r="E39" s="15"/>
      <c r="F39" s="15"/>
      <c r="G39" s="15"/>
      <c r="H39" s="15"/>
      <c r="I39" s="15"/>
      <c r="J39" s="15"/>
      <c r="K39" s="15"/>
    </row>
    <row r="40" spans="3:11" ht="4.9000000000000004" customHeight="1" x14ac:dyDescent="0.35">
      <c r="C40" s="65"/>
      <c r="D40" s="237"/>
      <c r="E40" s="238"/>
      <c r="F40" s="239"/>
      <c r="H40" s="15"/>
      <c r="I40" s="15"/>
      <c r="J40" s="15"/>
      <c r="K40" s="15"/>
    </row>
    <row r="41" spans="3:11" ht="15.5" x14ac:dyDescent="0.35">
      <c r="C41" s="65"/>
      <c r="D41" s="240" t="s">
        <v>420</v>
      </c>
      <c r="E41" s="438" t="s">
        <v>470</v>
      </c>
      <c r="F41" s="437" t="s">
        <v>397</v>
      </c>
      <c r="H41" s="433"/>
      <c r="I41" s="15"/>
      <c r="J41" s="15"/>
      <c r="K41" s="15"/>
    </row>
    <row r="42" spans="3:11" ht="4.9000000000000004" customHeight="1" thickBot="1" x14ac:dyDescent="0.4">
      <c r="C42" s="65"/>
      <c r="D42" s="241"/>
      <c r="E42" s="77"/>
      <c r="F42" s="242"/>
      <c r="H42" s="15"/>
      <c r="I42" s="15"/>
      <c r="J42" s="15"/>
      <c r="K42" s="15"/>
    </row>
    <row r="43" spans="3:11" ht="15.5" x14ac:dyDescent="0.35">
      <c r="C43" s="65"/>
      <c r="F43" s="15"/>
      <c r="G43" s="15"/>
      <c r="H43" s="15"/>
      <c r="I43" s="15"/>
      <c r="J43" s="15"/>
      <c r="K43" s="15"/>
    </row>
    <row r="44" spans="3:11" ht="15.5" x14ac:dyDescent="0.25">
      <c r="C44" s="132"/>
      <c r="D44" s="132" t="s">
        <v>451</v>
      </c>
      <c r="E44" s="132"/>
      <c r="F44" s="132"/>
      <c r="G44" s="132"/>
      <c r="H44" s="132"/>
      <c r="I44" s="132"/>
      <c r="J44" s="132"/>
      <c r="K44" s="132"/>
    </row>
    <row r="45" spans="3:11" ht="15.5" x14ac:dyDescent="0.25">
      <c r="C45" s="425"/>
      <c r="D45" s="428"/>
      <c r="E45" s="428"/>
      <c r="F45" s="428"/>
      <c r="G45" s="428"/>
      <c r="H45" s="428"/>
      <c r="I45" s="428"/>
      <c r="J45" s="428"/>
      <c r="K45" s="428"/>
    </row>
    <row r="46" spans="3:11" ht="15.5" x14ac:dyDescent="0.25">
      <c r="C46" s="425"/>
      <c r="D46" s="748" t="s">
        <v>458</v>
      </c>
      <c r="E46" s="748"/>
      <c r="F46" s="748"/>
      <c r="G46" s="748"/>
      <c r="H46" s="748"/>
      <c r="I46" s="748"/>
      <c r="J46" s="748"/>
      <c r="K46" s="748"/>
    </row>
    <row r="47" spans="3:11" ht="15.5" x14ac:dyDescent="0.25">
      <c r="C47" s="425"/>
      <c r="D47" s="428"/>
      <c r="E47" s="428"/>
      <c r="F47" s="428"/>
      <c r="G47" s="428"/>
      <c r="H47" s="428"/>
      <c r="I47" s="428"/>
      <c r="J47" s="428"/>
      <c r="K47" s="428"/>
    </row>
    <row r="48" spans="3:11" ht="15.5" x14ac:dyDescent="0.25">
      <c r="C48" s="133"/>
      <c r="D48" s="135" t="s">
        <v>453</v>
      </c>
      <c r="E48" s="133"/>
      <c r="F48" s="134"/>
      <c r="G48" s="134"/>
      <c r="H48" s="134"/>
      <c r="I48" s="134"/>
      <c r="J48" s="134"/>
      <c r="K48" s="134"/>
    </row>
    <row r="49" spans="1:12" ht="15.5" x14ac:dyDescent="0.25">
      <c r="C49" s="66" t="s">
        <v>74</v>
      </c>
      <c r="D49" s="754" t="s">
        <v>454</v>
      </c>
      <c r="E49" s="754"/>
      <c r="F49" s="754"/>
      <c r="G49" s="754"/>
      <c r="H49" s="754"/>
      <c r="I49" s="754"/>
      <c r="J49" s="754"/>
      <c r="K49" s="754"/>
    </row>
    <row r="50" spans="1:12" ht="30.65" customHeight="1" x14ac:dyDescent="0.25">
      <c r="C50" s="66" t="s">
        <v>75</v>
      </c>
      <c r="D50" s="755" t="s">
        <v>455</v>
      </c>
      <c r="E50" s="755"/>
      <c r="F50" s="755"/>
      <c r="G50" s="755"/>
      <c r="H50" s="755"/>
      <c r="I50" s="755"/>
      <c r="J50" s="755"/>
      <c r="K50" s="755"/>
    </row>
    <row r="51" spans="1:12" ht="15.5" x14ac:dyDescent="0.25">
      <c r="C51" s="66"/>
      <c r="D51" s="432"/>
      <c r="E51" s="432"/>
      <c r="F51" s="432"/>
      <c r="G51" s="432"/>
      <c r="H51" s="432"/>
      <c r="I51" s="432"/>
      <c r="J51" s="432"/>
      <c r="K51" s="432"/>
    </row>
    <row r="52" spans="1:12" ht="15.5" x14ac:dyDescent="0.25">
      <c r="C52" s="425"/>
      <c r="D52" s="756" t="s">
        <v>459</v>
      </c>
      <c r="E52" s="756"/>
      <c r="F52" s="756"/>
      <c r="G52" s="756"/>
      <c r="H52" s="756"/>
      <c r="I52" s="756"/>
      <c r="J52" s="756"/>
      <c r="K52" s="756"/>
    </row>
    <row r="53" spans="1:12" ht="15.5" x14ac:dyDescent="0.25">
      <c r="C53" s="425"/>
      <c r="D53" s="756"/>
      <c r="E53" s="756"/>
      <c r="F53" s="756"/>
      <c r="G53" s="756"/>
      <c r="H53" s="756"/>
      <c r="I53" s="756"/>
      <c r="J53" s="756"/>
      <c r="K53" s="756"/>
    </row>
    <row r="54" spans="1:12" ht="15.5" x14ac:dyDescent="0.25">
      <c r="C54" s="425"/>
      <c r="D54" s="428"/>
      <c r="E54" s="428"/>
      <c r="F54" s="428"/>
      <c r="G54" s="428"/>
      <c r="H54" s="428"/>
      <c r="I54" s="428"/>
      <c r="J54" s="428"/>
      <c r="K54" s="428"/>
    </row>
    <row r="55" spans="1:12" ht="15.5" x14ac:dyDescent="0.25">
      <c r="C55" s="66"/>
      <c r="D55" s="137" t="s">
        <v>249</v>
      </c>
      <c r="E55" s="133"/>
      <c r="F55" s="134"/>
      <c r="G55" s="134"/>
      <c r="H55" s="134"/>
      <c r="I55" s="134"/>
      <c r="J55" s="134"/>
      <c r="K55" s="134"/>
    </row>
    <row r="56" spans="1:12" ht="15.5" x14ac:dyDescent="0.25">
      <c r="C56" s="66" t="s">
        <v>74</v>
      </c>
      <c r="D56" s="757" t="s">
        <v>440</v>
      </c>
      <c r="E56" s="757"/>
      <c r="F56" s="757"/>
      <c r="G56" s="757"/>
      <c r="H56" s="757"/>
      <c r="I56" s="757"/>
      <c r="J56" s="757"/>
      <c r="K56" s="757"/>
    </row>
    <row r="57" spans="1:12" ht="15.5" x14ac:dyDescent="0.25">
      <c r="C57" s="66" t="s">
        <v>75</v>
      </c>
      <c r="D57" s="754" t="s">
        <v>452</v>
      </c>
      <c r="E57" s="754"/>
      <c r="F57" s="754"/>
      <c r="G57" s="754"/>
      <c r="H57" s="754"/>
      <c r="I57" s="754"/>
      <c r="J57" s="754"/>
      <c r="K57" s="754"/>
    </row>
    <row r="58" spans="1:12" ht="15.5" x14ac:dyDescent="0.25">
      <c r="C58" s="66"/>
      <c r="D58" s="136"/>
      <c r="E58" s="133"/>
      <c r="F58" s="134"/>
      <c r="G58" s="134"/>
      <c r="H58" s="134"/>
      <c r="I58" s="134"/>
      <c r="J58" s="134"/>
      <c r="K58" s="134"/>
    </row>
    <row r="59" spans="1:12" ht="15.5" x14ac:dyDescent="0.25">
      <c r="C59" s="66"/>
      <c r="D59" s="753" t="s">
        <v>460</v>
      </c>
      <c r="E59" s="753"/>
      <c r="F59" s="753"/>
      <c r="G59" s="753"/>
      <c r="H59" s="753"/>
      <c r="I59" s="753"/>
      <c r="J59" s="753"/>
      <c r="K59" s="753"/>
    </row>
    <row r="60" spans="1:12" ht="15.5" x14ac:dyDescent="0.25">
      <c r="C60" s="66"/>
      <c r="D60" s="136"/>
      <c r="E60" s="133"/>
      <c r="F60" s="134"/>
      <c r="G60" s="134"/>
      <c r="H60" s="134"/>
      <c r="I60" s="134"/>
      <c r="J60" s="134"/>
      <c r="K60" s="134"/>
    </row>
    <row r="61" spans="1:12" ht="15.5" x14ac:dyDescent="0.35">
      <c r="A61" s="49" t="s">
        <v>124</v>
      </c>
      <c r="B61" s="49"/>
      <c r="C61" s="49"/>
      <c r="D61" s="49"/>
      <c r="E61" s="49"/>
      <c r="F61" s="49"/>
      <c r="G61" s="49"/>
      <c r="H61" s="49"/>
      <c r="I61" s="49"/>
      <c r="J61" s="49"/>
      <c r="K61" s="49"/>
      <c r="L61" s="49"/>
    </row>
  </sheetData>
  <sheetProtection sheet="1" objects="1" scenarios="1"/>
  <mergeCells count="15">
    <mergeCell ref="D59:K59"/>
    <mergeCell ref="D49:K49"/>
    <mergeCell ref="D50:K50"/>
    <mergeCell ref="D52:K53"/>
    <mergeCell ref="D56:K56"/>
    <mergeCell ref="D57:K57"/>
    <mergeCell ref="D16:K16"/>
    <mergeCell ref="D46:K46"/>
    <mergeCell ref="D18:K18"/>
    <mergeCell ref="D15:K15"/>
    <mergeCell ref="C6:D6"/>
    <mergeCell ref="D13:K13"/>
    <mergeCell ref="D14:K14"/>
    <mergeCell ref="D12:J12"/>
    <mergeCell ref="D10:K10"/>
  </mergeCells>
  <conditionalFormatting sqref="C5">
    <cfRule type="expression" dxfId="395" priority="1">
      <formula>IF(AND(sysChk=0,sysWarn=0),1,0)</formula>
    </cfRule>
    <cfRule type="expression" dxfId="394" priority="2">
      <formula>IF(AND(sysChk=0,sysWarn&lt;&gt;0),1,0)</formula>
    </cfRule>
    <cfRule type="expression" dxfId="393" priority="3">
      <formula>IF(sysChk&lt;&gt;0,1,0)</formula>
    </cfRule>
  </conditionalFormatting>
  <dataValidations count="2">
    <dataValidation type="list" allowBlank="1" showInputMessage="1" showErrorMessage="1" sqref="F41" xr:uid="{00000000-0002-0000-0200-000000000000}">
      <formula1>"Dropdown cell"</formula1>
    </dataValidation>
    <dataValidation allowBlank="1" showInputMessage="1" showErrorMessage="1" prompt="This is a note; these provide guidance." sqref="E41" xr:uid="{00000000-0002-0000-0200-000001000000}"/>
  </dataValidations>
  <hyperlinks>
    <hyperlink ref="K12" r:id="rId1" display="Link" xr:uid="{00000000-0004-0000-0200-000000000000}"/>
    <hyperlink ref="D59" location="Contents!K11" display="Link back to Contents Locked table" xr:uid="{00000000-0004-0000-0200-000001000000}"/>
  </hyperlinks>
  <pageMargins left="0.70866141732283472" right="0.70866141732283472" top="0.74803149606299213" bottom="0.74803149606299213" header="0.31496062992125984" footer="0.31496062992125984"/>
  <pageSetup paperSize="9" scale="61" orientation="landscape" r:id="rId2"/>
  <colBreaks count="1" manualBreakCount="1">
    <brk id="21" max="1048575" man="1"/>
  </colBreaks>
  <ignoredErrors>
    <ignoredError sqref="C56:C57 C49:C50" numberStoredAsText="1"/>
  </ignoredErrors>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7" tint="0.59999389629810485"/>
    <pageSetUpPr autoPageBreaks="0" fitToPage="1"/>
  </sheetPr>
  <dimension ref="A1:K29"/>
  <sheetViews>
    <sheetView showGridLines="0" workbookViewId="0">
      <selection activeCell="A21" sqref="A21:XFD21"/>
    </sheetView>
  </sheetViews>
  <sheetFormatPr defaultColWidth="0" defaultRowHeight="15.65" customHeight="1" zeroHeight="1" x14ac:dyDescent="0.25"/>
  <cols>
    <col min="1" max="2" width="5" style="87" customWidth="1"/>
    <col min="3" max="3" width="13.09765625" style="87" customWidth="1"/>
    <col min="4" max="4" width="28.59765625" style="80" customWidth="1"/>
    <col min="5" max="5" width="2.69921875" style="87" customWidth="1"/>
    <col min="6" max="8" width="14.3984375" style="112" customWidth="1"/>
    <col min="9" max="10" width="100.59765625" style="87" customWidth="1"/>
    <col min="11" max="11" width="9.296875" style="87" customWidth="1"/>
    <col min="12" max="16384" width="9.296875" style="87" hidden="1"/>
  </cols>
  <sheetData>
    <row r="1" spans="1:10" ht="15.65" customHeight="1" x14ac:dyDescent="0.25">
      <c r="A1" s="85"/>
      <c r="B1" s="85"/>
      <c r="C1" s="86"/>
      <c r="D1" s="113"/>
      <c r="E1" s="85"/>
      <c r="F1" s="108"/>
      <c r="G1" s="108"/>
      <c r="H1" s="108"/>
      <c r="I1" s="85"/>
      <c r="J1" s="85"/>
    </row>
    <row r="2" spans="1:10" ht="15.65" customHeight="1" x14ac:dyDescent="0.25">
      <c r="A2" s="85"/>
      <c r="B2" s="85"/>
      <c r="C2" s="43" t="str">
        <f>cstProjectName</f>
        <v xml:space="preserve">C1000862 GovPrint Cloud </v>
      </c>
      <c r="D2" s="113"/>
      <c r="E2" s="85"/>
      <c r="F2" s="108"/>
      <c r="G2" s="108"/>
      <c r="H2" s="108"/>
      <c r="I2" s="85"/>
      <c r="J2" s="85"/>
    </row>
    <row r="3" spans="1:10" ht="15.65" customHeight="1" x14ac:dyDescent="0.25">
      <c r="A3" s="85"/>
      <c r="B3" s="85"/>
      <c r="C3" s="44" t="str">
        <f ca="1">MID(CELL("filename",A1),FIND("]",CELL("filename",A1))+1,256)&amp;" Evaluation"</f>
        <v>4.2a Other (1) Evaluation</v>
      </c>
      <c r="D3" s="113"/>
      <c r="E3" s="85"/>
      <c r="F3" s="108"/>
      <c r="G3" s="108"/>
      <c r="H3" s="108"/>
      <c r="I3" s="85"/>
      <c r="J3" s="85"/>
    </row>
    <row r="4" spans="1:10" ht="15.65" customHeight="1" x14ac:dyDescent="0.25">
      <c r="A4" s="85"/>
      <c r="B4" s="85"/>
      <c r="C4" s="86" t="str">
        <f>IF(ISBLANK(cstProtectiveMarking),"",cstProtectiveMarking)</f>
        <v>[OFFICIAL]</v>
      </c>
      <c r="D4" s="113"/>
      <c r="E4" s="85"/>
      <c r="F4" s="108"/>
      <c r="G4" s="108"/>
      <c r="H4" s="108"/>
      <c r="I4" s="85"/>
      <c r="J4" s="85"/>
    </row>
    <row r="5" spans="1:10" ht="15.65" customHeight="1" x14ac:dyDescent="0.25">
      <c r="A5" s="85"/>
      <c r="B5" s="85"/>
      <c r="C5" s="88" t="str">
        <f>HYPERLINK("#'Contents'!A1",sysChkWord)</f>
        <v>All Checks OK</v>
      </c>
      <c r="D5" s="113"/>
      <c r="E5" s="85"/>
      <c r="F5" s="108"/>
      <c r="G5" s="108"/>
      <c r="H5" s="108"/>
      <c r="I5" s="85"/>
      <c r="J5" s="85"/>
    </row>
    <row r="6" spans="1:10" ht="15.65" customHeight="1" x14ac:dyDescent="0.25">
      <c r="A6" s="85"/>
      <c r="B6" s="89"/>
      <c r="C6" s="216" t="str">
        <f>HYPERLINK("#'Contents'!A1","Contents")</f>
        <v>Contents</v>
      </c>
      <c r="D6" s="114"/>
      <c r="E6" s="90"/>
      <c r="F6" s="109"/>
      <c r="G6" s="109"/>
      <c r="H6" s="109"/>
      <c r="I6" s="88"/>
      <c r="J6" s="88"/>
    </row>
    <row r="7" spans="1:10" ht="15.65" customHeight="1" x14ac:dyDescent="0.25">
      <c r="A7" s="85"/>
      <c r="B7" s="85"/>
      <c r="C7" s="85"/>
      <c r="D7" s="113"/>
      <c r="E7" s="85"/>
      <c r="F7" s="108"/>
      <c r="G7" s="108"/>
      <c r="H7" s="108"/>
      <c r="I7" s="85"/>
      <c r="J7" s="85"/>
    </row>
    <row r="8" spans="1:10" ht="15.65" customHeight="1" x14ac:dyDescent="0.25">
      <c r="A8" s="91">
        <f>SUM(A9:A27)</f>
        <v>0</v>
      </c>
      <c r="B8" s="91">
        <f>SUM(B9:B27)</f>
        <v>0</v>
      </c>
      <c r="C8" s="92"/>
      <c r="D8" s="115"/>
      <c r="E8" s="92"/>
      <c r="F8" s="48"/>
      <c r="G8" s="48"/>
      <c r="H8" s="48"/>
      <c r="I8" s="92"/>
      <c r="J8" s="92"/>
    </row>
    <row r="9" spans="1:10" ht="15.65" customHeight="1" x14ac:dyDescent="0.25">
      <c r="A9" s="93"/>
      <c r="B9" s="93"/>
      <c r="C9" s="793" t="s">
        <v>360</v>
      </c>
      <c r="D9" s="793"/>
      <c r="E9" s="793"/>
      <c r="F9" s="110"/>
      <c r="G9" s="110"/>
      <c r="H9" s="110"/>
    </row>
    <row r="10" spans="1:10" ht="15.65" customHeight="1" x14ac:dyDescent="0.35">
      <c r="A10" s="94"/>
      <c r="B10" s="94"/>
      <c r="C10" s="809" t="s">
        <v>1</v>
      </c>
      <c r="D10" s="809"/>
      <c r="E10" s="809"/>
      <c r="F10" s="811" t="str">
        <f>Entity1</f>
        <v>Subcontractor/Guarantor/Entity #1</v>
      </c>
      <c r="G10" s="812"/>
      <c r="H10" s="813"/>
      <c r="J10" s="151" t="s">
        <v>311</v>
      </c>
    </row>
    <row r="11" spans="1:10" ht="15.65" customHeight="1" x14ac:dyDescent="0.25">
      <c r="A11" s="94"/>
      <c r="B11" s="94"/>
      <c r="C11" s="809" t="s">
        <v>0</v>
      </c>
      <c r="D11" s="809"/>
      <c r="E11" s="809"/>
      <c r="F11" s="811" t="str">
        <f>'3.2 Other'!I11</f>
        <v>[x]</v>
      </c>
      <c r="G11" s="812"/>
      <c r="H11" s="813"/>
      <c r="J11" s="820"/>
    </row>
    <row r="12" spans="1:10" ht="15.65" customHeight="1" x14ac:dyDescent="0.25">
      <c r="A12" s="94"/>
      <c r="B12" s="94"/>
      <c r="C12" s="809" t="s">
        <v>43</v>
      </c>
      <c r="D12" s="809"/>
      <c r="E12" s="809"/>
      <c r="F12" s="811" t="str">
        <f>'3.2 Other'!I12</f>
        <v>[x]</v>
      </c>
      <c r="G12" s="812"/>
      <c r="H12" s="813"/>
      <c r="J12" s="821"/>
    </row>
    <row r="13" spans="1:10" ht="15.65" customHeight="1" x14ac:dyDescent="0.25">
      <c r="A13" s="94"/>
      <c r="B13" s="94"/>
      <c r="C13" s="809" t="s">
        <v>44</v>
      </c>
      <c r="D13" s="809"/>
      <c r="E13" s="809"/>
      <c r="F13" s="811" t="str">
        <f>'3.2 Other'!I13</f>
        <v>[x]</v>
      </c>
      <c r="G13" s="812"/>
      <c r="H13" s="813"/>
      <c r="J13" s="821"/>
    </row>
    <row r="14" spans="1:10" ht="15.65" customHeight="1" x14ac:dyDescent="0.25">
      <c r="A14" s="94"/>
      <c r="B14" s="94"/>
      <c r="C14" s="809" t="s">
        <v>51</v>
      </c>
      <c r="D14" s="809"/>
      <c r="E14" s="809"/>
      <c r="F14" s="823" t="str">
        <f>'3.2 Other'!I14</f>
        <v>31/XX/20XX</v>
      </c>
      <c r="G14" s="824"/>
      <c r="H14" s="825"/>
      <c r="J14" s="822"/>
    </row>
    <row r="15" spans="1:10" ht="15.65" customHeight="1" x14ac:dyDescent="0.25">
      <c r="A15" s="94"/>
      <c r="B15" s="94"/>
      <c r="C15" s="809" t="s">
        <v>659</v>
      </c>
      <c r="D15" s="809"/>
      <c r="E15" s="809"/>
      <c r="F15" s="817" t="str">
        <f>'3.2 Other'!I15</f>
        <v>Private/Public Company or LLP</v>
      </c>
      <c r="G15" s="818"/>
      <c r="H15" s="819"/>
    </row>
    <row r="16" spans="1:10" ht="15.65" customHeight="1" x14ac:dyDescent="0.25">
      <c r="A16" s="94"/>
      <c r="B16" s="94"/>
      <c r="C16" s="95"/>
      <c r="D16" s="96"/>
      <c r="E16" s="97"/>
      <c r="F16" s="106"/>
      <c r="G16" s="106"/>
      <c r="H16" s="106"/>
      <c r="I16" s="152" t="s">
        <v>338</v>
      </c>
      <c r="J16" s="334"/>
    </row>
    <row r="17" spans="1:11" ht="15.65" customHeight="1" x14ac:dyDescent="0.25">
      <c r="A17" s="94"/>
      <c r="B17" s="94"/>
      <c r="C17" s="98"/>
      <c r="E17" s="94"/>
      <c r="F17" s="106"/>
      <c r="G17" s="106"/>
      <c r="H17" s="106"/>
      <c r="I17" s="106"/>
    </row>
    <row r="18" spans="1:11" s="596" customFormat="1" ht="14" x14ac:dyDescent="0.25">
      <c r="A18" s="690"/>
      <c r="B18" s="690"/>
      <c r="C18" s="594"/>
      <c r="D18" s="691" t="s">
        <v>50</v>
      </c>
      <c r="E18" s="687"/>
      <c r="F18" s="723" t="str">
        <f ca="1">'3.2 Other'!F18</f>
        <v>31/XX/20XX</v>
      </c>
      <c r="G18" s="723" t="str">
        <f ca="1">'3.2 Other'!G18</f>
        <v>31/XX/20XX</v>
      </c>
      <c r="H18" s="723" t="str">
        <f ca="1">'3.2 Other'!H18</f>
        <v>31/XX/20XX</v>
      </c>
      <c r="I18" s="692" t="s">
        <v>310</v>
      </c>
      <c r="J18" s="693" t="s">
        <v>311</v>
      </c>
    </row>
    <row r="19" spans="1:11" ht="69" customHeight="1" x14ac:dyDescent="0.25">
      <c r="A19" s="99"/>
      <c r="B19" s="100"/>
      <c r="C19" s="101">
        <v>1</v>
      </c>
      <c r="D19" s="83" t="s">
        <v>127</v>
      </c>
      <c r="E19" s="83"/>
      <c r="F19" s="82" t="str">
        <f ca="1">TEXT('3.2 Other'!F19,"#,##0.00_);[Red](#,##0.00);-")&amp;" ["&amp;'3.2 Other'!I19&amp;"]"</f>
        <v>- [R]</v>
      </c>
      <c r="G19" s="82" t="str">
        <f ca="1">TEXT('3.2 Other'!G19,"#,##0.00_);[Red](#,#,#0.00);-")&amp;" ["&amp;'3.2 Other'!J19&amp;"]"</f>
        <v>- [R]</v>
      </c>
      <c r="H19" s="82" t="str">
        <f ca="1">TEXT('3.2 Other'!H19,"#,##0.00_);[Red](#,#,#0.00);-")&amp;" ["&amp;'3.2 Other'!K19&amp;"]"</f>
        <v>- [R]</v>
      </c>
      <c r="I19" s="332"/>
      <c r="J19" s="335"/>
    </row>
    <row r="20" spans="1:11" ht="69" customHeight="1" x14ac:dyDescent="0.25">
      <c r="A20" s="99"/>
      <c r="B20" s="100"/>
      <c r="C20" s="101">
        <v>2</v>
      </c>
      <c r="D20" s="83" t="s">
        <v>53</v>
      </c>
      <c r="E20" s="83"/>
      <c r="F20" s="82" t="str">
        <f ca="1">TEXT('3.2 Other'!F23,"0.00%_);[Red]-0.00%_);-\%_)")&amp;" ["&amp;'3.2 Other'!I23&amp;"]"</f>
        <v>-%  [R]</v>
      </c>
      <c r="G20" s="82" t="str">
        <f ca="1">TEXT('3.2 Other'!G23,"0.00%_);[Red]-0.00%_);-\%_)")&amp;" ["&amp;'3.2 Other'!J23&amp;"]"</f>
        <v>-%  [R]</v>
      </c>
      <c r="H20" s="82" t="str">
        <f ca="1">TEXT('3.2 Other'!H23,"0.00%_);[Red]-0.00%_);-\%_)")&amp;" ["&amp;'3.2 Other'!K23&amp;"]"</f>
        <v>-%  [R]</v>
      </c>
      <c r="I20" s="332"/>
      <c r="J20" s="335"/>
    </row>
    <row r="21" spans="1:11" ht="69" hidden="1" customHeight="1" x14ac:dyDescent="0.25">
      <c r="A21" s="99"/>
      <c r="B21" s="100"/>
      <c r="C21" s="101" t="s">
        <v>54</v>
      </c>
      <c r="D21" s="83" t="s">
        <v>293</v>
      </c>
      <c r="E21" s="83"/>
      <c r="F21" s="82" t="str">
        <f ca="1">TEXT('3.2 Other'!F28,"0.00%_);[Red]-0.00%_);-\%_)")&amp;" ["&amp;'3.2 Other'!I28&amp;"]"</f>
        <v>N/A [N/A]</v>
      </c>
      <c r="G21" s="82" t="str">
        <f ca="1">TEXT('3.2 Other'!G28,"0.00%_);[Red]-0.00%_);-\%_)")&amp;" ["&amp;'3.2 Other'!J28&amp;"]"</f>
        <v>N/A [N/A]</v>
      </c>
      <c r="H21" s="82" t="str">
        <f ca="1">TEXT('3.2 Other'!H28,"0.00%_);[Red]-0.00%_);-\%_)")&amp;" ["&amp;'3.2 Other'!K28&amp;"]"</f>
        <v>N/A [N/A]</v>
      </c>
      <c r="I21" s="332"/>
      <c r="J21" s="335"/>
    </row>
    <row r="22" spans="1:11" ht="69" customHeight="1" x14ac:dyDescent="0.25">
      <c r="A22" s="99"/>
      <c r="B22" s="100"/>
      <c r="C22" s="101" t="s">
        <v>57</v>
      </c>
      <c r="D22" s="83" t="s">
        <v>61</v>
      </c>
      <c r="E22" s="84"/>
      <c r="F22" s="82" t="str">
        <f ca="1">TEXT('3.2 Other'!F53,"#,##0.00_);[Red](#,#,#0.00);-")&amp;" ["&amp;'3.2 Other'!I53&amp;"]"</f>
        <v>N/A [N/A]</v>
      </c>
      <c r="G22" s="82" t="str">
        <f ca="1">TEXT('3.2 Other'!G53,"#,##0.00_);[Red](#,#,#0.00);-")&amp;" ["&amp;'3.2 Other'!J53&amp;"]"</f>
        <v>N/A [N/A]</v>
      </c>
      <c r="H22" s="82" t="str">
        <f ca="1">TEXT('3.2 Other'!H53,"#,##0.00_);[Red](#,#,#0.00);-")&amp;" ["&amp;'3.2 Other'!K53&amp;"]"</f>
        <v>N/A [N/A]</v>
      </c>
      <c r="I22" s="332"/>
      <c r="J22" s="335"/>
    </row>
    <row r="23" spans="1:11" ht="69" customHeight="1" x14ac:dyDescent="0.25">
      <c r="A23" s="99"/>
      <c r="B23" s="100"/>
      <c r="C23" s="101">
        <v>4</v>
      </c>
      <c r="D23" s="81" t="s">
        <v>65</v>
      </c>
      <c r="E23" s="84"/>
      <c r="F23" s="82" t="str">
        <f ca="1">TEXT('3.2 Other'!F60,"#,##0.00_);[Red](#,#,#0.00);-")&amp;" ["&amp;'3.2 Other'!I60&amp;"]"</f>
        <v>N/A [N/A]</v>
      </c>
      <c r="G23" s="82" t="str">
        <f ca="1">TEXT('3.2 Other'!G60,"#,##0.00_);[Red](#,#,#0.00);-")&amp;" ["&amp;'3.2 Other'!J60&amp;"]"</f>
        <v>N/A [N/A]</v>
      </c>
      <c r="H23" s="82" t="str">
        <f ca="1">TEXT('3.2 Other'!H60,"#,##0.00_);[Red](#,#,#0.00);-")&amp;" ["&amp;'3.2 Other'!K60&amp;"]"</f>
        <v>N/A [N/A]</v>
      </c>
      <c r="I23" s="332"/>
      <c r="J23" s="335"/>
    </row>
    <row r="24" spans="1:11" ht="69" customHeight="1" x14ac:dyDescent="0.25">
      <c r="A24" s="99"/>
      <c r="B24" s="100"/>
      <c r="C24" s="101">
        <v>5</v>
      </c>
      <c r="D24" s="83" t="s">
        <v>59</v>
      </c>
      <c r="E24" s="84"/>
      <c r="F24" s="82" t="str">
        <f ca="1">TEXT('3.2 Other'!F66,"#,##0.00_);[Red](#,#,#0.00);-")&amp;" ["&amp;'3.2 Other'!I66&amp;"]"</f>
        <v>N/A [G]</v>
      </c>
      <c r="G24" s="82" t="str">
        <f ca="1">TEXT('3.2 Other'!G66,"#,##0.00_);[Red](#,#,#0.00);-")&amp;" ["&amp;'3.2 Other'!J66&amp;"]"</f>
        <v>N/A [G]</v>
      </c>
      <c r="H24" s="82" t="str">
        <f ca="1">TEXT('3.2 Other'!H66,"#,##0.00_);[Red](#,#,#0.00);-")&amp;" ["&amp;'3.2 Other'!K66&amp;"]"</f>
        <v>N/A [G]</v>
      </c>
      <c r="I24" s="332"/>
      <c r="J24" s="335"/>
    </row>
    <row r="25" spans="1:11" ht="69" customHeight="1" x14ac:dyDescent="0.25">
      <c r="A25" s="99"/>
      <c r="B25" s="100"/>
      <c r="C25" s="101">
        <v>6</v>
      </c>
      <c r="D25" s="83" t="s">
        <v>62</v>
      </c>
      <c r="E25" s="84"/>
      <c r="F25" s="82" t="str">
        <f ca="1">TEXT('3.2 Other'!F76,"#,##0.00_);[Red](#,#,#0.00);-")&amp;" ["&amp;'3.2 Other'!I76&amp;"]"</f>
        <v>N/A [G]</v>
      </c>
      <c r="G25" s="82" t="str">
        <f ca="1">TEXT('3.2 Other'!G76,"#,##0.00_);[Red](#,#,#0.00);-")&amp;" ["&amp;'3.2 Other'!J76&amp;"]"</f>
        <v>N/A [G]</v>
      </c>
      <c r="H25" s="82" t="str">
        <f ca="1">TEXT('3.2 Other'!H76,"#,##0.00_);[Red](#,#,#0.00);-")&amp;" ["&amp;'3.2 Other'!K76&amp;"]"</f>
        <v>N/A [G]</v>
      </c>
      <c r="I25" s="332"/>
      <c r="J25" s="335"/>
    </row>
    <row r="26" spans="1:11" ht="69" customHeight="1" x14ac:dyDescent="0.25">
      <c r="A26" s="99"/>
      <c r="B26" s="100"/>
      <c r="C26" s="101">
        <v>7</v>
      </c>
      <c r="D26" s="83" t="s">
        <v>63</v>
      </c>
      <c r="E26" s="84"/>
      <c r="F26" s="82" t="str">
        <f ca="1">TEXT('3.2 Other'!F81,"#,##0.00_);[Red](#,#,#0.00);-")&amp;" ["&amp;'3.2 Other'!I81&amp;"]"</f>
        <v>- [A]</v>
      </c>
      <c r="G26" s="82" t="str">
        <f ca="1">TEXT('3.2 Other'!G81,"#,##0.00_);[Red](#,#,#0.00);-")&amp;" ["&amp;'3.2 Other'!J81&amp;"]"</f>
        <v>- [A]</v>
      </c>
      <c r="H26" s="82" t="str">
        <f ca="1">TEXT('3.2 Other'!H81,"#,##0.00_);[Red](#,#,#0.00);-")&amp;" ["&amp;'3.2 Other'!K81&amp;"]"</f>
        <v>- [A]</v>
      </c>
      <c r="I26" s="332"/>
      <c r="J26" s="335"/>
    </row>
    <row r="27" spans="1:11" ht="69" customHeight="1" x14ac:dyDescent="0.25">
      <c r="A27" s="99"/>
      <c r="B27" s="100"/>
      <c r="C27" s="101">
        <v>8</v>
      </c>
      <c r="D27" s="83" t="s">
        <v>64</v>
      </c>
      <c r="E27" s="84"/>
      <c r="F27" s="82" t="str">
        <f ca="1">TEXT('3.2 Other'!F83,"0.00%_);[Red]-0.00%_);-\%_)")&amp;" ["&amp;'3.2 Other'!I83&amp;"]"</f>
        <v>N/A [R]</v>
      </c>
      <c r="G27" s="82" t="str">
        <f ca="1">TEXT('3.2 Other'!G83,"0.00%_);[Red]-0.00%_);-\%_)")&amp;" ["&amp;'3.2 Other'!J83&amp;"]"</f>
        <v>N/A [R]</v>
      </c>
      <c r="H27" s="82" t="str">
        <f ca="1">TEXT('3.2 Other'!H83,"0.00%_);[Red]-0.00%_);-\%_)")&amp;" ["&amp;'3.2 Other'!K83&amp;"]"</f>
        <v>N/A [R]</v>
      </c>
      <c r="I27" s="332"/>
      <c r="J27" s="335"/>
    </row>
    <row r="28" spans="1:11" ht="15.65" customHeight="1" x14ac:dyDescent="0.25">
      <c r="A28" s="102" t="s">
        <v>124</v>
      </c>
      <c r="B28" s="102"/>
      <c r="C28" s="102"/>
      <c r="D28" s="116"/>
      <c r="E28" s="102"/>
      <c r="F28" s="111"/>
      <c r="G28" s="111"/>
      <c r="H28" s="111"/>
      <c r="I28" s="102"/>
      <c r="J28" s="111"/>
      <c r="K28" s="111"/>
    </row>
    <row r="29" spans="1:11" ht="15.65" customHeight="1" x14ac:dyDescent="0.25"/>
  </sheetData>
  <protectedRanges>
    <protectedRange sqref="I19:I27" name="Lead Supplier Inputs_2"/>
  </protectedRanges>
  <mergeCells count="14">
    <mergeCell ref="F15:H15"/>
    <mergeCell ref="C15:E15"/>
    <mergeCell ref="C9:E9"/>
    <mergeCell ref="J11:J14"/>
    <mergeCell ref="C10:E10"/>
    <mergeCell ref="F10:H10"/>
    <mergeCell ref="C11:E11"/>
    <mergeCell ref="F11:H11"/>
    <mergeCell ref="C14:E14"/>
    <mergeCell ref="F14:H14"/>
    <mergeCell ref="C12:E12"/>
    <mergeCell ref="F12:H12"/>
    <mergeCell ref="C13:E13"/>
    <mergeCell ref="F13:H13"/>
  </mergeCells>
  <conditionalFormatting sqref="C5">
    <cfRule type="expression" dxfId="44" priority="16">
      <formula>IF(AND(sysChk=0,sysWarn=0),1,0)</formula>
    </cfRule>
    <cfRule type="expression" dxfId="43" priority="17">
      <formula>IF(AND(sysChk=0,sysWarn&lt;&gt;0),1,0)</formula>
    </cfRule>
    <cfRule type="expression" dxfId="42" priority="18">
      <formula>IF(sysChk&lt;&gt;0,1,0)</formula>
    </cfRule>
  </conditionalFormatting>
  <conditionalFormatting sqref="F19:H27">
    <cfRule type="containsText" dxfId="41" priority="7" stopIfTrue="1" operator="containsText" text="[R]">
      <formula>NOT(ISERROR(SEARCH("[R]",F19)))</formula>
    </cfRule>
    <cfRule type="containsText" dxfId="40" priority="8" stopIfTrue="1" operator="containsText" text="[A]">
      <formula>NOT(ISERROR(SEARCH("[A]",F19)))</formula>
    </cfRule>
    <cfRule type="containsText" dxfId="39" priority="9" stopIfTrue="1" operator="containsText" text="[G]">
      <formula>NOT(ISERROR(SEARCH("[G]",F19)))</formula>
    </cfRule>
  </conditionalFormatting>
  <conditionalFormatting sqref="I20:I27">
    <cfRule type="containsText" dxfId="38" priority="4" stopIfTrue="1" operator="containsText" text="[R]">
      <formula>NOT(ISERROR(SEARCH("[R]",I20)))</formula>
    </cfRule>
    <cfRule type="containsText" dxfId="37" priority="5" stopIfTrue="1" operator="containsText" text="[A]">
      <formula>NOT(ISERROR(SEARCH("[A]",I20)))</formula>
    </cfRule>
    <cfRule type="containsText" dxfId="36" priority="6" stopIfTrue="1" operator="containsText" text="[G]">
      <formula>NOT(ISERROR(SEARCH("[G]",I20)))</formula>
    </cfRule>
  </conditionalFormatting>
  <conditionalFormatting sqref="I19">
    <cfRule type="containsText" dxfId="35" priority="1" stopIfTrue="1" operator="containsText" text="[R]">
      <formula>NOT(ISERROR(SEARCH("[R]",I19)))</formula>
    </cfRule>
    <cfRule type="containsText" dxfId="34" priority="2" stopIfTrue="1" operator="containsText" text="[A]">
      <formula>NOT(ISERROR(SEARCH("[A]",I19)))</formula>
    </cfRule>
    <cfRule type="containsText" dxfId="33" priority="3" stopIfTrue="1" operator="containsText" text="[G]">
      <formula>NOT(ISERROR(SEARCH("[G]",I19)))</formula>
    </cfRule>
  </conditionalFormatting>
  <dataValidations count="1">
    <dataValidation allowBlank="1" showInputMessage="1" showErrorMessage="1" prompt="Include:_x000a_(1) Reason for Amber/Red rating;_x000a_(2) Mitigating activity organisation is undertaking;_x000a_(3) Update on current position since accounting reference date;_x000a_(4) References to lines in financial statements or other evidence used in calculation input" sqref="I19" xr:uid="{00000000-0002-0000-1400-000000000000}"/>
  </dataValidations>
  <pageMargins left="0.74803149606299213" right="0.74803149606299213" top="0.98425196850393704" bottom="0.98425196850393704" header="0.51181102362204722" footer="0.51181102362204722"/>
  <pageSetup paperSize="9" scale="26" orientation="portrait" r:id="rId1"/>
  <headerFooter alignWithMargins="0"/>
  <colBreaks count="1" manualBreakCount="1">
    <brk id="8" max="1048575" man="1"/>
  </colBreaks>
  <ignoredErrors>
    <ignoredError sqref="F19:H19" evalError="1"/>
  </ignoredError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7" tint="0.59999389629810485"/>
    <pageSetUpPr autoPageBreaks="0" fitToPage="1"/>
  </sheetPr>
  <dimension ref="A1:R644"/>
  <sheetViews>
    <sheetView showGridLines="0" workbookViewId="0">
      <selection activeCell="A21" sqref="A21:XFD21"/>
    </sheetView>
  </sheetViews>
  <sheetFormatPr defaultColWidth="0" defaultRowHeight="15.65" customHeight="1" zeroHeight="1" x14ac:dyDescent="0.25"/>
  <cols>
    <col min="1" max="2" width="5" style="87" customWidth="1"/>
    <col min="3" max="3" width="13.09765625" style="87" customWidth="1"/>
    <col min="4" max="4" width="28.59765625" style="80" customWidth="1"/>
    <col min="5" max="5" width="2.69921875" style="87" customWidth="1"/>
    <col min="6" max="12" width="2.69921875" style="87" hidden="1" customWidth="1"/>
    <col min="13" max="15" width="14.3984375" style="112" customWidth="1"/>
    <col min="16" max="17" width="100.59765625" style="87" customWidth="1"/>
    <col min="18" max="18" width="9.296875" style="87" customWidth="1"/>
    <col min="19" max="16384" width="9.296875" style="87" hidden="1"/>
  </cols>
  <sheetData>
    <row r="1" spans="1:17" ht="15.65" customHeight="1" x14ac:dyDescent="0.25">
      <c r="A1" s="85"/>
      <c r="B1" s="85"/>
      <c r="C1" s="86"/>
      <c r="D1" s="113"/>
      <c r="E1" s="85"/>
      <c r="F1" s="85"/>
      <c r="G1" s="85"/>
      <c r="H1" s="85"/>
      <c r="I1" s="85"/>
      <c r="J1" s="85"/>
      <c r="K1" s="85"/>
      <c r="L1" s="85"/>
      <c r="M1" s="108"/>
      <c r="N1" s="108"/>
      <c r="O1" s="108"/>
      <c r="P1" s="85"/>
      <c r="Q1" s="85"/>
    </row>
    <row r="2" spans="1:17" ht="15.65" customHeight="1" x14ac:dyDescent="0.25">
      <c r="A2" s="85"/>
      <c r="B2" s="85"/>
      <c r="C2" s="43" t="str">
        <f>cstProjectName</f>
        <v xml:space="preserve">C1000862 GovPrint Cloud </v>
      </c>
      <c r="D2" s="113"/>
      <c r="E2" s="85"/>
      <c r="F2" s="85"/>
      <c r="G2" s="85"/>
      <c r="H2" s="85"/>
      <c r="I2" s="85"/>
      <c r="J2" s="85"/>
      <c r="K2" s="85"/>
      <c r="L2" s="85"/>
      <c r="M2" s="108"/>
      <c r="N2" s="108"/>
      <c r="O2" s="108"/>
      <c r="P2" s="85"/>
      <c r="Q2" s="85"/>
    </row>
    <row r="3" spans="1:17" ht="15.65" customHeight="1" x14ac:dyDescent="0.25">
      <c r="A3" s="85"/>
      <c r="B3" s="85"/>
      <c r="C3" s="44" t="str">
        <f ca="1">MID(CELL("filename",A1),FIND("]",CELL("filename",A1))+1,256)&amp;" Evaluation"</f>
        <v>4.2b Other (2) Evaluation</v>
      </c>
      <c r="D3" s="113"/>
      <c r="E3" s="85"/>
      <c r="F3" s="85"/>
      <c r="G3" s="85"/>
      <c r="H3" s="85"/>
      <c r="I3" s="85"/>
      <c r="J3" s="85"/>
      <c r="K3" s="85"/>
      <c r="L3" s="85"/>
      <c r="M3" s="108"/>
      <c r="N3" s="108"/>
      <c r="O3" s="108"/>
      <c r="P3" s="85"/>
      <c r="Q3" s="85"/>
    </row>
    <row r="4" spans="1:17" ht="15.65" customHeight="1" x14ac:dyDescent="0.25">
      <c r="A4" s="85"/>
      <c r="B4" s="85"/>
      <c r="C4" s="86" t="str">
        <f>IF(ISBLANK(cstProtectiveMarking),"",cstProtectiveMarking)</f>
        <v>[OFFICIAL]</v>
      </c>
      <c r="D4" s="113"/>
      <c r="E4" s="85"/>
      <c r="F4" s="85"/>
      <c r="G4" s="85"/>
      <c r="H4" s="85"/>
      <c r="I4" s="85"/>
      <c r="J4" s="85"/>
      <c r="K4" s="85"/>
      <c r="L4" s="85"/>
      <c r="M4" s="108"/>
      <c r="N4" s="108"/>
      <c r="O4" s="108"/>
      <c r="P4" s="85"/>
      <c r="Q4" s="85"/>
    </row>
    <row r="5" spans="1:17" ht="15.65" customHeight="1" x14ac:dyDescent="0.25">
      <c r="A5" s="85"/>
      <c r="B5" s="85"/>
      <c r="C5" s="88" t="str">
        <f>HYPERLINK("#'Contents'!A1",sysChkWord)</f>
        <v>All Checks OK</v>
      </c>
      <c r="D5" s="113"/>
      <c r="E5" s="85"/>
      <c r="F5" s="85"/>
      <c r="G5" s="85"/>
      <c r="H5" s="85"/>
      <c r="I5" s="85"/>
      <c r="J5" s="85"/>
      <c r="K5" s="85"/>
      <c r="L5" s="85"/>
      <c r="M5" s="108"/>
      <c r="N5" s="108"/>
      <c r="O5" s="108"/>
      <c r="P5" s="85"/>
      <c r="Q5" s="85"/>
    </row>
    <row r="6" spans="1:17" ht="15.65" customHeight="1" x14ac:dyDescent="0.25">
      <c r="A6" s="85"/>
      <c r="B6" s="89"/>
      <c r="C6" s="216" t="str">
        <f>HYPERLINK("#'Contents'!A1","Contents")</f>
        <v>Contents</v>
      </c>
      <c r="D6" s="114"/>
      <c r="E6" s="90"/>
      <c r="F6" s="90"/>
      <c r="G6" s="90"/>
      <c r="H6" s="90"/>
      <c r="I6" s="90"/>
      <c r="J6" s="90"/>
      <c r="K6" s="90"/>
      <c r="L6" s="90"/>
      <c r="M6" s="109"/>
      <c r="N6" s="109"/>
      <c r="O6" s="109"/>
      <c r="P6" s="88"/>
      <c r="Q6" s="88"/>
    </row>
    <row r="7" spans="1:17" ht="15.65" customHeight="1" x14ac:dyDescent="0.25">
      <c r="A7" s="85"/>
      <c r="B7" s="85"/>
      <c r="C7" s="85"/>
      <c r="D7" s="113"/>
      <c r="E7" s="85"/>
      <c r="F7" s="85"/>
      <c r="G7" s="85"/>
      <c r="H7" s="85"/>
      <c r="I7" s="85"/>
      <c r="J7" s="85"/>
      <c r="K7" s="85"/>
      <c r="L7" s="85"/>
      <c r="M7" s="108"/>
      <c r="N7" s="108"/>
      <c r="O7" s="108"/>
      <c r="P7" s="85"/>
      <c r="Q7" s="85"/>
    </row>
    <row r="8" spans="1:17" ht="15.65" customHeight="1" x14ac:dyDescent="0.25">
      <c r="A8" s="91">
        <f>SUM(A9:A27)</f>
        <v>0</v>
      </c>
      <c r="B8" s="91">
        <f>SUM(B9:B27)</f>
        <v>0</v>
      </c>
      <c r="C8" s="92"/>
      <c r="D8" s="115"/>
      <c r="E8" s="92"/>
      <c r="F8" s="92"/>
      <c r="G8" s="92"/>
      <c r="H8" s="92"/>
      <c r="I8" s="92"/>
      <c r="J8" s="92"/>
      <c r="K8" s="92"/>
      <c r="L8" s="92"/>
      <c r="M8" s="48"/>
      <c r="N8" s="48"/>
      <c r="O8" s="48"/>
      <c r="P8" s="92"/>
      <c r="Q8" s="92"/>
    </row>
    <row r="9" spans="1:17" ht="15.65" customHeight="1" x14ac:dyDescent="0.25">
      <c r="A9" s="93"/>
      <c r="B9" s="93"/>
      <c r="C9" s="793" t="s">
        <v>360</v>
      </c>
      <c r="D9" s="793"/>
      <c r="E9" s="793"/>
      <c r="F9" s="93"/>
      <c r="G9" s="93"/>
      <c r="H9" s="93"/>
      <c r="I9" s="93"/>
      <c r="J9" s="93"/>
      <c r="K9" s="93"/>
      <c r="L9" s="93"/>
      <c r="M9" s="110"/>
      <c r="N9" s="110"/>
      <c r="O9" s="110"/>
    </row>
    <row r="10" spans="1:17" ht="15.65" customHeight="1" x14ac:dyDescent="0.35">
      <c r="A10" s="94"/>
      <c r="B10" s="94"/>
      <c r="C10" s="809" t="s">
        <v>1</v>
      </c>
      <c r="D10" s="809"/>
      <c r="E10" s="809"/>
      <c r="F10" s="150"/>
      <c r="G10" s="150"/>
      <c r="H10" s="150"/>
      <c r="I10" s="150"/>
      <c r="J10" s="150"/>
      <c r="K10" s="150"/>
      <c r="L10" s="150"/>
      <c r="M10" s="811" t="str">
        <f>Entity2</f>
        <v>Subcontractor/Guarantor/Entity #2</v>
      </c>
      <c r="N10" s="812"/>
      <c r="O10" s="813"/>
      <c r="Q10" s="151" t="s">
        <v>311</v>
      </c>
    </row>
    <row r="11" spans="1:17" ht="15.65" customHeight="1" x14ac:dyDescent="0.25">
      <c r="A11" s="94"/>
      <c r="B11" s="94"/>
      <c r="C11" s="809" t="s">
        <v>0</v>
      </c>
      <c r="D11" s="809"/>
      <c r="E11" s="809"/>
      <c r="F11" s="150"/>
      <c r="G11" s="150"/>
      <c r="H11" s="150"/>
      <c r="I11" s="150"/>
      <c r="J11" s="150"/>
      <c r="K11" s="150"/>
      <c r="L11" s="150"/>
      <c r="M11" s="811" t="str">
        <f>'3.2 Other'!P11</f>
        <v>[x]</v>
      </c>
      <c r="N11" s="812"/>
      <c r="O11" s="813"/>
      <c r="Q11" s="820"/>
    </row>
    <row r="12" spans="1:17" ht="15.65" customHeight="1" x14ac:dyDescent="0.25">
      <c r="A12" s="94"/>
      <c r="B12" s="94"/>
      <c r="C12" s="809" t="s">
        <v>43</v>
      </c>
      <c r="D12" s="809"/>
      <c r="E12" s="809"/>
      <c r="F12" s="150"/>
      <c r="G12" s="150"/>
      <c r="H12" s="150"/>
      <c r="I12" s="150"/>
      <c r="J12" s="150"/>
      <c r="K12" s="150"/>
      <c r="L12" s="150"/>
      <c r="M12" s="811" t="str">
        <f>'3.2 Other'!P12</f>
        <v>[x]</v>
      </c>
      <c r="N12" s="812"/>
      <c r="O12" s="813"/>
      <c r="Q12" s="821"/>
    </row>
    <row r="13" spans="1:17" ht="15.65" customHeight="1" x14ac:dyDescent="0.25">
      <c r="A13" s="94"/>
      <c r="B13" s="94"/>
      <c r="C13" s="809" t="s">
        <v>44</v>
      </c>
      <c r="D13" s="809"/>
      <c r="E13" s="809"/>
      <c r="F13" s="150"/>
      <c r="G13" s="150"/>
      <c r="H13" s="150"/>
      <c r="I13" s="150"/>
      <c r="J13" s="150"/>
      <c r="K13" s="150"/>
      <c r="L13" s="150"/>
      <c r="M13" s="811" t="str">
        <f>'3.2 Other'!P13</f>
        <v>[x]</v>
      </c>
      <c r="N13" s="812"/>
      <c r="O13" s="813"/>
      <c r="Q13" s="821"/>
    </row>
    <row r="14" spans="1:17" ht="15.65" customHeight="1" x14ac:dyDescent="0.25">
      <c r="A14" s="94"/>
      <c r="B14" s="94"/>
      <c r="C14" s="809" t="s">
        <v>51</v>
      </c>
      <c r="D14" s="809"/>
      <c r="E14" s="809"/>
      <c r="F14" s="150"/>
      <c r="G14" s="150"/>
      <c r="H14" s="150"/>
      <c r="I14" s="150"/>
      <c r="J14" s="150"/>
      <c r="K14" s="150"/>
      <c r="L14" s="150"/>
      <c r="M14" s="823" t="str">
        <f>'3.2 Other'!P14</f>
        <v>31/XX/20XX</v>
      </c>
      <c r="N14" s="824"/>
      <c r="O14" s="825"/>
      <c r="Q14" s="822"/>
    </row>
    <row r="15" spans="1:17" ht="15.65" customHeight="1" x14ac:dyDescent="0.25">
      <c r="A15" s="94"/>
      <c r="B15" s="94"/>
      <c r="C15" s="809" t="s">
        <v>659</v>
      </c>
      <c r="D15" s="809"/>
      <c r="E15" s="809"/>
      <c r="F15" s="97"/>
      <c r="G15" s="97"/>
      <c r="H15" s="97"/>
      <c r="I15" s="97"/>
      <c r="J15" s="97"/>
      <c r="K15" s="97"/>
      <c r="L15" s="97"/>
      <c r="M15" s="817" t="str">
        <f>'3.2 Other'!P15</f>
        <v>Private/Public Company or LLP</v>
      </c>
      <c r="N15" s="818"/>
      <c r="O15" s="819"/>
    </row>
    <row r="16" spans="1:17" ht="15.65" customHeight="1" x14ac:dyDescent="0.25">
      <c r="A16" s="94"/>
      <c r="B16" s="94"/>
      <c r="C16" s="95"/>
      <c r="D16" s="96"/>
      <c r="E16" s="97"/>
      <c r="F16" s="97"/>
      <c r="G16" s="97"/>
      <c r="H16" s="97"/>
      <c r="I16" s="97"/>
      <c r="J16" s="97"/>
      <c r="K16" s="97"/>
      <c r="L16" s="97"/>
      <c r="M16" s="106"/>
      <c r="N16" s="106"/>
      <c r="O16" s="106"/>
      <c r="P16" s="152" t="s">
        <v>338</v>
      </c>
      <c r="Q16" s="334"/>
    </row>
    <row r="17" spans="1:18" ht="15.65" customHeight="1" x14ac:dyDescent="0.25">
      <c r="A17" s="94"/>
      <c r="B17" s="94"/>
      <c r="C17" s="98"/>
      <c r="E17" s="94"/>
      <c r="F17" s="94"/>
      <c r="G17" s="94"/>
      <c r="H17" s="94"/>
      <c r="I17" s="94"/>
      <c r="J17" s="94"/>
      <c r="K17" s="94"/>
      <c r="L17" s="94"/>
      <c r="M17" s="106"/>
      <c r="N17" s="106"/>
      <c r="O17" s="106"/>
      <c r="P17" s="106"/>
    </row>
    <row r="18" spans="1:18" s="596" customFormat="1" ht="14" x14ac:dyDescent="0.25">
      <c r="A18" s="690"/>
      <c r="B18" s="690"/>
      <c r="C18" s="594"/>
      <c r="D18" s="691" t="s">
        <v>50</v>
      </c>
      <c r="E18" s="687"/>
      <c r="F18" s="595"/>
      <c r="G18" s="595"/>
      <c r="H18" s="595"/>
      <c r="I18" s="595"/>
      <c r="J18" s="595"/>
      <c r="K18" s="595"/>
      <c r="L18" s="595"/>
      <c r="M18" s="723" t="str">
        <f ca="1">'3.2 Other'!M18</f>
        <v>31/XX/20XX</v>
      </c>
      <c r="N18" s="723" t="str">
        <f ca="1">'3.2 Other'!N18</f>
        <v>31/XX/20XX</v>
      </c>
      <c r="O18" s="723" t="str">
        <f ca="1">'3.2 Other'!O18</f>
        <v>31/XX/20XX</v>
      </c>
      <c r="P18" s="692" t="s">
        <v>310</v>
      </c>
      <c r="Q18" s="693" t="s">
        <v>311</v>
      </c>
    </row>
    <row r="19" spans="1:18" ht="69" customHeight="1" x14ac:dyDescent="0.25">
      <c r="A19" s="99"/>
      <c r="B19" s="100"/>
      <c r="C19" s="101">
        <v>1</v>
      </c>
      <c r="D19" s="83" t="s">
        <v>127</v>
      </c>
      <c r="E19" s="83"/>
      <c r="F19" s="83"/>
      <c r="G19" s="83"/>
      <c r="H19" s="83"/>
      <c r="I19" s="83"/>
      <c r="J19" s="83"/>
      <c r="K19" s="83"/>
      <c r="L19" s="83"/>
      <c r="M19" s="82" t="str">
        <f ca="1">TEXT('3.2 Other'!M19,"#,##0.00_);[Red](#,##0.00);-")&amp;" ["&amp;'3.2 Other'!P19&amp;"]"</f>
        <v>- [R]</v>
      </c>
      <c r="N19" s="82" t="str">
        <f ca="1">TEXT('3.2 Other'!N19,"#,##0.00_);[Red](#,#,#0.00);-")&amp;" ["&amp;'3.2 Other'!Q19&amp;"]"</f>
        <v>- [R]</v>
      </c>
      <c r="O19" s="82" t="str">
        <f ca="1">TEXT('3.2 Other'!O19,"#,##0.00_);[Red](#,#,#0.00);-")&amp;" ["&amp;'3.2 Other'!R19&amp;"]"</f>
        <v>- [R]</v>
      </c>
      <c r="P19" s="332"/>
      <c r="Q19" s="335"/>
    </row>
    <row r="20" spans="1:18" ht="69" customHeight="1" x14ac:dyDescent="0.25">
      <c r="A20" s="99"/>
      <c r="B20" s="100"/>
      <c r="C20" s="101">
        <v>2</v>
      </c>
      <c r="D20" s="83" t="s">
        <v>53</v>
      </c>
      <c r="E20" s="83"/>
      <c r="F20" s="83"/>
      <c r="G20" s="83"/>
      <c r="H20" s="83"/>
      <c r="I20" s="83"/>
      <c r="J20" s="83"/>
      <c r="K20" s="83"/>
      <c r="L20" s="83"/>
      <c r="M20" s="82" t="str">
        <f ca="1">TEXT('3.2 Other'!M23,"0.00%_);[Red]-0.00%_);-\%_)")&amp;" ["&amp;'3.2 Other'!P23&amp;"]"</f>
        <v>-%  [R]</v>
      </c>
      <c r="N20" s="82" t="str">
        <f ca="1">TEXT('3.2 Other'!N23,"0.00%_);[Red]-0.00%_);-\%_)")&amp;" ["&amp;'3.2 Other'!Q23&amp;"]"</f>
        <v>-%  [R]</v>
      </c>
      <c r="O20" s="82" t="str">
        <f ca="1">TEXT('3.2 Other'!O23,"0.00%_);[Red]-0.00%_);-\%_)")&amp;" ["&amp;'3.2 Other'!R23&amp;"]"</f>
        <v>-%  [R]</v>
      </c>
      <c r="P20" s="332"/>
      <c r="Q20" s="335"/>
    </row>
    <row r="21" spans="1:18" ht="69" hidden="1" customHeight="1" x14ac:dyDescent="0.25">
      <c r="A21" s="99"/>
      <c r="B21" s="100"/>
      <c r="C21" s="101" t="s">
        <v>54</v>
      </c>
      <c r="D21" s="83" t="s">
        <v>293</v>
      </c>
      <c r="E21" s="83"/>
      <c r="F21" s="83"/>
      <c r="G21" s="83"/>
      <c r="H21" s="83"/>
      <c r="I21" s="83"/>
      <c r="J21" s="83"/>
      <c r="K21" s="83"/>
      <c r="L21" s="83"/>
      <c r="M21" s="82" t="str">
        <f ca="1">TEXT('3.2 Other'!M28,"0.00%_);[Red]-0.00%_);-\%_)")&amp;" ["&amp;'3.2 Other'!P28&amp;"]"</f>
        <v>N/A [N/A]</v>
      </c>
      <c r="N21" s="82" t="str">
        <f ca="1">TEXT('3.2 Other'!N28,"0.00%_);[Red]-0.00%_);-\%_)")&amp;" ["&amp;'3.2 Other'!Q28&amp;"]"</f>
        <v>N/A [N/A]</v>
      </c>
      <c r="O21" s="82" t="str">
        <f ca="1">TEXT('3.2 Other'!O28,"0.00%_);[Red]-0.00%_);-\%_)")&amp;" ["&amp;'3.2 Other'!R28&amp;"]"</f>
        <v>N/A [N/A]</v>
      </c>
      <c r="P21" s="332"/>
      <c r="Q21" s="335"/>
    </row>
    <row r="22" spans="1:18" ht="69" customHeight="1" x14ac:dyDescent="0.25">
      <c r="A22" s="99"/>
      <c r="B22" s="100"/>
      <c r="C22" s="101" t="s">
        <v>57</v>
      </c>
      <c r="D22" s="83" t="s">
        <v>61</v>
      </c>
      <c r="E22" s="84"/>
      <c r="F22" s="84"/>
      <c r="G22" s="84"/>
      <c r="H22" s="84"/>
      <c r="I22" s="84"/>
      <c r="J22" s="84"/>
      <c r="K22" s="84"/>
      <c r="L22" s="84"/>
      <c r="M22" s="82" t="str">
        <f ca="1">TEXT('3.2 Other'!M53,"#,##0.00_);[Red](#,#,#0.00);-")&amp;" ["&amp;'3.2 Other'!P53&amp;"]"</f>
        <v>N/A [N/A]</v>
      </c>
      <c r="N22" s="82" t="str">
        <f ca="1">TEXT('3.2 Other'!N53,"#,##0.00_);[Red](#,#,#0.00);-")&amp;" ["&amp;'3.2 Other'!Q53&amp;"]"</f>
        <v>N/A [N/A]</v>
      </c>
      <c r="O22" s="82" t="str">
        <f ca="1">TEXT('3.2 Other'!O53,"#,##0.00_);[Red](#,#,#0.00);-")&amp;" ["&amp;'3.2 Other'!R53&amp;"]"</f>
        <v>N/A [N/A]</v>
      </c>
      <c r="P22" s="332"/>
      <c r="Q22" s="335"/>
    </row>
    <row r="23" spans="1:18" ht="69" customHeight="1" x14ac:dyDescent="0.25">
      <c r="A23" s="99"/>
      <c r="B23" s="100"/>
      <c r="C23" s="101">
        <v>4</v>
      </c>
      <c r="D23" s="81" t="s">
        <v>65</v>
      </c>
      <c r="E23" s="84"/>
      <c r="F23" s="84"/>
      <c r="G23" s="84"/>
      <c r="H23" s="84"/>
      <c r="I23" s="84"/>
      <c r="J23" s="84"/>
      <c r="K23" s="84"/>
      <c r="L23" s="84"/>
      <c r="M23" s="82" t="str">
        <f ca="1">TEXT('3.2 Other'!M60,"#,##0.00_);[Red](#,#,#0.00);-")&amp;" ["&amp;'3.2 Other'!P60&amp;"]"</f>
        <v>N/A [N/A]</v>
      </c>
      <c r="N23" s="82" t="str">
        <f ca="1">TEXT('3.2 Other'!N60,"#,##0.00_);[Red](#,#,#0.00);-")&amp;" ["&amp;'3.2 Other'!Q60&amp;"]"</f>
        <v>N/A [N/A]</v>
      </c>
      <c r="O23" s="82" t="str">
        <f ca="1">TEXT('3.2 Other'!O60,"#,##0.00_);[Red](#,#,#0.00);-")&amp;" ["&amp;'3.2 Other'!R60&amp;"]"</f>
        <v>N/A [N/A]</v>
      </c>
      <c r="P23" s="332"/>
      <c r="Q23" s="335"/>
    </row>
    <row r="24" spans="1:18" ht="69" customHeight="1" x14ac:dyDescent="0.25">
      <c r="A24" s="99"/>
      <c r="B24" s="100"/>
      <c r="C24" s="101">
        <v>5</v>
      </c>
      <c r="D24" s="83" t="s">
        <v>59</v>
      </c>
      <c r="E24" s="84"/>
      <c r="F24" s="84"/>
      <c r="G24" s="84"/>
      <c r="H24" s="84"/>
      <c r="I24" s="84"/>
      <c r="J24" s="84"/>
      <c r="K24" s="84"/>
      <c r="L24" s="84"/>
      <c r="M24" s="82" t="str">
        <f ca="1">TEXT('3.2 Other'!M66,"#,##0.00_);[Red](#,#,#0.00);-")&amp;" ["&amp;'3.2 Other'!P66&amp;"]"</f>
        <v>N/A [G]</v>
      </c>
      <c r="N24" s="82" t="str">
        <f ca="1">TEXT('3.2 Other'!N66,"#,##0.00_);[Red](#,#,#0.00);-")&amp;" ["&amp;'3.2 Other'!Q66&amp;"]"</f>
        <v>N/A [G]</v>
      </c>
      <c r="O24" s="82" t="str">
        <f ca="1">TEXT('3.2 Other'!O66,"#,##0.00_);[Red](#,#,#0.00);-")&amp;" ["&amp;'3.2 Other'!R66&amp;"]"</f>
        <v>N/A [G]</v>
      </c>
      <c r="P24" s="332"/>
      <c r="Q24" s="335"/>
    </row>
    <row r="25" spans="1:18" ht="69" customHeight="1" x14ac:dyDescent="0.25">
      <c r="A25" s="99"/>
      <c r="B25" s="100"/>
      <c r="C25" s="101">
        <v>6</v>
      </c>
      <c r="D25" s="83" t="s">
        <v>62</v>
      </c>
      <c r="E25" s="84"/>
      <c r="F25" s="84"/>
      <c r="G25" s="84"/>
      <c r="H25" s="84"/>
      <c r="I25" s="84"/>
      <c r="J25" s="84"/>
      <c r="K25" s="84"/>
      <c r="L25" s="84"/>
      <c r="M25" s="82" t="str">
        <f ca="1">TEXT('3.2 Other'!M76,"#,##0.00_);[Red](#,#,#0.00);-")&amp;" ["&amp;'3.2 Other'!P76&amp;"]"</f>
        <v>N/A [G]</v>
      </c>
      <c r="N25" s="82" t="str">
        <f ca="1">TEXT('3.2 Other'!N76,"#,##0.00_);[Red](#,#,#0.00);-")&amp;" ["&amp;'3.2 Other'!Q76&amp;"]"</f>
        <v>N/A [G]</v>
      </c>
      <c r="O25" s="82" t="str">
        <f ca="1">TEXT('3.2 Other'!O76,"#,##0.00_);[Red](#,#,#0.00);-")&amp;" ["&amp;'3.2 Other'!R76&amp;"]"</f>
        <v>N/A [G]</v>
      </c>
      <c r="P25" s="332"/>
      <c r="Q25" s="335"/>
    </row>
    <row r="26" spans="1:18" ht="69" customHeight="1" x14ac:dyDescent="0.25">
      <c r="A26" s="99"/>
      <c r="B26" s="100"/>
      <c r="C26" s="101">
        <v>7</v>
      </c>
      <c r="D26" s="83" t="s">
        <v>63</v>
      </c>
      <c r="E26" s="84"/>
      <c r="F26" s="84"/>
      <c r="G26" s="84"/>
      <c r="H26" s="84"/>
      <c r="I26" s="84"/>
      <c r="J26" s="84"/>
      <c r="K26" s="84"/>
      <c r="L26" s="84"/>
      <c r="M26" s="82" t="str">
        <f ca="1">TEXT('3.2 Other'!M81,"#,##0.00_);[Red](#,#,#0.00);-")&amp;" ["&amp;'3.2 Other'!P81&amp;"]"</f>
        <v>- [A]</v>
      </c>
      <c r="N26" s="82" t="str">
        <f ca="1">TEXT('3.2 Other'!N81,"#,##0.00_);[Red](#,#,#0.00);-")&amp;" ["&amp;'3.2 Other'!Q81&amp;"]"</f>
        <v>- [A]</v>
      </c>
      <c r="O26" s="82" t="str">
        <f ca="1">TEXT('3.2 Other'!O81,"#,##0.00_);[Red](#,#,#0.00);-")&amp;" ["&amp;'3.2 Other'!R81&amp;"]"</f>
        <v>- [A]</v>
      </c>
      <c r="P26" s="332"/>
      <c r="Q26" s="335"/>
    </row>
    <row r="27" spans="1:18" ht="69" customHeight="1" x14ac:dyDescent="0.25">
      <c r="A27" s="99"/>
      <c r="B27" s="100"/>
      <c r="C27" s="101">
        <v>8</v>
      </c>
      <c r="D27" s="83" t="s">
        <v>64</v>
      </c>
      <c r="E27" s="84"/>
      <c r="F27" s="84"/>
      <c r="G27" s="84"/>
      <c r="H27" s="84"/>
      <c r="I27" s="84"/>
      <c r="J27" s="84"/>
      <c r="K27" s="84"/>
      <c r="L27" s="84"/>
      <c r="M27" s="82" t="str">
        <f ca="1">TEXT('3.2 Other'!M83,"0.00%_);[Red]-0.00%_);-\%_)")&amp;" ["&amp;'3.2 Other'!P83&amp;"]"</f>
        <v>N/A [R]</v>
      </c>
      <c r="N27" s="82" t="str">
        <f ca="1">TEXT('3.2 Other'!N83,"0.00%_);[Red]-0.00%_);-\%_)")&amp;" ["&amp;'3.2 Other'!Q83&amp;"]"</f>
        <v>N/A [R]</v>
      </c>
      <c r="O27" s="82" t="str">
        <f ca="1">TEXT('3.2 Other'!O83,"0.00%_);[Red]-0.00%_);-\%_)")&amp;" ["&amp;'3.2 Other'!R83&amp;"]"</f>
        <v>N/A [R]</v>
      </c>
      <c r="P27" s="332"/>
      <c r="Q27" s="335"/>
    </row>
    <row r="28" spans="1:18" ht="15.65" customHeight="1" x14ac:dyDescent="0.25">
      <c r="A28" s="102" t="s">
        <v>124</v>
      </c>
      <c r="B28" s="102"/>
      <c r="C28" s="102"/>
      <c r="D28" s="116"/>
      <c r="E28" s="102"/>
      <c r="F28" s="102"/>
      <c r="G28" s="102"/>
      <c r="H28" s="102"/>
      <c r="I28" s="102"/>
      <c r="J28" s="102"/>
      <c r="K28" s="102"/>
      <c r="L28" s="102"/>
      <c r="M28" s="111"/>
      <c r="N28" s="111"/>
      <c r="O28" s="111"/>
      <c r="P28" s="102"/>
      <c r="Q28" s="111"/>
      <c r="R28" s="111"/>
    </row>
    <row r="29" spans="1:18" ht="15.65" customHeight="1" x14ac:dyDescent="0.25"/>
    <row r="644" spans="1:16" s="107" customFormat="1" ht="15.65" hidden="1" customHeight="1" x14ac:dyDescent="0.25">
      <c r="A644" s="87"/>
      <c r="B644" s="87"/>
      <c r="C644" s="87"/>
      <c r="D644" s="80"/>
      <c r="E644" s="87"/>
      <c r="F644" s="87"/>
      <c r="G644" s="87"/>
      <c r="H644" s="87"/>
      <c r="I644" s="87"/>
      <c r="J644" s="87"/>
      <c r="K644" s="87"/>
      <c r="L644" s="87"/>
      <c r="M644" s="112"/>
      <c r="N644" s="112"/>
      <c r="O644" s="112"/>
      <c r="P644" s="87"/>
    </row>
  </sheetData>
  <protectedRanges>
    <protectedRange sqref="P19:P27" name="Lead Supplier Inputs_3"/>
  </protectedRanges>
  <mergeCells count="14">
    <mergeCell ref="M15:O15"/>
    <mergeCell ref="C15:E15"/>
    <mergeCell ref="C9:E9"/>
    <mergeCell ref="Q11:Q14"/>
    <mergeCell ref="C10:E10"/>
    <mergeCell ref="M10:O10"/>
    <mergeCell ref="C11:E11"/>
    <mergeCell ref="M11:O11"/>
    <mergeCell ref="C14:E14"/>
    <mergeCell ref="M14:O14"/>
    <mergeCell ref="C12:E12"/>
    <mergeCell ref="M12:O12"/>
    <mergeCell ref="C13:E13"/>
    <mergeCell ref="M13:O13"/>
  </mergeCells>
  <conditionalFormatting sqref="C5">
    <cfRule type="expression" dxfId="32" priority="22">
      <formula>IF(AND(sysChk=0,sysWarn=0),1,0)</formula>
    </cfRule>
    <cfRule type="expression" dxfId="31" priority="23">
      <formula>IF(AND(sysChk=0,sysWarn&lt;&gt;0),1,0)</formula>
    </cfRule>
    <cfRule type="expression" dxfId="30" priority="24">
      <formula>IF(sysChk&lt;&gt;0,1,0)</formula>
    </cfRule>
  </conditionalFormatting>
  <conditionalFormatting sqref="M19:O27">
    <cfRule type="containsText" dxfId="29" priority="7" stopIfTrue="1" operator="containsText" text="[R]">
      <formula>NOT(ISERROR(SEARCH("[R]",M19)))</formula>
    </cfRule>
    <cfRule type="containsText" dxfId="28" priority="8" stopIfTrue="1" operator="containsText" text="[A]">
      <formula>NOT(ISERROR(SEARCH("[A]",M19)))</formula>
    </cfRule>
    <cfRule type="containsText" dxfId="27" priority="9" stopIfTrue="1" operator="containsText" text="[G]">
      <formula>NOT(ISERROR(SEARCH("[G]",M19)))</formula>
    </cfRule>
  </conditionalFormatting>
  <conditionalFormatting sqref="P20:P27">
    <cfRule type="containsText" dxfId="26" priority="4" stopIfTrue="1" operator="containsText" text="[R]">
      <formula>NOT(ISERROR(SEARCH("[R]",P20)))</formula>
    </cfRule>
    <cfRule type="containsText" dxfId="25" priority="5" stopIfTrue="1" operator="containsText" text="[A]">
      <formula>NOT(ISERROR(SEARCH("[A]",P20)))</formula>
    </cfRule>
    <cfRule type="containsText" dxfId="24" priority="6" stopIfTrue="1" operator="containsText" text="[G]">
      <formula>NOT(ISERROR(SEARCH("[G]",P20)))</formula>
    </cfRule>
  </conditionalFormatting>
  <conditionalFormatting sqref="P19">
    <cfRule type="containsText" dxfId="23" priority="1" stopIfTrue="1" operator="containsText" text="[R]">
      <formula>NOT(ISERROR(SEARCH("[R]",P19)))</formula>
    </cfRule>
    <cfRule type="containsText" dxfId="22" priority="2" stopIfTrue="1" operator="containsText" text="[A]">
      <formula>NOT(ISERROR(SEARCH("[A]",P19)))</formula>
    </cfRule>
    <cfRule type="containsText" dxfId="21" priority="3" stopIfTrue="1" operator="containsText" text="[G]">
      <formula>NOT(ISERROR(SEARCH("[G]",P19)))</formula>
    </cfRule>
  </conditionalFormatting>
  <dataValidations count="1">
    <dataValidation allowBlank="1" showInputMessage="1" showErrorMessage="1" prompt="Include:_x000a_(1) Reason for Amber/Red rating;_x000a_(2) Mitigating activity organisation is undertaking;_x000a_(3) Update on current position since accounting reference date;_x000a_(4) References to lines in financial statements or other evidence used in calculation input" sqref="P19" xr:uid="{00000000-0002-0000-1500-000000000000}"/>
  </dataValidations>
  <pageMargins left="0.74803149606299213" right="0.74803149606299213" top="0.98425196850393704" bottom="0.98425196850393704" header="0.51181102362204722" footer="0.51181102362204722"/>
  <pageSetup paperSize="9" scale="26" orientation="portrait" r:id="rId1"/>
  <headerFooter alignWithMargins="0"/>
  <ignoredErrors>
    <ignoredError sqref="M19:O19" evalError="1"/>
  </ignoredError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theme="7" tint="0.59999389629810485"/>
    <pageSetUpPr autoPageBreaks="0" fitToPage="1"/>
  </sheetPr>
  <dimension ref="A1:Y644"/>
  <sheetViews>
    <sheetView showGridLines="0" workbookViewId="0">
      <selection activeCell="A21" sqref="A21:XFD21"/>
    </sheetView>
  </sheetViews>
  <sheetFormatPr defaultColWidth="0" defaultRowHeight="15.65" customHeight="1" zeroHeight="1" x14ac:dyDescent="0.25"/>
  <cols>
    <col min="1" max="2" width="5" style="87" customWidth="1"/>
    <col min="3" max="3" width="13.09765625" style="87" customWidth="1"/>
    <col min="4" max="4" width="28.59765625" style="80" customWidth="1"/>
    <col min="5" max="5" width="2.69921875" style="87" customWidth="1"/>
    <col min="6" max="19" width="2.69921875" style="87" hidden="1" customWidth="1"/>
    <col min="20" max="22" width="14.3984375" style="112" customWidth="1"/>
    <col min="23" max="24" width="100.59765625" style="87" customWidth="1"/>
    <col min="25" max="25" width="9.296875" style="87" customWidth="1"/>
    <col min="26" max="16384" width="9.296875" style="87" hidden="1"/>
  </cols>
  <sheetData>
    <row r="1" spans="1:24" ht="15.65" customHeight="1" x14ac:dyDescent="0.25">
      <c r="A1" s="85"/>
      <c r="B1" s="85"/>
      <c r="C1" s="86"/>
      <c r="D1" s="113"/>
      <c r="E1" s="85"/>
      <c r="F1" s="85"/>
      <c r="G1" s="85"/>
      <c r="H1" s="85"/>
      <c r="I1" s="85"/>
      <c r="J1" s="85"/>
      <c r="K1" s="85"/>
      <c r="L1" s="85"/>
      <c r="M1" s="85"/>
      <c r="N1" s="85"/>
      <c r="O1" s="85"/>
      <c r="P1" s="85"/>
      <c r="Q1" s="85"/>
      <c r="R1" s="85"/>
      <c r="S1" s="85"/>
      <c r="T1" s="108"/>
      <c r="U1" s="108"/>
      <c r="V1" s="108"/>
      <c r="W1" s="108"/>
      <c r="X1" s="108"/>
    </row>
    <row r="2" spans="1:24" ht="15.65" customHeight="1" x14ac:dyDescent="0.25">
      <c r="A2" s="85"/>
      <c r="B2" s="85"/>
      <c r="C2" s="43" t="str">
        <f>cstProjectName</f>
        <v xml:space="preserve">C1000862 GovPrint Cloud </v>
      </c>
      <c r="D2" s="113"/>
      <c r="E2" s="85"/>
      <c r="F2" s="85"/>
      <c r="G2" s="85"/>
      <c r="H2" s="85"/>
      <c r="I2" s="85"/>
      <c r="J2" s="85"/>
      <c r="K2" s="85"/>
      <c r="L2" s="85"/>
      <c r="M2" s="85"/>
      <c r="N2" s="85"/>
      <c r="O2" s="85"/>
      <c r="P2" s="85"/>
      <c r="Q2" s="85"/>
      <c r="R2" s="85"/>
      <c r="S2" s="85"/>
      <c r="T2" s="108"/>
      <c r="U2" s="108"/>
      <c r="V2" s="108"/>
      <c r="W2" s="108"/>
      <c r="X2" s="108"/>
    </row>
    <row r="3" spans="1:24" ht="15.65" customHeight="1" x14ac:dyDescent="0.25">
      <c r="A3" s="85"/>
      <c r="B3" s="85"/>
      <c r="C3" s="44" t="str">
        <f ca="1">MID(CELL("filename",A1),FIND("]",CELL("filename",A1))+1,256)&amp;" Evaluation"</f>
        <v>4.2c Other (3) Evaluation</v>
      </c>
      <c r="D3" s="113"/>
      <c r="E3" s="85"/>
      <c r="F3" s="85"/>
      <c r="G3" s="85"/>
      <c r="H3" s="85"/>
      <c r="I3" s="85"/>
      <c r="J3" s="85"/>
      <c r="K3" s="85"/>
      <c r="L3" s="85"/>
      <c r="M3" s="85"/>
      <c r="N3" s="85"/>
      <c r="O3" s="85"/>
      <c r="P3" s="85"/>
      <c r="Q3" s="85"/>
      <c r="R3" s="85"/>
      <c r="S3" s="85"/>
      <c r="T3" s="108"/>
      <c r="U3" s="108"/>
      <c r="V3" s="108"/>
      <c r="W3" s="108"/>
      <c r="X3" s="108"/>
    </row>
    <row r="4" spans="1:24" ht="15.65" customHeight="1" x14ac:dyDescent="0.25">
      <c r="A4" s="85"/>
      <c r="B4" s="85"/>
      <c r="C4" s="86" t="str">
        <f>IF(ISBLANK(cstProtectiveMarking),"",cstProtectiveMarking)</f>
        <v>[OFFICIAL]</v>
      </c>
      <c r="D4" s="113"/>
      <c r="E4" s="85"/>
      <c r="F4" s="85"/>
      <c r="G4" s="85"/>
      <c r="H4" s="85"/>
      <c r="I4" s="85"/>
      <c r="J4" s="85"/>
      <c r="K4" s="85"/>
      <c r="L4" s="85"/>
      <c r="M4" s="85"/>
      <c r="N4" s="85"/>
      <c r="O4" s="85"/>
      <c r="P4" s="85"/>
      <c r="Q4" s="85"/>
      <c r="R4" s="85"/>
      <c r="S4" s="85"/>
      <c r="T4" s="108"/>
      <c r="U4" s="108"/>
      <c r="V4" s="108"/>
      <c r="W4" s="108"/>
      <c r="X4" s="108"/>
    </row>
    <row r="5" spans="1:24" ht="15.65" customHeight="1" x14ac:dyDescent="0.25">
      <c r="A5" s="85"/>
      <c r="B5" s="85"/>
      <c r="C5" s="88" t="str">
        <f>HYPERLINK("#'Contents'!A1",sysChkWord)</f>
        <v>All Checks OK</v>
      </c>
      <c r="D5" s="113"/>
      <c r="E5" s="85"/>
      <c r="F5" s="85"/>
      <c r="G5" s="85"/>
      <c r="H5" s="85"/>
      <c r="I5" s="85"/>
      <c r="J5" s="85"/>
      <c r="K5" s="85"/>
      <c r="L5" s="85"/>
      <c r="M5" s="85"/>
      <c r="N5" s="85"/>
      <c r="O5" s="85"/>
      <c r="P5" s="85"/>
      <c r="Q5" s="85"/>
      <c r="R5" s="85"/>
      <c r="S5" s="85"/>
      <c r="T5" s="108"/>
      <c r="U5" s="108"/>
      <c r="V5" s="108"/>
      <c r="W5" s="108"/>
      <c r="X5" s="108"/>
    </row>
    <row r="6" spans="1:24" ht="15.65" customHeight="1" x14ac:dyDescent="0.25">
      <c r="A6" s="85"/>
      <c r="B6" s="89"/>
      <c r="C6" s="216" t="str">
        <f>HYPERLINK("#'Contents'!A1","Contents")</f>
        <v>Contents</v>
      </c>
      <c r="D6" s="114"/>
      <c r="E6" s="90"/>
      <c r="F6" s="90"/>
      <c r="G6" s="90"/>
      <c r="H6" s="90"/>
      <c r="I6" s="90"/>
      <c r="J6" s="90"/>
      <c r="K6" s="90"/>
      <c r="L6" s="90"/>
      <c r="M6" s="90"/>
      <c r="N6" s="90"/>
      <c r="O6" s="90"/>
      <c r="P6" s="90"/>
      <c r="Q6" s="90"/>
      <c r="R6" s="90"/>
      <c r="S6" s="90"/>
      <c r="T6" s="109"/>
      <c r="U6" s="109"/>
      <c r="V6" s="109"/>
      <c r="W6" s="109"/>
      <c r="X6" s="109"/>
    </row>
    <row r="7" spans="1:24" ht="15.65" customHeight="1" x14ac:dyDescent="0.25">
      <c r="A7" s="85"/>
      <c r="B7" s="85"/>
      <c r="C7" s="85"/>
      <c r="D7" s="113"/>
      <c r="E7" s="85"/>
      <c r="F7" s="85"/>
      <c r="G7" s="85"/>
      <c r="H7" s="85"/>
      <c r="I7" s="85"/>
      <c r="J7" s="85"/>
      <c r="K7" s="85"/>
      <c r="L7" s="85"/>
      <c r="M7" s="85"/>
      <c r="N7" s="85"/>
      <c r="O7" s="85"/>
      <c r="P7" s="85"/>
      <c r="Q7" s="85"/>
      <c r="R7" s="85"/>
      <c r="S7" s="85"/>
      <c r="T7" s="108"/>
      <c r="U7" s="108"/>
      <c r="V7" s="108"/>
      <c r="W7" s="108"/>
      <c r="X7" s="108"/>
    </row>
    <row r="8" spans="1:24" ht="15.65" customHeight="1" x14ac:dyDescent="0.25">
      <c r="A8" s="91">
        <f>SUM(A9:A27)</f>
        <v>0</v>
      </c>
      <c r="B8" s="91">
        <f>SUM(B9:B27)</f>
        <v>0</v>
      </c>
      <c r="C8" s="92"/>
      <c r="D8" s="115"/>
      <c r="E8" s="92"/>
      <c r="F8" s="92"/>
      <c r="G8" s="92"/>
      <c r="H8" s="92"/>
      <c r="I8" s="92"/>
      <c r="J8" s="92"/>
      <c r="K8" s="92"/>
      <c r="L8" s="92"/>
      <c r="M8" s="92"/>
      <c r="N8" s="92"/>
      <c r="O8" s="92"/>
      <c r="P8" s="92"/>
      <c r="Q8" s="92"/>
      <c r="R8" s="92"/>
      <c r="S8" s="92"/>
      <c r="T8" s="48"/>
      <c r="U8" s="48"/>
      <c r="V8" s="48"/>
      <c r="W8" s="48"/>
      <c r="X8" s="48"/>
    </row>
    <row r="9" spans="1:24" ht="15.65" customHeight="1" x14ac:dyDescent="0.25">
      <c r="A9" s="93"/>
      <c r="B9" s="93"/>
      <c r="C9" s="793" t="s">
        <v>360</v>
      </c>
      <c r="D9" s="793"/>
      <c r="E9" s="793"/>
      <c r="F9" s="93"/>
      <c r="G9" s="93"/>
      <c r="H9" s="93"/>
      <c r="I9" s="93"/>
      <c r="J9" s="93"/>
      <c r="K9" s="93"/>
      <c r="L9" s="93"/>
      <c r="M9" s="93"/>
      <c r="N9" s="93"/>
      <c r="O9" s="93"/>
      <c r="P9" s="93"/>
      <c r="Q9" s="93"/>
      <c r="R9" s="93"/>
      <c r="S9" s="93"/>
      <c r="T9" s="110"/>
      <c r="U9" s="110"/>
      <c r="V9" s="110"/>
    </row>
    <row r="10" spans="1:24" ht="15.65" customHeight="1" x14ac:dyDescent="0.35">
      <c r="A10" s="94"/>
      <c r="B10" s="94"/>
      <c r="C10" s="809" t="s">
        <v>1</v>
      </c>
      <c r="D10" s="809"/>
      <c r="E10" s="809"/>
      <c r="F10" s="150"/>
      <c r="G10" s="150"/>
      <c r="H10" s="150"/>
      <c r="I10" s="150"/>
      <c r="J10" s="150"/>
      <c r="K10" s="150"/>
      <c r="L10" s="150"/>
      <c r="M10" s="150"/>
      <c r="N10" s="150"/>
      <c r="O10" s="150"/>
      <c r="P10" s="150"/>
      <c r="Q10" s="150"/>
      <c r="R10" s="150"/>
      <c r="S10" s="150"/>
      <c r="T10" s="811" t="str">
        <f>Entity3</f>
        <v>Subcontractor/Guarantor/Entity #3</v>
      </c>
      <c r="U10" s="812"/>
      <c r="V10" s="813"/>
      <c r="X10" s="151" t="s">
        <v>311</v>
      </c>
    </row>
    <row r="11" spans="1:24" ht="15.65" customHeight="1" x14ac:dyDescent="0.25">
      <c r="A11" s="94"/>
      <c r="B11" s="94"/>
      <c r="C11" s="809" t="s">
        <v>0</v>
      </c>
      <c r="D11" s="809"/>
      <c r="E11" s="809"/>
      <c r="F11" s="150"/>
      <c r="G11" s="150"/>
      <c r="H11" s="150"/>
      <c r="I11" s="150"/>
      <c r="J11" s="150"/>
      <c r="K11" s="150"/>
      <c r="L11" s="150"/>
      <c r="M11" s="150"/>
      <c r="N11" s="150"/>
      <c r="O11" s="150"/>
      <c r="P11" s="150"/>
      <c r="Q11" s="150"/>
      <c r="R11" s="150"/>
      <c r="S11" s="150"/>
      <c r="T11" s="811" t="str">
        <f>'3.2 Other'!W11</f>
        <v>[x]</v>
      </c>
      <c r="U11" s="812"/>
      <c r="V11" s="813"/>
      <c r="X11" s="820"/>
    </row>
    <row r="12" spans="1:24" ht="15.65" customHeight="1" x14ac:dyDescent="0.25">
      <c r="A12" s="94"/>
      <c r="B12" s="94"/>
      <c r="C12" s="809" t="s">
        <v>43</v>
      </c>
      <c r="D12" s="809"/>
      <c r="E12" s="809"/>
      <c r="F12" s="150"/>
      <c r="G12" s="150"/>
      <c r="H12" s="150"/>
      <c r="I12" s="150"/>
      <c r="J12" s="150"/>
      <c r="K12" s="150"/>
      <c r="L12" s="150"/>
      <c r="M12" s="150"/>
      <c r="N12" s="150"/>
      <c r="O12" s="150"/>
      <c r="P12" s="150"/>
      <c r="Q12" s="150"/>
      <c r="R12" s="150"/>
      <c r="S12" s="150"/>
      <c r="T12" s="811" t="str">
        <f>'3.2 Other'!W12</f>
        <v>[x]</v>
      </c>
      <c r="U12" s="812"/>
      <c r="V12" s="813"/>
      <c r="X12" s="821"/>
    </row>
    <row r="13" spans="1:24" ht="15.65" customHeight="1" x14ac:dyDescent="0.25">
      <c r="A13" s="94"/>
      <c r="B13" s="94"/>
      <c r="C13" s="809" t="s">
        <v>44</v>
      </c>
      <c r="D13" s="809"/>
      <c r="E13" s="809"/>
      <c r="F13" s="150"/>
      <c r="G13" s="150"/>
      <c r="H13" s="150"/>
      <c r="I13" s="150"/>
      <c r="J13" s="150"/>
      <c r="K13" s="150"/>
      <c r="L13" s="150"/>
      <c r="M13" s="150"/>
      <c r="N13" s="150"/>
      <c r="O13" s="150"/>
      <c r="P13" s="150"/>
      <c r="Q13" s="150"/>
      <c r="R13" s="150"/>
      <c r="S13" s="150"/>
      <c r="T13" s="811" t="str">
        <f>'3.2 Other'!W13</f>
        <v>[x]</v>
      </c>
      <c r="U13" s="812"/>
      <c r="V13" s="813"/>
      <c r="X13" s="821"/>
    </row>
    <row r="14" spans="1:24" ht="15.65" customHeight="1" x14ac:dyDescent="0.25">
      <c r="A14" s="94"/>
      <c r="B14" s="94"/>
      <c r="C14" s="809" t="s">
        <v>51</v>
      </c>
      <c r="D14" s="809"/>
      <c r="E14" s="809"/>
      <c r="F14" s="150"/>
      <c r="G14" s="150"/>
      <c r="H14" s="150"/>
      <c r="I14" s="150"/>
      <c r="J14" s="150"/>
      <c r="K14" s="150"/>
      <c r="L14" s="150"/>
      <c r="M14" s="150"/>
      <c r="N14" s="150"/>
      <c r="O14" s="150"/>
      <c r="P14" s="150"/>
      <c r="Q14" s="150"/>
      <c r="R14" s="150"/>
      <c r="S14" s="150"/>
      <c r="T14" s="823" t="str">
        <f>'3.2 Other'!W14</f>
        <v>31/XX/20XX</v>
      </c>
      <c r="U14" s="824"/>
      <c r="V14" s="825"/>
      <c r="X14" s="822"/>
    </row>
    <row r="15" spans="1:24" ht="15.65" customHeight="1" x14ac:dyDescent="0.25">
      <c r="A15" s="94"/>
      <c r="B15" s="94"/>
      <c r="C15" s="809" t="s">
        <v>659</v>
      </c>
      <c r="D15" s="809"/>
      <c r="E15" s="809"/>
      <c r="F15" s="97"/>
      <c r="G15" s="97"/>
      <c r="H15" s="97"/>
      <c r="I15" s="97"/>
      <c r="J15" s="97"/>
      <c r="K15" s="97"/>
      <c r="L15" s="97"/>
      <c r="M15" s="97"/>
      <c r="N15" s="97"/>
      <c r="O15" s="97"/>
      <c r="P15" s="97"/>
      <c r="Q15" s="97"/>
      <c r="R15" s="97"/>
      <c r="S15" s="97"/>
      <c r="T15" s="817" t="str">
        <f>'3.2 Other'!W15</f>
        <v>Private/Public Company or LLP</v>
      </c>
      <c r="U15" s="818"/>
      <c r="V15" s="819"/>
    </row>
    <row r="16" spans="1:24" ht="15.65" customHeight="1" x14ac:dyDescent="0.25">
      <c r="A16" s="94"/>
      <c r="B16" s="94"/>
      <c r="C16" s="95"/>
      <c r="D16" s="96"/>
      <c r="E16" s="97"/>
      <c r="F16" s="97"/>
      <c r="G16" s="97"/>
      <c r="H16" s="97"/>
      <c r="I16" s="97"/>
      <c r="J16" s="97"/>
      <c r="K16" s="97"/>
      <c r="L16" s="97"/>
      <c r="M16" s="97"/>
      <c r="N16" s="97"/>
      <c r="O16" s="97"/>
      <c r="P16" s="97"/>
      <c r="Q16" s="97"/>
      <c r="R16" s="97"/>
      <c r="S16" s="97"/>
      <c r="T16" s="106"/>
      <c r="U16" s="106"/>
      <c r="V16" s="106"/>
      <c r="W16" s="152" t="s">
        <v>338</v>
      </c>
      <c r="X16" s="334"/>
    </row>
    <row r="17" spans="1:25" ht="15.65" customHeight="1" x14ac:dyDescent="0.25">
      <c r="A17" s="94"/>
      <c r="B17" s="94"/>
      <c r="C17" s="98"/>
      <c r="E17" s="94"/>
      <c r="F17" s="94"/>
      <c r="G17" s="94"/>
      <c r="H17" s="94"/>
      <c r="I17" s="94"/>
      <c r="J17" s="94"/>
      <c r="K17" s="94"/>
      <c r="L17" s="94"/>
      <c r="M17" s="94"/>
      <c r="N17" s="94"/>
      <c r="O17" s="94"/>
      <c r="P17" s="94"/>
      <c r="Q17" s="94"/>
      <c r="R17" s="94"/>
      <c r="S17" s="94"/>
      <c r="T17" s="106"/>
      <c r="U17" s="106"/>
      <c r="V17" s="106"/>
    </row>
    <row r="18" spans="1:25" s="596" customFormat="1" ht="14" x14ac:dyDescent="0.25">
      <c r="A18" s="690"/>
      <c r="B18" s="690"/>
      <c r="C18" s="594"/>
      <c r="D18" s="691" t="s">
        <v>50</v>
      </c>
      <c r="E18" s="687"/>
      <c r="F18" s="595"/>
      <c r="G18" s="595"/>
      <c r="H18" s="595"/>
      <c r="I18" s="595"/>
      <c r="J18" s="595"/>
      <c r="K18" s="595"/>
      <c r="L18" s="595"/>
      <c r="M18" s="595"/>
      <c r="N18" s="595"/>
      <c r="O18" s="595"/>
      <c r="P18" s="595"/>
      <c r="Q18" s="595"/>
      <c r="R18" s="595"/>
      <c r="S18" s="595"/>
      <c r="T18" s="723" t="str">
        <f ca="1">'3.2 Other'!T18</f>
        <v>31/XX/20XX</v>
      </c>
      <c r="U18" s="723" t="str">
        <f ca="1">'3.2 Other'!U18</f>
        <v>31/XX/20XX</v>
      </c>
      <c r="V18" s="723" t="str">
        <f ca="1">'3.2 Other'!V18</f>
        <v>31/XX/20XX</v>
      </c>
      <c r="W18" s="692" t="s">
        <v>310</v>
      </c>
      <c r="X18" s="693" t="s">
        <v>311</v>
      </c>
    </row>
    <row r="19" spans="1:25" ht="69" customHeight="1" x14ac:dyDescent="0.25">
      <c r="A19" s="99"/>
      <c r="B19" s="100"/>
      <c r="C19" s="101">
        <v>1</v>
      </c>
      <c r="D19" s="83" t="s">
        <v>127</v>
      </c>
      <c r="E19" s="83"/>
      <c r="F19" s="83"/>
      <c r="G19" s="83"/>
      <c r="H19" s="83"/>
      <c r="I19" s="83"/>
      <c r="J19" s="83"/>
      <c r="K19" s="83"/>
      <c r="L19" s="83"/>
      <c r="M19" s="83"/>
      <c r="N19" s="83"/>
      <c r="O19" s="83"/>
      <c r="P19" s="83"/>
      <c r="Q19" s="83"/>
      <c r="R19" s="83"/>
      <c r="S19" s="83"/>
      <c r="T19" s="82" t="str">
        <f ca="1">TEXT('3.2 Other'!T19,"#,##0.00_);[Red](#,##0.00);-")&amp;" ["&amp;'3.2 Other'!W19&amp;"]"</f>
        <v>- [R]</v>
      </c>
      <c r="U19" s="82" t="str">
        <f ca="1">TEXT('3.2 Other'!U19,"#,##0.00_);[Red](#,#,#0.00);-")&amp;" ["&amp;'3.2 Other'!X19&amp;"]"</f>
        <v>- [R]</v>
      </c>
      <c r="V19" s="82" t="str">
        <f ca="1">TEXT('3.2 Other'!V19,"#,##0.00_);[Red](#,#,#0.00);-")&amp;" ["&amp;'3.2 Other'!Y19&amp;"]"</f>
        <v>- [R]</v>
      </c>
      <c r="W19" s="332"/>
      <c r="X19" s="333"/>
    </row>
    <row r="20" spans="1:25" ht="69" customHeight="1" x14ac:dyDescent="0.25">
      <c r="A20" s="99"/>
      <c r="B20" s="100"/>
      <c r="C20" s="101">
        <v>2</v>
      </c>
      <c r="D20" s="83" t="s">
        <v>53</v>
      </c>
      <c r="E20" s="83"/>
      <c r="F20" s="83"/>
      <c r="G20" s="83"/>
      <c r="H20" s="83"/>
      <c r="I20" s="83"/>
      <c r="J20" s="83"/>
      <c r="K20" s="83"/>
      <c r="L20" s="83"/>
      <c r="M20" s="83"/>
      <c r="N20" s="83"/>
      <c r="O20" s="83"/>
      <c r="P20" s="83"/>
      <c r="Q20" s="83"/>
      <c r="R20" s="83"/>
      <c r="S20" s="83"/>
      <c r="T20" s="82" t="str">
        <f ca="1">TEXT('3.2 Other'!T23,"0.00%_);[Red]-0.00%_);-\%_)")&amp;" ["&amp;'3.2 Other'!W23&amp;"]"</f>
        <v>-%  [R]</v>
      </c>
      <c r="U20" s="82" t="str">
        <f ca="1">TEXT('3.2 Other'!U23,"0.00%_);[Red]-0.00%_);-\%_)")&amp;" ["&amp;'3.2 Other'!X23&amp;"]"</f>
        <v>-%  [R]</v>
      </c>
      <c r="V20" s="82" t="str">
        <f ca="1">TEXT('3.2 Other'!V23,"0.00%_);[Red]-0.00%_);-\%_)")&amp;" ["&amp;'3.2 Other'!Y23&amp;"]"</f>
        <v>-%  [R]</v>
      </c>
      <c r="W20" s="332"/>
      <c r="X20" s="333"/>
    </row>
    <row r="21" spans="1:25" ht="69" hidden="1" customHeight="1" x14ac:dyDescent="0.25">
      <c r="A21" s="99"/>
      <c r="B21" s="100"/>
      <c r="C21" s="101" t="s">
        <v>54</v>
      </c>
      <c r="D21" s="83" t="s">
        <v>293</v>
      </c>
      <c r="E21" s="83"/>
      <c r="F21" s="83"/>
      <c r="G21" s="83"/>
      <c r="H21" s="83"/>
      <c r="I21" s="83"/>
      <c r="J21" s="83"/>
      <c r="K21" s="83"/>
      <c r="L21" s="83"/>
      <c r="M21" s="83"/>
      <c r="N21" s="83"/>
      <c r="O21" s="83"/>
      <c r="P21" s="83"/>
      <c r="Q21" s="83"/>
      <c r="R21" s="83"/>
      <c r="S21" s="83"/>
      <c r="T21" s="82" t="str">
        <f ca="1">TEXT('3.2 Other'!T28,"0.00%_);[Red]-0.00%_);-\%_)")&amp;" ["&amp;'3.2 Other'!W28&amp;"]"</f>
        <v>N/A [N/A]</v>
      </c>
      <c r="U21" s="82" t="str">
        <f ca="1">TEXT('3.2 Other'!U28,"0.00%_);[Red]-0.00%_);-\%_)")&amp;" ["&amp;'3.2 Other'!X28&amp;"]"</f>
        <v>N/A [N/A]</v>
      </c>
      <c r="V21" s="82" t="str">
        <f ca="1">TEXT('3.2 Other'!V28,"0.00%_);[Red]-0.00%_);-\%_)")&amp;" ["&amp;'3.2 Other'!Y28&amp;"]"</f>
        <v>N/A [N/A]</v>
      </c>
      <c r="W21" s="332"/>
      <c r="X21" s="333"/>
    </row>
    <row r="22" spans="1:25" ht="69" customHeight="1" x14ac:dyDescent="0.25">
      <c r="A22" s="99"/>
      <c r="B22" s="100"/>
      <c r="C22" s="101" t="s">
        <v>57</v>
      </c>
      <c r="D22" s="83" t="s">
        <v>61</v>
      </c>
      <c r="E22" s="84"/>
      <c r="F22" s="84"/>
      <c r="G22" s="84"/>
      <c r="H22" s="84"/>
      <c r="I22" s="84"/>
      <c r="J22" s="84"/>
      <c r="K22" s="84"/>
      <c r="L22" s="84"/>
      <c r="M22" s="84"/>
      <c r="N22" s="84"/>
      <c r="O22" s="84"/>
      <c r="P22" s="84"/>
      <c r="Q22" s="84"/>
      <c r="R22" s="84"/>
      <c r="S22" s="84"/>
      <c r="T22" s="82" t="str">
        <f ca="1">TEXT('3.2 Other'!T53,"#,##0.00_);[Red](#,#,#0.00);-")&amp;" ["&amp;'3.2 Other'!W53&amp;"]"</f>
        <v>N/A [N/A]</v>
      </c>
      <c r="U22" s="82" t="str">
        <f ca="1">TEXT('3.2 Other'!U53,"#,##0.00_);[Red](#,#,#0.00);-")&amp;" ["&amp;'3.2 Other'!X53&amp;"]"</f>
        <v>N/A [N/A]</v>
      </c>
      <c r="V22" s="82" t="str">
        <f ca="1">TEXT('3.2 Other'!V53,"#,##0.00_);[Red](#,#,#0.00);-")&amp;" ["&amp;'3.2 Other'!Y53&amp;"]"</f>
        <v>N/A [N/A]</v>
      </c>
      <c r="W22" s="332"/>
      <c r="X22" s="333"/>
    </row>
    <row r="23" spans="1:25" ht="69" customHeight="1" x14ac:dyDescent="0.25">
      <c r="A23" s="99"/>
      <c r="B23" s="100"/>
      <c r="C23" s="101">
        <v>4</v>
      </c>
      <c r="D23" s="81" t="s">
        <v>65</v>
      </c>
      <c r="E23" s="84"/>
      <c r="F23" s="84"/>
      <c r="G23" s="84"/>
      <c r="H23" s="84"/>
      <c r="I23" s="84"/>
      <c r="J23" s="84"/>
      <c r="K23" s="84"/>
      <c r="L23" s="84"/>
      <c r="M23" s="84"/>
      <c r="N23" s="84"/>
      <c r="O23" s="84"/>
      <c r="P23" s="84"/>
      <c r="Q23" s="84"/>
      <c r="R23" s="84"/>
      <c r="S23" s="84"/>
      <c r="T23" s="82" t="str">
        <f ca="1">TEXT('3.2 Other'!T60,"#,##0.00_);[Red](#,#,#0.00);-")&amp;" ["&amp;'3.2 Other'!W60&amp;"]"</f>
        <v>N/A [N/A]</v>
      </c>
      <c r="U23" s="82" t="str">
        <f ca="1">TEXT('3.2 Other'!U60,"#,##0.00_);[Red](#,#,#0.00);-")&amp;" ["&amp;'3.2 Other'!X60&amp;"]"</f>
        <v>N/A [N/A]</v>
      </c>
      <c r="V23" s="82" t="str">
        <f ca="1">TEXT('3.2 Other'!V60,"#,##0.00_);[Red](#,#,#0.00);-")&amp;" ["&amp;'3.2 Other'!Y60&amp;"]"</f>
        <v>N/A [N/A]</v>
      </c>
      <c r="W23" s="332"/>
      <c r="X23" s="333"/>
    </row>
    <row r="24" spans="1:25" ht="69" customHeight="1" x14ac:dyDescent="0.25">
      <c r="A24" s="99"/>
      <c r="B24" s="100"/>
      <c r="C24" s="101">
        <v>5</v>
      </c>
      <c r="D24" s="83" t="s">
        <v>59</v>
      </c>
      <c r="E24" s="84"/>
      <c r="F24" s="84"/>
      <c r="G24" s="84"/>
      <c r="H24" s="84"/>
      <c r="I24" s="84"/>
      <c r="J24" s="84"/>
      <c r="K24" s="84"/>
      <c r="L24" s="84"/>
      <c r="M24" s="84"/>
      <c r="N24" s="84"/>
      <c r="O24" s="84"/>
      <c r="P24" s="84"/>
      <c r="Q24" s="84"/>
      <c r="R24" s="84"/>
      <c r="S24" s="84"/>
      <c r="T24" s="82" t="str">
        <f ca="1">TEXT('3.2 Other'!T66,"#,##0.00_);[Red](#,#,#0.00);-")&amp;" ["&amp;'3.2 Other'!W66&amp;"]"</f>
        <v>N/A [G]</v>
      </c>
      <c r="U24" s="82" t="str">
        <f ca="1">TEXT('3.2 Other'!U66,"#,##0.00_);[Red](#,#,#0.00);-")&amp;" ["&amp;'3.2 Other'!X66&amp;"]"</f>
        <v>N/A [G]</v>
      </c>
      <c r="V24" s="82" t="str">
        <f ca="1">TEXT('3.2 Other'!V66,"#,##0.00_);[Red](#,#,#0.00);-")&amp;" ["&amp;'3.2 Other'!Y66&amp;"]"</f>
        <v>N/A [G]</v>
      </c>
      <c r="W24" s="332"/>
      <c r="X24" s="333"/>
    </row>
    <row r="25" spans="1:25" ht="69" customHeight="1" x14ac:dyDescent="0.25">
      <c r="A25" s="99"/>
      <c r="B25" s="100"/>
      <c r="C25" s="101">
        <v>6</v>
      </c>
      <c r="D25" s="83" t="s">
        <v>62</v>
      </c>
      <c r="E25" s="84"/>
      <c r="F25" s="84"/>
      <c r="G25" s="84"/>
      <c r="H25" s="84"/>
      <c r="I25" s="84"/>
      <c r="J25" s="84"/>
      <c r="K25" s="84"/>
      <c r="L25" s="84"/>
      <c r="M25" s="84"/>
      <c r="N25" s="84"/>
      <c r="O25" s="84"/>
      <c r="P25" s="84"/>
      <c r="Q25" s="84"/>
      <c r="R25" s="84"/>
      <c r="S25" s="84"/>
      <c r="T25" s="82" t="str">
        <f ca="1">TEXT('3.2 Other'!T76,"#,##0.00_);[Red](#,#,#0.00);-")&amp;" ["&amp;'3.2 Other'!W76&amp;"]"</f>
        <v>N/A [G]</v>
      </c>
      <c r="U25" s="82" t="str">
        <f ca="1">TEXT('3.2 Other'!U76,"#,##0.00_);[Red](#,#,#0.00);-")&amp;" ["&amp;'3.2 Other'!X76&amp;"]"</f>
        <v>N/A [G]</v>
      </c>
      <c r="V25" s="82" t="str">
        <f ca="1">TEXT('3.2 Other'!V76,"#,##0.00_);[Red](#,#,#0.00);-")&amp;" ["&amp;'3.2 Other'!Y76&amp;"]"</f>
        <v>N/A [G]</v>
      </c>
      <c r="W25" s="332"/>
      <c r="X25" s="333"/>
    </row>
    <row r="26" spans="1:25" ht="69" customHeight="1" x14ac:dyDescent="0.25">
      <c r="A26" s="99"/>
      <c r="B26" s="100"/>
      <c r="C26" s="101">
        <v>7</v>
      </c>
      <c r="D26" s="83" t="s">
        <v>63</v>
      </c>
      <c r="E26" s="84"/>
      <c r="F26" s="84"/>
      <c r="G26" s="84"/>
      <c r="H26" s="84"/>
      <c r="I26" s="84"/>
      <c r="J26" s="84"/>
      <c r="K26" s="84"/>
      <c r="L26" s="84"/>
      <c r="M26" s="84"/>
      <c r="N26" s="84"/>
      <c r="O26" s="84"/>
      <c r="P26" s="84"/>
      <c r="Q26" s="84"/>
      <c r="R26" s="84"/>
      <c r="S26" s="84"/>
      <c r="T26" s="82" t="str">
        <f ca="1">TEXT('3.2 Other'!T81,"#,##0.00_);[Red](#,#,#0.00);-")&amp;" ["&amp;'3.2 Other'!W81&amp;"]"</f>
        <v>- [A]</v>
      </c>
      <c r="U26" s="82" t="str">
        <f ca="1">TEXT('3.2 Other'!U81,"#,##0.00_);[Red](#,#,#0.00);-")&amp;" ["&amp;'3.2 Other'!X81&amp;"]"</f>
        <v>- [A]</v>
      </c>
      <c r="V26" s="82" t="str">
        <f ca="1">TEXT('3.2 Other'!V81,"#,##0.00_);[Red](#,#,#0.00);-")&amp;" ["&amp;'3.2 Other'!Y81&amp;"]"</f>
        <v>- [A]</v>
      </c>
      <c r="W26" s="332"/>
      <c r="X26" s="333"/>
    </row>
    <row r="27" spans="1:25" ht="69" customHeight="1" x14ac:dyDescent="0.25">
      <c r="A27" s="99"/>
      <c r="B27" s="100"/>
      <c r="C27" s="101">
        <v>8</v>
      </c>
      <c r="D27" s="83" t="s">
        <v>64</v>
      </c>
      <c r="E27" s="84"/>
      <c r="F27" s="84"/>
      <c r="G27" s="84"/>
      <c r="H27" s="84"/>
      <c r="I27" s="84"/>
      <c r="J27" s="84"/>
      <c r="K27" s="84"/>
      <c r="L27" s="84"/>
      <c r="M27" s="84"/>
      <c r="N27" s="84"/>
      <c r="O27" s="84"/>
      <c r="P27" s="84"/>
      <c r="Q27" s="84"/>
      <c r="R27" s="84"/>
      <c r="S27" s="84"/>
      <c r="T27" s="82" t="str">
        <f ca="1">TEXT('3.2 Other'!T83,"0.00%_);[Red]-0.00%_);-\%_)")&amp;" ["&amp;'3.2 Other'!W83&amp;"]"</f>
        <v>N/A [R]</v>
      </c>
      <c r="U27" s="82" t="str">
        <f ca="1">TEXT('3.2 Other'!U83,"0.00%_);[Red]-0.00%_);-\%_)")&amp;" ["&amp;'3.2 Other'!X83&amp;"]"</f>
        <v>N/A [R]</v>
      </c>
      <c r="V27" s="82" t="str">
        <f ca="1">TEXT('3.2 Other'!V83,"0.00%_);[Red]-0.00%_);-\%_)")&amp;" ["&amp;'3.2 Other'!Y83&amp;"]"</f>
        <v>N/A [R]</v>
      </c>
      <c r="W27" s="332"/>
      <c r="X27" s="333"/>
    </row>
    <row r="28" spans="1:25" ht="15.65" customHeight="1" x14ac:dyDescent="0.25">
      <c r="A28" s="102" t="s">
        <v>124</v>
      </c>
      <c r="B28" s="102"/>
      <c r="C28" s="102"/>
      <c r="D28" s="116"/>
      <c r="E28" s="102"/>
      <c r="F28" s="102"/>
      <c r="G28" s="102"/>
      <c r="H28" s="102"/>
      <c r="I28" s="102"/>
      <c r="J28" s="102"/>
      <c r="K28" s="102"/>
      <c r="L28" s="102"/>
      <c r="M28" s="102"/>
      <c r="N28" s="102"/>
      <c r="O28" s="102"/>
      <c r="P28" s="102"/>
      <c r="Q28" s="102"/>
      <c r="R28" s="102"/>
      <c r="S28" s="102"/>
      <c r="T28" s="111"/>
      <c r="U28" s="111"/>
      <c r="V28" s="111"/>
      <c r="W28" s="111"/>
      <c r="X28" s="111"/>
      <c r="Y28" s="111"/>
    </row>
    <row r="29" spans="1:25" ht="15.65" customHeight="1" x14ac:dyDescent="0.25"/>
    <row r="644" spans="1:22" s="107" customFormat="1" ht="15.65" hidden="1" customHeight="1" x14ac:dyDescent="0.25">
      <c r="A644" s="87"/>
      <c r="B644" s="87"/>
      <c r="C644" s="87"/>
      <c r="D644" s="80"/>
      <c r="E644" s="87"/>
      <c r="F644" s="87"/>
      <c r="G644" s="87"/>
      <c r="H644" s="87"/>
      <c r="I644" s="87"/>
      <c r="J644" s="87"/>
      <c r="K644" s="87"/>
      <c r="L644" s="87"/>
      <c r="M644" s="87"/>
      <c r="N644" s="87"/>
      <c r="O644" s="87"/>
      <c r="P644" s="87"/>
      <c r="Q644" s="87"/>
      <c r="R644" s="87"/>
      <c r="S644" s="87"/>
      <c r="T644" s="112"/>
      <c r="U644" s="112"/>
      <c r="V644" s="112"/>
    </row>
  </sheetData>
  <protectedRanges>
    <protectedRange sqref="W19:W27" name="Lead Supplier Inputs_4"/>
  </protectedRanges>
  <mergeCells count="14">
    <mergeCell ref="T15:V15"/>
    <mergeCell ref="C15:E15"/>
    <mergeCell ref="C9:E9"/>
    <mergeCell ref="X11:X14"/>
    <mergeCell ref="C10:E10"/>
    <mergeCell ref="T10:V10"/>
    <mergeCell ref="C11:E11"/>
    <mergeCell ref="T11:V11"/>
    <mergeCell ref="C14:E14"/>
    <mergeCell ref="T14:V14"/>
    <mergeCell ref="C12:E12"/>
    <mergeCell ref="T12:V12"/>
    <mergeCell ref="C13:E13"/>
    <mergeCell ref="T13:V13"/>
  </mergeCells>
  <conditionalFormatting sqref="C5">
    <cfRule type="expression" dxfId="20" priority="151">
      <formula>IF(AND(sysChk=0,sysWarn=0),1,0)</formula>
    </cfRule>
    <cfRule type="expression" dxfId="19" priority="152">
      <formula>IF(AND(sysChk=0,sysWarn&lt;&gt;0),1,0)</formula>
    </cfRule>
    <cfRule type="expression" dxfId="18" priority="153">
      <formula>IF(sysChk&lt;&gt;0,1,0)</formula>
    </cfRule>
  </conditionalFormatting>
  <conditionalFormatting sqref="T19:V27">
    <cfRule type="containsText" dxfId="17" priority="7" stopIfTrue="1" operator="containsText" text="[R]">
      <formula>NOT(ISERROR(SEARCH("[R]",T19)))</formula>
    </cfRule>
    <cfRule type="containsText" dxfId="16" priority="8" stopIfTrue="1" operator="containsText" text="[A]">
      <formula>NOT(ISERROR(SEARCH("[A]",T19)))</formula>
    </cfRule>
    <cfRule type="containsText" dxfId="15" priority="9" stopIfTrue="1" operator="containsText" text="[G]">
      <formula>NOT(ISERROR(SEARCH("[G]",T19)))</formula>
    </cfRule>
  </conditionalFormatting>
  <conditionalFormatting sqref="W20:W27">
    <cfRule type="containsText" dxfId="14" priority="4" stopIfTrue="1" operator="containsText" text="[R]">
      <formula>NOT(ISERROR(SEARCH("[R]",W20)))</formula>
    </cfRule>
    <cfRule type="containsText" dxfId="13" priority="5" stopIfTrue="1" operator="containsText" text="[A]">
      <formula>NOT(ISERROR(SEARCH("[A]",W20)))</formula>
    </cfRule>
    <cfRule type="containsText" dxfId="12" priority="6" stopIfTrue="1" operator="containsText" text="[G]">
      <formula>NOT(ISERROR(SEARCH("[G]",W20)))</formula>
    </cfRule>
  </conditionalFormatting>
  <conditionalFormatting sqref="W19">
    <cfRule type="containsText" dxfId="11" priority="1" stopIfTrue="1" operator="containsText" text="[R]">
      <formula>NOT(ISERROR(SEARCH("[R]",W19)))</formula>
    </cfRule>
    <cfRule type="containsText" dxfId="10" priority="2" stopIfTrue="1" operator="containsText" text="[A]">
      <formula>NOT(ISERROR(SEARCH("[A]",W19)))</formula>
    </cfRule>
    <cfRule type="containsText" dxfId="9" priority="3" stopIfTrue="1" operator="containsText" text="[G]">
      <formula>NOT(ISERROR(SEARCH("[G]",W19)))</formula>
    </cfRule>
  </conditionalFormatting>
  <dataValidations count="1">
    <dataValidation allowBlank="1" showInputMessage="1" showErrorMessage="1" prompt="Include:_x000a_(1) Reason for Amber/Red rating;_x000a_(2) Mitigating activity organisation is undertaking;_x000a_(3) Update on current position since accounting reference date;_x000a_(4) References to lines in financial statements or other evidence used in calculation input" sqref="W19" xr:uid="{00000000-0002-0000-1600-000000000000}"/>
  </dataValidations>
  <pageMargins left="0.74803149606299213" right="0.74803149606299213" top="0.98425196850393704" bottom="0.98425196850393704" header="0.51181102362204722" footer="0.51181102362204722"/>
  <pageSetup paperSize="9" scale="26" orientation="portrait" r:id="rId1"/>
  <headerFooter alignWithMargins="0"/>
  <ignoredErrors>
    <ignoredError sqref="T19:V19" evalError="1"/>
  </ignoredError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theme="7" tint="0.59999389629810485"/>
    <pageSetUpPr autoPageBreaks="0" fitToPage="1"/>
  </sheetPr>
  <dimension ref="A1:K659"/>
  <sheetViews>
    <sheetView showGridLines="0" workbookViewId="0"/>
  </sheetViews>
  <sheetFormatPr defaultColWidth="0" defaultRowHeight="15.65" customHeight="1" zeroHeight="1" x14ac:dyDescent="0.25"/>
  <cols>
    <col min="1" max="1" width="3.09765625" style="87" customWidth="1"/>
    <col min="2" max="2" width="3.09765625" style="87" bestFit="1" customWidth="1"/>
    <col min="3" max="3" width="20.8984375" style="87" customWidth="1"/>
    <col min="4" max="4" width="25.3984375" style="80" customWidth="1"/>
    <col min="5" max="5" width="2.69921875" style="87" customWidth="1"/>
    <col min="6" max="8" width="13.3984375" style="112" customWidth="1"/>
    <col min="9" max="9" width="2.09765625" style="87" customWidth="1"/>
    <col min="10" max="10" width="9.296875" style="87" hidden="1" customWidth="1"/>
    <col min="11" max="11" width="0" style="87" hidden="1" customWidth="1"/>
    <col min="12" max="16384" width="9.296875" style="87" hidden="1"/>
  </cols>
  <sheetData>
    <row r="1" spans="1:9" ht="15.65" customHeight="1" x14ac:dyDescent="0.25">
      <c r="A1" s="85"/>
      <c r="B1" s="85"/>
      <c r="C1" s="86"/>
      <c r="D1" s="113"/>
      <c r="E1" s="85"/>
      <c r="F1" s="108"/>
      <c r="G1" s="108"/>
      <c r="H1" s="108"/>
      <c r="I1" s="108"/>
    </row>
    <row r="2" spans="1:9" ht="15.65" customHeight="1" x14ac:dyDescent="0.25">
      <c r="A2" s="85"/>
      <c r="B2" s="85"/>
      <c r="C2" s="43" t="str">
        <f>cstProjectName</f>
        <v xml:space="preserve">C1000862 GovPrint Cloud </v>
      </c>
      <c r="D2" s="113"/>
      <c r="E2" s="85"/>
      <c r="F2" s="108"/>
      <c r="G2" s="108"/>
      <c r="H2" s="108"/>
      <c r="I2" s="108"/>
    </row>
    <row r="3" spans="1:9" ht="15.65" customHeight="1" x14ac:dyDescent="0.25">
      <c r="A3" s="85"/>
      <c r="B3" s="85"/>
      <c r="C3" s="44" t="str">
        <f ca="1">MID(CELL("filename",A1),FIND("]",CELL("filename",A1))+1,256)</f>
        <v>4.3 Evaluation Summary</v>
      </c>
      <c r="D3" s="113"/>
      <c r="E3" s="85"/>
      <c r="F3" s="108"/>
      <c r="G3" s="108"/>
      <c r="H3" s="108"/>
      <c r="I3" s="108"/>
    </row>
    <row r="4" spans="1:9" ht="15.65" customHeight="1" x14ac:dyDescent="0.25">
      <c r="A4" s="85"/>
      <c r="B4" s="85"/>
      <c r="C4" s="86" t="str">
        <f>IF(ISBLANK(cstProtectiveMarking),"",cstProtectiveMarking)</f>
        <v>[OFFICIAL]</v>
      </c>
      <c r="D4" s="113"/>
      <c r="E4" s="85"/>
      <c r="F4" s="108"/>
      <c r="G4" s="108"/>
      <c r="H4" s="108"/>
      <c r="I4" s="108"/>
    </row>
    <row r="5" spans="1:9" ht="15.65" customHeight="1" x14ac:dyDescent="0.25">
      <c r="A5" s="85"/>
      <c r="B5" s="85"/>
      <c r="C5" s="88" t="str">
        <f>HYPERLINK("#'Contents'!A1",sysChkWord)</f>
        <v>All Checks OK</v>
      </c>
      <c r="D5" s="113"/>
      <c r="E5" s="85"/>
      <c r="F5" s="108"/>
      <c r="G5" s="108"/>
      <c r="H5" s="108"/>
      <c r="I5" s="108"/>
    </row>
    <row r="6" spans="1:9" ht="15.65" customHeight="1" x14ac:dyDescent="0.25">
      <c r="A6" s="85"/>
      <c r="B6" s="89"/>
      <c r="C6" s="216" t="str">
        <f>HYPERLINK("#'Contents'!A1","Contents")</f>
        <v>Contents</v>
      </c>
      <c r="D6" s="114"/>
      <c r="E6" s="90"/>
      <c r="F6" s="109"/>
      <c r="G6" s="109"/>
      <c r="H6" s="109"/>
      <c r="I6" s="109"/>
    </row>
    <row r="7" spans="1:9" ht="15.65" customHeight="1" x14ac:dyDescent="0.25">
      <c r="A7" s="85"/>
      <c r="B7" s="85"/>
      <c r="C7" s="85"/>
      <c r="D7" s="113"/>
      <c r="E7" s="85"/>
      <c r="F7" s="108"/>
      <c r="G7" s="108"/>
      <c r="H7" s="108"/>
      <c r="I7" s="108"/>
    </row>
    <row r="8" spans="1:9" ht="15.65" customHeight="1" x14ac:dyDescent="0.25">
      <c r="A8" s="91">
        <f>SUM(A9:A42)</f>
        <v>0</v>
      </c>
      <c r="B8" s="91">
        <f>SUM(B9:B42)</f>
        <v>0</v>
      </c>
      <c r="C8" s="92"/>
      <c r="D8" s="115"/>
      <c r="E8" s="92"/>
      <c r="F8" s="48"/>
      <c r="G8" s="48"/>
      <c r="H8" s="48"/>
      <c r="I8" s="48"/>
    </row>
    <row r="9" spans="1:9" ht="15.65" customHeight="1" x14ac:dyDescent="0.25">
      <c r="A9" s="93"/>
      <c r="B9" s="93"/>
      <c r="C9" s="777" t="s">
        <v>456</v>
      </c>
      <c r="D9" s="777"/>
      <c r="E9" s="777"/>
      <c r="F9" s="777"/>
      <c r="G9" s="777"/>
      <c r="H9" s="777"/>
    </row>
    <row r="10" spans="1:9" ht="15.65" customHeight="1" x14ac:dyDescent="0.25">
      <c r="A10" s="94"/>
      <c r="B10" s="94"/>
      <c r="C10" s="752" t="s">
        <v>352</v>
      </c>
      <c r="D10" s="752"/>
      <c r="E10" s="445"/>
      <c r="F10" s="826" t="str">
        <f>'Authority Input'!G39</f>
        <v>[Agreement / Contract Ref]</v>
      </c>
      <c r="G10" s="826"/>
      <c r="H10" s="826"/>
    </row>
    <row r="11" spans="1:9" ht="15.5" x14ac:dyDescent="0.25">
      <c r="A11" s="94"/>
      <c r="B11" s="94"/>
      <c r="C11" s="752" t="s">
        <v>353</v>
      </c>
      <c r="D11" s="752"/>
      <c r="E11" s="307"/>
      <c r="F11" s="826" t="str">
        <f>'Authority Input'!G40</f>
        <v>[Agreement / Contract Name]</v>
      </c>
      <c r="G11" s="826"/>
      <c r="H11" s="826"/>
    </row>
    <row r="12" spans="1:9" ht="15.65" customHeight="1" x14ac:dyDescent="0.25">
      <c r="A12" s="94"/>
      <c r="B12" s="94"/>
      <c r="C12" s="150"/>
      <c r="D12" s="150"/>
      <c r="E12" s="150"/>
      <c r="F12" s="154"/>
      <c r="G12" s="154"/>
      <c r="H12" s="154"/>
    </row>
    <row r="13" spans="1:9" ht="15.65" customHeight="1" x14ac:dyDescent="0.25">
      <c r="A13" s="94"/>
      <c r="B13" s="94"/>
      <c r="C13" s="807" t="s">
        <v>466</v>
      </c>
      <c r="D13" s="807"/>
      <c r="E13" s="807"/>
      <c r="F13" s="807" t="s">
        <v>338</v>
      </c>
      <c r="G13" s="807"/>
      <c r="H13" s="807"/>
    </row>
    <row r="14" spans="1:9" ht="15.65" customHeight="1" x14ac:dyDescent="0.25">
      <c r="A14" s="94"/>
      <c r="B14" s="94"/>
      <c r="C14" s="827" t="str">
        <f>HYPERLINK("#'4.1a Lead'!$F$10",LeadBidder)</f>
        <v>Lead Bidder Name</v>
      </c>
      <c r="D14" s="828"/>
      <c r="E14" s="150"/>
      <c r="F14" s="807">
        <f>'4.1a Lead'!$J$16</f>
        <v>0</v>
      </c>
      <c r="G14" s="807"/>
      <c r="H14" s="807"/>
    </row>
    <row r="15" spans="1:9" ht="15.65" customHeight="1" x14ac:dyDescent="0.25">
      <c r="A15" s="94"/>
      <c r="B15" s="94"/>
      <c r="C15" s="827" t="str">
        <f>HYPERLINK("#'4.1b Immediate Parent'!$F$10",ImmediateP)</f>
        <v>Immediate Parent Name</v>
      </c>
      <c r="D15" s="828"/>
      <c r="E15" s="150"/>
      <c r="F15" s="807">
        <f>'4.1b Immediate Parent'!$Q$16</f>
        <v>0</v>
      </c>
      <c r="G15" s="807"/>
      <c r="H15" s="807"/>
    </row>
    <row r="16" spans="1:9" ht="15.65" customHeight="1" x14ac:dyDescent="0.25">
      <c r="A16" s="94"/>
      <c r="B16" s="94"/>
      <c r="C16" s="827" t="str">
        <f>HYPERLINK("#'4.1c Ultimate Parent'!$F$10",UltimateP)</f>
        <v>Ultimate Parent Name</v>
      </c>
      <c r="D16" s="828"/>
      <c r="E16" s="150"/>
      <c r="F16" s="807">
        <f>'4.1c Ultimate Parent'!$X$16</f>
        <v>0</v>
      </c>
      <c r="G16" s="807"/>
      <c r="H16" s="807"/>
    </row>
    <row r="17" spans="1:9" ht="15.65" customHeight="1" x14ac:dyDescent="0.25">
      <c r="A17" s="94"/>
      <c r="B17" s="94"/>
      <c r="C17" s="827" t="str">
        <f>HYPERLINK("#'4.2a Other (1)'!$F$10",Entity1)</f>
        <v>Subcontractor/Guarantor/Entity #1</v>
      </c>
      <c r="D17" s="828"/>
      <c r="E17" s="150"/>
      <c r="F17" s="807">
        <f>'4.2a Other (1)'!$J$16</f>
        <v>0</v>
      </c>
      <c r="G17" s="807"/>
      <c r="H17" s="807"/>
    </row>
    <row r="18" spans="1:9" ht="15.65" customHeight="1" x14ac:dyDescent="0.25">
      <c r="A18" s="94"/>
      <c r="B18" s="94"/>
      <c r="C18" s="827" t="str">
        <f>HYPERLINK("#'4.2b Other (2)'!$F$10",Entity2)</f>
        <v>Subcontractor/Guarantor/Entity #2</v>
      </c>
      <c r="D18" s="828"/>
      <c r="E18" s="150"/>
      <c r="F18" s="807">
        <f>'4.2b Other (2)'!$Q$16</f>
        <v>0</v>
      </c>
      <c r="G18" s="807"/>
      <c r="H18" s="807"/>
    </row>
    <row r="19" spans="1:9" ht="15.65" customHeight="1" x14ac:dyDescent="0.25">
      <c r="A19" s="94"/>
      <c r="B19" s="94"/>
      <c r="C19" s="827" t="str">
        <f>HYPERLINK("#'4.2c Other (3)'!$F$10",Entity3)</f>
        <v>Subcontractor/Guarantor/Entity #3</v>
      </c>
      <c r="D19" s="828"/>
      <c r="E19" s="150"/>
      <c r="F19" s="807">
        <f>'4.2c Other (3)'!$X$16</f>
        <v>0</v>
      </c>
      <c r="G19" s="807"/>
      <c r="H19" s="807"/>
    </row>
    <row r="20" spans="1:9" ht="15.65" customHeight="1" x14ac:dyDescent="0.25">
      <c r="A20" s="94"/>
      <c r="B20" s="94"/>
      <c r="C20" s="829"/>
      <c r="D20" s="829"/>
      <c r="E20" s="150"/>
      <c r="F20" s="807"/>
      <c r="G20" s="807"/>
      <c r="H20" s="807"/>
    </row>
    <row r="21" spans="1:9" ht="15.65" customHeight="1" x14ac:dyDescent="0.25">
      <c r="A21" s="94"/>
      <c r="B21" s="94"/>
      <c r="C21" s="807" t="s">
        <v>343</v>
      </c>
      <c r="D21" s="807"/>
      <c r="E21" s="150"/>
      <c r="F21" s="841"/>
      <c r="G21" s="842"/>
      <c r="H21" s="843"/>
    </row>
    <row r="22" spans="1:9" ht="15.65" customHeight="1" x14ac:dyDescent="0.25">
      <c r="A22" s="94"/>
      <c r="B22" s="94"/>
      <c r="C22" s="829"/>
      <c r="D22" s="829"/>
      <c r="E22" s="150"/>
      <c r="F22" s="807"/>
      <c r="G22" s="807"/>
      <c r="H22" s="807"/>
    </row>
    <row r="23" spans="1:9" ht="15.65" customHeight="1" x14ac:dyDescent="0.25">
      <c r="A23" s="94"/>
      <c r="B23" s="94"/>
      <c r="C23" s="155"/>
      <c r="D23" s="155"/>
      <c r="E23" s="150"/>
      <c r="F23" s="156"/>
      <c r="G23" s="156"/>
      <c r="H23" s="156"/>
      <c r="I23" s="156"/>
    </row>
    <row r="24" spans="1:9" ht="15.65" customHeight="1" x14ac:dyDescent="0.25">
      <c r="A24" s="94"/>
      <c r="B24" s="94"/>
      <c r="C24" s="830"/>
      <c r="D24" s="831"/>
      <c r="E24" s="831"/>
      <c r="F24" s="831"/>
      <c r="G24" s="831"/>
      <c r="H24" s="832"/>
      <c r="I24" s="156"/>
    </row>
    <row r="25" spans="1:9" ht="15.65" customHeight="1" x14ac:dyDescent="0.25">
      <c r="A25" s="94"/>
      <c r="B25" s="94"/>
      <c r="C25" s="833"/>
      <c r="D25" s="834"/>
      <c r="E25" s="834"/>
      <c r="F25" s="834"/>
      <c r="G25" s="834"/>
      <c r="H25" s="835"/>
      <c r="I25" s="156"/>
    </row>
    <row r="26" spans="1:9" ht="15.65" customHeight="1" x14ac:dyDescent="0.25">
      <c r="A26" s="94"/>
      <c r="B26" s="94"/>
      <c r="C26" s="833"/>
      <c r="D26" s="834"/>
      <c r="E26" s="834"/>
      <c r="F26" s="834"/>
      <c r="G26" s="834"/>
      <c r="H26" s="835"/>
      <c r="I26" s="156"/>
    </row>
    <row r="27" spans="1:9" ht="15.65" customHeight="1" x14ac:dyDescent="0.25">
      <c r="A27" s="94"/>
      <c r="B27" s="94"/>
      <c r="C27" s="833"/>
      <c r="D27" s="834"/>
      <c r="E27" s="834"/>
      <c r="F27" s="834"/>
      <c r="G27" s="834"/>
      <c r="H27" s="835"/>
      <c r="I27" s="156"/>
    </row>
    <row r="28" spans="1:9" ht="15.65" customHeight="1" x14ac:dyDescent="0.25">
      <c r="A28" s="94"/>
      <c r="B28" s="94"/>
      <c r="C28" s="833"/>
      <c r="D28" s="834"/>
      <c r="E28" s="834"/>
      <c r="F28" s="834"/>
      <c r="G28" s="834"/>
      <c r="H28" s="835"/>
      <c r="I28" s="156"/>
    </row>
    <row r="29" spans="1:9" ht="15.65" customHeight="1" x14ac:dyDescent="0.25">
      <c r="A29" s="94"/>
      <c r="B29" s="94"/>
      <c r="C29" s="833"/>
      <c r="D29" s="834"/>
      <c r="E29" s="834"/>
      <c r="F29" s="834"/>
      <c r="G29" s="834"/>
      <c r="H29" s="835"/>
      <c r="I29" s="156"/>
    </row>
    <row r="30" spans="1:9" ht="15.65" customHeight="1" x14ac:dyDescent="0.25">
      <c r="A30" s="94"/>
      <c r="B30" s="94"/>
      <c r="C30" s="833"/>
      <c r="D30" s="834"/>
      <c r="E30" s="834"/>
      <c r="F30" s="834"/>
      <c r="G30" s="834"/>
      <c r="H30" s="835"/>
      <c r="I30" s="156"/>
    </row>
    <row r="31" spans="1:9" ht="15.65" customHeight="1" x14ac:dyDescent="0.25">
      <c r="A31" s="94"/>
      <c r="B31" s="94"/>
      <c r="C31" s="833"/>
      <c r="D31" s="834"/>
      <c r="E31" s="834"/>
      <c r="F31" s="834"/>
      <c r="G31" s="834"/>
      <c r="H31" s="835"/>
      <c r="I31" s="156"/>
    </row>
    <row r="32" spans="1:9" ht="15.65" customHeight="1" x14ac:dyDescent="0.25">
      <c r="A32" s="94"/>
      <c r="B32" s="94"/>
      <c r="C32" s="833"/>
      <c r="D32" s="834"/>
      <c r="E32" s="834"/>
      <c r="F32" s="834"/>
      <c r="G32" s="834"/>
      <c r="H32" s="835"/>
      <c r="I32" s="156"/>
    </row>
    <row r="33" spans="1:10" ht="15.65" customHeight="1" x14ac:dyDescent="0.25">
      <c r="A33" s="94"/>
      <c r="B33" s="94"/>
      <c r="C33" s="833"/>
      <c r="D33" s="834"/>
      <c r="E33" s="834"/>
      <c r="F33" s="834"/>
      <c r="G33" s="834"/>
      <c r="H33" s="835"/>
      <c r="I33" s="156"/>
    </row>
    <row r="34" spans="1:10" ht="15.65" customHeight="1" x14ac:dyDescent="0.25">
      <c r="A34" s="94"/>
      <c r="B34" s="94"/>
      <c r="C34" s="836"/>
      <c r="D34" s="837"/>
      <c r="E34" s="837"/>
      <c r="F34" s="837"/>
      <c r="G34" s="837"/>
      <c r="H34" s="838"/>
      <c r="I34" s="156"/>
    </row>
    <row r="35" spans="1:10" ht="15.65" customHeight="1" x14ac:dyDescent="0.25">
      <c r="A35" s="94"/>
      <c r="B35" s="94"/>
      <c r="C35" s="829"/>
      <c r="D35" s="829"/>
      <c r="E35" s="150"/>
      <c r="F35" s="156"/>
      <c r="G35" s="156"/>
      <c r="H35" s="156"/>
      <c r="I35" s="156"/>
    </row>
    <row r="36" spans="1:10" ht="15.65" customHeight="1" x14ac:dyDescent="0.25">
      <c r="A36" s="94"/>
      <c r="B36" s="94"/>
      <c r="C36" s="155"/>
      <c r="D36" s="155"/>
      <c r="E36" s="150"/>
      <c r="F36" s="156"/>
      <c r="G36" s="156"/>
      <c r="H36" s="156"/>
      <c r="I36" s="156"/>
    </row>
    <row r="37" spans="1:10" ht="15.65" customHeight="1" x14ac:dyDescent="0.25">
      <c r="A37" s="94"/>
      <c r="B37" s="94"/>
      <c r="C37" s="158"/>
      <c r="D37" s="158" t="s">
        <v>337</v>
      </c>
      <c r="E37" s="160"/>
      <c r="F37" s="157"/>
      <c r="G37" s="839" t="s">
        <v>336</v>
      </c>
      <c r="H37" s="839"/>
      <c r="I37" s="156"/>
    </row>
    <row r="38" spans="1:10" ht="15.65" customHeight="1" x14ac:dyDescent="0.25">
      <c r="A38" s="94"/>
      <c r="B38" s="94"/>
      <c r="C38" s="159" t="s">
        <v>202</v>
      </c>
      <c r="D38" s="422"/>
      <c r="E38" s="160"/>
      <c r="F38" s="157"/>
      <c r="G38" s="840"/>
      <c r="H38" s="840"/>
      <c r="I38" s="156"/>
    </row>
    <row r="39" spans="1:10" ht="15.65" customHeight="1" x14ac:dyDescent="0.25">
      <c r="A39" s="94"/>
      <c r="B39" s="94"/>
      <c r="C39" s="159" t="s">
        <v>335</v>
      </c>
      <c r="D39" s="422"/>
      <c r="E39" s="160"/>
      <c r="F39" s="157"/>
      <c r="G39" s="840"/>
      <c r="H39" s="840"/>
      <c r="I39" s="156"/>
    </row>
    <row r="40" spans="1:10" ht="15.65" customHeight="1" x14ac:dyDescent="0.25">
      <c r="A40" s="94"/>
      <c r="B40" s="94"/>
      <c r="C40" s="159" t="s">
        <v>334</v>
      </c>
      <c r="D40" s="422"/>
      <c r="E40" s="160"/>
      <c r="F40" s="157"/>
      <c r="G40" s="840"/>
      <c r="H40" s="840"/>
      <c r="I40" s="156"/>
    </row>
    <row r="41" spans="1:10" ht="15.65" customHeight="1" x14ac:dyDescent="0.25">
      <c r="A41" s="94"/>
      <c r="B41" s="94"/>
      <c r="C41" s="829"/>
      <c r="D41" s="829"/>
      <c r="E41" s="150"/>
      <c r="F41" s="807"/>
      <c r="G41" s="807"/>
      <c r="H41" s="807"/>
    </row>
    <row r="42" spans="1:10" ht="15.65" customHeight="1" x14ac:dyDescent="0.25">
      <c r="A42" s="94"/>
      <c r="B42" s="94"/>
      <c r="C42" s="95"/>
      <c r="D42" s="96"/>
      <c r="E42" s="97"/>
      <c r="F42" s="106"/>
      <c r="G42" s="106"/>
      <c r="H42" s="106"/>
    </row>
    <row r="43" spans="1:10" ht="15.65" customHeight="1" x14ac:dyDescent="0.25">
      <c r="A43" s="102" t="s">
        <v>124</v>
      </c>
      <c r="B43" s="102"/>
      <c r="C43" s="102"/>
      <c r="D43" s="116"/>
      <c r="E43" s="102"/>
      <c r="F43" s="111"/>
      <c r="G43" s="111"/>
      <c r="H43" s="111"/>
      <c r="I43" s="111"/>
      <c r="J43" s="111"/>
    </row>
    <row r="44" spans="1:10" ht="15.65" customHeight="1" x14ac:dyDescent="0.25"/>
    <row r="659" spans="1:8" s="107" customFormat="1" ht="15.65" hidden="1" customHeight="1" x14ac:dyDescent="0.25">
      <c r="A659" s="87"/>
      <c r="B659" s="87"/>
      <c r="C659" s="87"/>
      <c r="D659" s="80"/>
      <c r="E659" s="87"/>
      <c r="F659" s="112"/>
      <c r="G659" s="112"/>
      <c r="H659" s="112"/>
    </row>
  </sheetData>
  <sheetProtection sheet="1" objects="1" scenarios="1"/>
  <protectedRanges>
    <protectedRange sqref="F11:G11 F10" name="Ancillary Inputs_1_1_3_1"/>
  </protectedRanges>
  <mergeCells count="33">
    <mergeCell ref="C9:H9"/>
    <mergeCell ref="F15:H15"/>
    <mergeCell ref="C20:D20"/>
    <mergeCell ref="C21:D21"/>
    <mergeCell ref="F16:H16"/>
    <mergeCell ref="F17:H17"/>
    <mergeCell ref="F18:H18"/>
    <mergeCell ref="F19:H19"/>
    <mergeCell ref="F20:H20"/>
    <mergeCell ref="F21:H21"/>
    <mergeCell ref="C15:D15"/>
    <mergeCell ref="C16:D16"/>
    <mergeCell ref="C17:D17"/>
    <mergeCell ref="F14:H14"/>
    <mergeCell ref="C13:E13"/>
    <mergeCell ref="F13:H13"/>
    <mergeCell ref="C22:D22"/>
    <mergeCell ref="C35:D35"/>
    <mergeCell ref="C41:D41"/>
    <mergeCell ref="C18:D18"/>
    <mergeCell ref="C19:D19"/>
    <mergeCell ref="C24:H34"/>
    <mergeCell ref="G37:H37"/>
    <mergeCell ref="G38:H38"/>
    <mergeCell ref="G39:H39"/>
    <mergeCell ref="G40:H40"/>
    <mergeCell ref="F22:H22"/>
    <mergeCell ref="F41:H41"/>
    <mergeCell ref="F10:H10"/>
    <mergeCell ref="F11:H11"/>
    <mergeCell ref="C10:D10"/>
    <mergeCell ref="C11:D11"/>
    <mergeCell ref="C14:D14"/>
  </mergeCells>
  <conditionalFormatting sqref="C5">
    <cfRule type="expression" dxfId="8" priority="4">
      <formula>IF(AND(sysChk=0,sysWarn=0),1,0)</formula>
    </cfRule>
    <cfRule type="expression" dxfId="7" priority="5">
      <formula>IF(AND(sysChk=0,sysWarn&lt;&gt;0),1,0)</formula>
    </cfRule>
    <cfRule type="expression" dxfId="6" priority="6">
      <formula>IF(sysChk&lt;&gt;0,1,0)</formula>
    </cfRule>
  </conditionalFormatting>
  <pageMargins left="0.74803149606299213" right="0.74803149606299213" top="0.98425196850393704" bottom="0.98425196850393704" header="0.51181102362204722" footer="0.51181102362204722"/>
  <pageSetup paperSize="9" scale="26"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1">
    <tabColor theme="2" tint="-9.9978637043366805E-2"/>
  </sheetPr>
  <dimension ref="A1:B1"/>
  <sheetViews>
    <sheetView topLeftCell="A1048576" workbookViewId="0"/>
  </sheetViews>
  <sheetFormatPr defaultColWidth="0" defaultRowHeight="0" customHeight="1" zeroHeight="1" x14ac:dyDescent="0.25"/>
  <cols>
    <col min="1" max="2" width="5.3984375" style="30" customWidth="1"/>
    <col min="3" max="16384" width="8.69921875" style="30" hidden="1"/>
  </cols>
  <sheetData>
    <row r="1" ht="11.5" hidden="1" x14ac:dyDescent="0.25"/>
  </sheetData>
  <sheetProtection selectLockedCells="1" selectUnlockedCells="1"/>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15">
    <tabColor theme="2" tint="-9.9978637043366805E-2"/>
  </sheetPr>
  <dimension ref="A1:H79"/>
  <sheetViews>
    <sheetView workbookViewId="0">
      <selection activeCell="C22" sqref="C22:E22"/>
    </sheetView>
  </sheetViews>
  <sheetFormatPr defaultColWidth="0" defaultRowHeight="14.65" customHeight="1" zeroHeight="1" x14ac:dyDescent="0.25"/>
  <cols>
    <col min="1" max="2" width="3.69921875" customWidth="1"/>
    <col min="3" max="3" width="27" customWidth="1"/>
    <col min="4" max="4" width="18.59765625" customWidth="1"/>
    <col min="5" max="5" width="21" customWidth="1"/>
    <col min="6" max="6" width="70.8984375" customWidth="1"/>
    <col min="7" max="7" width="66.69921875" customWidth="1"/>
    <col min="8" max="8" width="9.296875" customWidth="1"/>
  </cols>
  <sheetData>
    <row r="1" spans="1:8" ht="11.5" x14ac:dyDescent="0.25">
      <c r="A1" s="41"/>
      <c r="B1" s="41"/>
      <c r="C1" s="41"/>
      <c r="D1" s="41"/>
      <c r="E1" s="41"/>
      <c r="F1" s="41"/>
      <c r="G1" s="41"/>
      <c r="H1" s="41"/>
    </row>
    <row r="2" spans="1:8" ht="13" x14ac:dyDescent="0.25">
      <c r="A2" s="41"/>
      <c r="B2" s="41"/>
      <c r="C2" s="43" t="str">
        <f>cstProjectName</f>
        <v xml:space="preserve">C1000862 GovPrint Cloud </v>
      </c>
      <c r="D2" s="41"/>
      <c r="E2" s="41"/>
      <c r="F2" s="41"/>
      <c r="G2" s="41"/>
      <c r="H2" s="41"/>
    </row>
    <row r="3" spans="1:8" ht="12.5" x14ac:dyDescent="0.25">
      <c r="A3" s="41"/>
      <c r="B3" s="41"/>
      <c r="C3" s="44" t="str">
        <f ca="1">MID(CELL("filename",A1),FIND("]",CELL("filename",A1))+1,256)</f>
        <v>Metric Definitions</v>
      </c>
      <c r="D3" s="41"/>
      <c r="E3" s="41"/>
      <c r="F3" s="41"/>
      <c r="G3" s="41"/>
      <c r="H3" s="41"/>
    </row>
    <row r="4" spans="1:8" ht="11.5" x14ac:dyDescent="0.25">
      <c r="A4" s="41"/>
      <c r="B4" s="41"/>
      <c r="C4" s="42" t="str">
        <f>IF(ISBLANK(cstProtectiveMarking),"",cstProtectiveMarking)</f>
        <v>[OFFICIAL]</v>
      </c>
      <c r="D4" s="41"/>
      <c r="E4" s="41"/>
      <c r="F4" s="41"/>
      <c r="G4" s="41"/>
      <c r="H4" s="41"/>
    </row>
    <row r="5" spans="1:8" ht="11.5" x14ac:dyDescent="0.25">
      <c r="A5" s="41"/>
      <c r="B5" s="41"/>
      <c r="C5" s="45" t="str">
        <f>HYPERLINK("#'Contents'!A1",sysChkWord)</f>
        <v>All Checks OK</v>
      </c>
      <c r="D5" s="41"/>
      <c r="E5" s="41"/>
      <c r="F5" s="41"/>
      <c r="G5" s="41"/>
      <c r="H5" s="41"/>
    </row>
    <row r="6" spans="1:8" ht="12.5" x14ac:dyDescent="0.25">
      <c r="A6" s="41"/>
      <c r="B6" s="46"/>
      <c r="C6" s="745" t="s">
        <v>213</v>
      </c>
      <c r="D6" s="745"/>
      <c r="E6" s="45"/>
      <c r="F6" s="45"/>
      <c r="G6" s="45"/>
      <c r="H6" s="45"/>
    </row>
    <row r="7" spans="1:8" ht="11.5" x14ac:dyDescent="0.25">
      <c r="A7" s="41"/>
      <c r="B7" s="41"/>
      <c r="C7" s="41"/>
      <c r="D7" s="41"/>
      <c r="E7" s="41"/>
      <c r="F7" s="41"/>
      <c r="G7" s="41"/>
      <c r="H7" s="41"/>
    </row>
    <row r="8" spans="1:8" ht="11.5" x14ac:dyDescent="0.25">
      <c r="A8" s="31">
        <f>SUM(A9:A25)</f>
        <v>0</v>
      </c>
      <c r="B8" s="31">
        <f>SUM(B9:B25)</f>
        <v>0</v>
      </c>
      <c r="C8" s="48"/>
      <c r="D8" s="48"/>
      <c r="E8" s="48"/>
      <c r="F8" s="48"/>
      <c r="G8" s="48"/>
      <c r="H8" s="48"/>
    </row>
    <row r="9" spans="1:8" ht="11.5" x14ac:dyDescent="0.25"/>
    <row r="10" spans="1:8" ht="11.5" x14ac:dyDescent="0.25">
      <c r="C10" s="24"/>
      <c r="D10" s="24"/>
      <c r="E10" s="24"/>
      <c r="F10" s="24"/>
      <c r="G10" s="24"/>
    </row>
    <row r="11" spans="1:8" ht="15.5" x14ac:dyDescent="0.25">
      <c r="C11" s="849" t="s">
        <v>415</v>
      </c>
      <c r="D11" s="849"/>
      <c r="E11" s="849"/>
      <c r="F11" s="849"/>
      <c r="G11" s="849"/>
    </row>
    <row r="12" spans="1:8" ht="11.5" x14ac:dyDescent="0.25">
      <c r="C12" s="24"/>
      <c r="D12" s="24"/>
      <c r="E12" s="24"/>
      <c r="F12" s="24"/>
      <c r="G12" s="24"/>
    </row>
    <row r="13" spans="1:8" ht="15.5" x14ac:dyDescent="0.35">
      <c r="C13" s="848" t="s">
        <v>221</v>
      </c>
      <c r="D13" s="848"/>
      <c r="E13" s="848"/>
      <c r="F13" s="64" t="s">
        <v>258</v>
      </c>
      <c r="G13" s="64" t="s">
        <v>251</v>
      </c>
    </row>
    <row r="14" spans="1:8" ht="56.5" customHeight="1" x14ac:dyDescent="0.25">
      <c r="C14" s="844" t="s">
        <v>283</v>
      </c>
      <c r="D14" s="845"/>
      <c r="E14" s="846"/>
      <c r="F14" s="446" t="s">
        <v>238</v>
      </c>
      <c r="G14" s="446" t="s">
        <v>223</v>
      </c>
    </row>
    <row r="15" spans="1:8" ht="88" x14ac:dyDescent="0.25">
      <c r="C15" s="844" t="s">
        <v>284</v>
      </c>
      <c r="D15" s="845"/>
      <c r="E15" s="846"/>
      <c r="F15" s="446" t="s">
        <v>483</v>
      </c>
      <c r="G15" s="446" t="s">
        <v>222</v>
      </c>
    </row>
    <row r="16" spans="1:8" ht="261.64999999999998" hidden="1" customHeight="1" x14ac:dyDescent="0.25">
      <c r="C16" s="847" t="s">
        <v>491</v>
      </c>
      <c r="D16" s="845"/>
      <c r="E16" s="846"/>
      <c r="F16" s="446" t="s">
        <v>474</v>
      </c>
      <c r="G16" s="446" t="s">
        <v>475</v>
      </c>
    </row>
    <row r="17" spans="1:8" ht="289" x14ac:dyDescent="0.25">
      <c r="C17" s="847" t="s">
        <v>285</v>
      </c>
      <c r="D17" s="845"/>
      <c r="E17" s="846"/>
      <c r="F17" s="446" t="s">
        <v>477</v>
      </c>
      <c r="G17" s="446" t="s">
        <v>476</v>
      </c>
    </row>
    <row r="18" spans="1:8" ht="352" x14ac:dyDescent="0.25">
      <c r="C18" s="847" t="s">
        <v>473</v>
      </c>
      <c r="D18" s="845"/>
      <c r="E18" s="846"/>
      <c r="F18" s="446" t="s">
        <v>478</v>
      </c>
      <c r="G18" s="446" t="s">
        <v>479</v>
      </c>
    </row>
    <row r="19" spans="1:8" ht="100.5" x14ac:dyDescent="0.25">
      <c r="C19" s="847" t="s">
        <v>286</v>
      </c>
      <c r="D19" s="845"/>
      <c r="E19" s="846"/>
      <c r="F19" s="446" t="s">
        <v>480</v>
      </c>
      <c r="G19" s="446" t="s">
        <v>239</v>
      </c>
    </row>
    <row r="20" spans="1:8" ht="47.25" customHeight="1" x14ac:dyDescent="0.25">
      <c r="C20" s="847" t="s">
        <v>287</v>
      </c>
      <c r="D20" s="845"/>
      <c r="E20" s="846"/>
      <c r="F20" s="446" t="s">
        <v>224</v>
      </c>
      <c r="G20" s="446" t="s">
        <v>224</v>
      </c>
    </row>
    <row r="21" spans="1:8" ht="47.25" customHeight="1" x14ac:dyDescent="0.25">
      <c r="C21" s="847" t="s">
        <v>288</v>
      </c>
      <c r="D21" s="845"/>
      <c r="E21" s="846"/>
      <c r="F21" s="446" t="s">
        <v>129</v>
      </c>
      <c r="G21" s="446" t="s">
        <v>128</v>
      </c>
    </row>
    <row r="22" spans="1:8" ht="201" x14ac:dyDescent="0.25">
      <c r="C22" s="847" t="s">
        <v>289</v>
      </c>
      <c r="D22" s="845"/>
      <c r="E22" s="846"/>
      <c r="F22" s="446" t="s">
        <v>481</v>
      </c>
      <c r="G22" s="446" t="s">
        <v>482</v>
      </c>
    </row>
    <row r="23" spans="1:8" ht="14.65" customHeight="1" x14ac:dyDescent="0.25"/>
    <row r="24" spans="1:8" ht="14.65" customHeight="1" x14ac:dyDescent="0.25"/>
    <row r="25" spans="1:8" ht="15.5" x14ac:dyDescent="0.35">
      <c r="A25" s="32" t="s">
        <v>124</v>
      </c>
      <c r="B25" s="32"/>
      <c r="C25" s="32"/>
      <c r="D25" s="32"/>
      <c r="E25" s="32"/>
      <c r="F25" s="32"/>
      <c r="G25" s="32"/>
      <c r="H25" s="32"/>
    </row>
    <row r="26" spans="1:8" ht="14.65" customHeight="1" x14ac:dyDescent="0.25"/>
    <row r="27" spans="1:8" ht="0.75" customHeight="1" x14ac:dyDescent="0.25"/>
    <row r="28" spans="1:8" ht="14.25" hidden="1" customHeight="1" x14ac:dyDescent="0.25"/>
    <row r="29" spans="1:8" ht="14.25" hidden="1" customHeight="1" x14ac:dyDescent="0.25"/>
    <row r="30" spans="1:8" ht="14.25" hidden="1" customHeight="1" x14ac:dyDescent="0.25"/>
    <row r="31" spans="1:8" ht="14.25" hidden="1" customHeight="1" x14ac:dyDescent="0.25"/>
    <row r="79" ht="14.25" hidden="1" customHeight="1" x14ac:dyDescent="0.25"/>
  </sheetData>
  <sheetProtection sheet="1" objects="1" scenarios="1"/>
  <mergeCells count="12">
    <mergeCell ref="C6:D6"/>
    <mergeCell ref="C14:E14"/>
    <mergeCell ref="C15:E15"/>
    <mergeCell ref="C16:E16"/>
    <mergeCell ref="C22:E22"/>
    <mergeCell ref="C13:E13"/>
    <mergeCell ref="C17:E17"/>
    <mergeCell ref="C18:E18"/>
    <mergeCell ref="C19:E19"/>
    <mergeCell ref="C20:E20"/>
    <mergeCell ref="C21:E21"/>
    <mergeCell ref="C11:G11"/>
  </mergeCells>
  <conditionalFormatting sqref="C5">
    <cfRule type="expression" dxfId="5" priority="2">
      <formula>IF(AND(sysChk=0,sysWarn=0),1,0)</formula>
    </cfRule>
    <cfRule type="expression" dxfId="4" priority="3">
      <formula>IF(AND(sysChk=0,sysWarn&lt;&gt;0),1,0)</formula>
    </cfRule>
    <cfRule type="expression" dxfId="3" priority="4">
      <formula>IF(sysChk&lt;&gt;0,1,0)</formula>
    </cfRule>
  </conditionalFormatting>
  <hyperlinks>
    <hyperlink ref="C11:G11" r:id="rId1" display="For more information see guidance at: www.gov.uk/government/publications/the-sourcing-and-consultancy-playbooks" xr:uid="{00000000-0004-0000-1900-000000000000}"/>
  </hyperlinks>
  <pageMargins left="0.7" right="0.7" top="0.75" bottom="0.75" header="0.3" footer="0.3"/>
  <pageSetup paperSize="9" orientation="portrait"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7">
    <tabColor theme="2" tint="-9.9978637043366805E-2"/>
    <outlinePr summaryBelow="0"/>
    <pageSetUpPr autoPageBreaks="0" fitToPage="1"/>
  </sheetPr>
  <dimension ref="A1:XFC96"/>
  <sheetViews>
    <sheetView topLeftCell="A83" workbookViewId="0"/>
  </sheetViews>
  <sheetFormatPr defaultColWidth="0" defaultRowHeight="11.65" customHeight="1" zeroHeight="1" outlineLevelRow="1" x14ac:dyDescent="0.25"/>
  <cols>
    <col min="1" max="2" width="3.09765625" bestFit="1" customWidth="1"/>
    <col min="3" max="3" width="2" customWidth="1"/>
    <col min="4" max="4" width="20.3984375" customWidth="1"/>
    <col min="5" max="5" width="44" customWidth="1"/>
    <col min="6" max="6" width="48.59765625" customWidth="1"/>
    <col min="7" max="7" width="77.296875" bestFit="1" customWidth="1"/>
    <col min="8" max="8" width="120.3984375" customWidth="1"/>
    <col min="9" max="16383" width="9.296875" hidden="1"/>
    <col min="16384" max="16384" width="6.296875" hidden="1" customWidth="1"/>
  </cols>
  <sheetData>
    <row r="1" spans="1:8" ht="11.5" x14ac:dyDescent="0.25">
      <c r="A1" s="732"/>
      <c r="B1" s="308"/>
      <c r="C1" s="309"/>
      <c r="D1" s="308"/>
      <c r="E1" s="852"/>
      <c r="F1" s="853"/>
      <c r="G1" s="31"/>
      <c r="H1" s="31"/>
    </row>
    <row r="2" spans="1:8" ht="13" x14ac:dyDescent="0.25">
      <c r="A2" s="308"/>
      <c r="B2" s="308"/>
      <c r="C2" s="310" t="str">
        <f>cstProjectName</f>
        <v xml:space="preserve">C1000862 GovPrint Cloud </v>
      </c>
      <c r="D2" s="308"/>
      <c r="E2" s="308"/>
      <c r="F2" s="308"/>
      <c r="G2" s="308"/>
      <c r="H2" s="308"/>
    </row>
    <row r="3" spans="1:8" ht="12.5" x14ac:dyDescent="0.25">
      <c r="A3" s="308"/>
      <c r="B3" s="308"/>
      <c r="C3" s="311" t="str">
        <f ca="1">MID(CELL("filename",A1),FIND("]",CELL("filename",A1))+1,256)</f>
        <v>SysConfig</v>
      </c>
      <c r="D3" s="308"/>
      <c r="E3" s="308"/>
      <c r="F3" s="308"/>
      <c r="G3" s="308"/>
      <c r="H3" s="308"/>
    </row>
    <row r="4" spans="1:8" ht="11.5" x14ac:dyDescent="0.25">
      <c r="A4" s="308"/>
      <c r="B4" s="308"/>
      <c r="C4" s="309" t="str">
        <f>IF(ISBLANK(cstProtectiveMarking),"",cstProtectiveMarking)</f>
        <v>[OFFICIAL]</v>
      </c>
      <c r="D4" s="308"/>
      <c r="E4" s="308"/>
      <c r="F4" s="308"/>
      <c r="G4" s="308"/>
      <c r="H4" s="308"/>
    </row>
    <row r="5" spans="1:8" ht="11.5" x14ac:dyDescent="0.25">
      <c r="A5" s="308"/>
      <c r="B5" s="308"/>
      <c r="C5" s="312" t="str">
        <f>HYPERLINK("#'Contents'!A1",sysChkWord)</f>
        <v>All Checks OK</v>
      </c>
      <c r="D5" s="312"/>
      <c r="E5" s="308"/>
      <c r="F5" s="308"/>
      <c r="G5" s="308"/>
      <c r="H5" s="308"/>
    </row>
    <row r="6" spans="1:8" ht="12.5" x14ac:dyDescent="0.25">
      <c r="A6" s="308"/>
      <c r="B6" s="313"/>
      <c r="C6" s="850" t="s">
        <v>213</v>
      </c>
      <c r="D6" s="850"/>
      <c r="E6" s="312"/>
      <c r="F6" s="312"/>
      <c r="G6" s="308"/>
      <c r="H6" s="308"/>
    </row>
    <row r="7" spans="1:8" ht="11.5" x14ac:dyDescent="0.25">
      <c r="A7" s="308"/>
      <c r="B7" s="308"/>
      <c r="C7" s="308"/>
      <c r="D7" s="308"/>
      <c r="E7" s="308"/>
      <c r="F7" s="308"/>
      <c r="G7" s="308"/>
      <c r="H7" s="308"/>
    </row>
    <row r="8" spans="1:8" ht="11.5" x14ac:dyDescent="0.25">
      <c r="A8" s="31">
        <f>SUM(A9:A95)</f>
        <v>0</v>
      </c>
      <c r="B8" s="314">
        <f>SUM(B9:B95)</f>
        <v>0</v>
      </c>
      <c r="C8" s="315"/>
      <c r="D8" s="315"/>
      <c r="E8" s="315"/>
      <c r="F8" s="315"/>
      <c r="G8" s="315"/>
      <c r="H8" s="315"/>
    </row>
    <row r="9" spans="1:8" ht="11.5" x14ac:dyDescent="0.25">
      <c r="A9" s="30"/>
      <c r="B9" s="30"/>
      <c r="C9" s="30"/>
      <c r="D9" s="30"/>
      <c r="E9" s="854" t="s">
        <v>410</v>
      </c>
      <c r="F9" s="855"/>
      <c r="G9" s="30"/>
    </row>
    <row r="10" spans="1:8" ht="11.5" x14ac:dyDescent="0.25">
      <c r="A10" s="30"/>
      <c r="B10" s="30"/>
      <c r="C10" s="30"/>
      <c r="D10" s="30"/>
      <c r="E10" s="30"/>
      <c r="F10" s="30"/>
      <c r="G10" s="30"/>
    </row>
    <row r="11" spans="1:8" ht="15.5" x14ac:dyDescent="0.35">
      <c r="A11" s="32"/>
      <c r="B11" s="32"/>
      <c r="C11" s="32"/>
      <c r="D11" s="316" t="s">
        <v>411</v>
      </c>
      <c r="E11" s="32"/>
      <c r="F11" s="32"/>
      <c r="G11" s="32"/>
    </row>
    <row r="12" spans="1:8" ht="11.5" x14ac:dyDescent="0.25">
      <c r="A12" s="30"/>
      <c r="B12" s="30"/>
      <c r="C12" s="30"/>
      <c r="D12" s="30"/>
      <c r="E12" s="30"/>
      <c r="F12" s="30"/>
      <c r="G12" s="30"/>
    </row>
    <row r="13" spans="1:8" ht="28.9" customHeight="1" x14ac:dyDescent="0.35">
      <c r="A13" s="30"/>
      <c r="B13" s="30"/>
      <c r="C13" s="30"/>
      <c r="D13" s="851" t="s">
        <v>684</v>
      </c>
      <c r="E13" s="851"/>
      <c r="F13" s="851"/>
      <c r="G13" s="851"/>
    </row>
    <row r="14" spans="1:8" ht="11.5" x14ac:dyDescent="0.25">
      <c r="A14" s="30"/>
      <c r="B14" s="30"/>
      <c r="C14" s="30"/>
      <c r="D14" s="30"/>
      <c r="E14" s="30"/>
      <c r="F14" s="30"/>
      <c r="G14" s="30"/>
    </row>
    <row r="15" spans="1:8" ht="15.5" x14ac:dyDescent="0.35">
      <c r="A15" s="32"/>
      <c r="B15" s="32"/>
      <c r="C15" s="32"/>
      <c r="D15" s="32" t="s">
        <v>404</v>
      </c>
      <c r="E15" s="32"/>
      <c r="F15" s="32"/>
      <c r="G15" s="32"/>
    </row>
    <row r="16" spans="1:8" ht="12" x14ac:dyDescent="0.25">
      <c r="A16" s="30"/>
      <c r="B16" s="30"/>
      <c r="C16" s="30"/>
      <c r="D16" s="30"/>
      <c r="E16" s="30"/>
      <c r="F16" s="39"/>
      <c r="G16" s="30"/>
    </row>
    <row r="17" spans="1:7" ht="11.5" x14ac:dyDescent="0.25">
      <c r="A17" s="30"/>
      <c r="B17" s="30"/>
      <c r="C17" s="30"/>
      <c r="D17" s="30"/>
      <c r="E17" s="30"/>
      <c r="F17" s="30"/>
      <c r="G17" s="30"/>
    </row>
    <row r="18" spans="1:7" ht="15.5" x14ac:dyDescent="0.35">
      <c r="A18" s="32"/>
      <c r="B18" s="32"/>
      <c r="C18" s="32"/>
      <c r="D18" s="32" t="s">
        <v>255</v>
      </c>
      <c r="E18" s="32"/>
      <c r="F18" s="32"/>
      <c r="G18" s="32"/>
    </row>
    <row r="19" spans="1:7" ht="11.5" outlineLevel="1" x14ac:dyDescent="0.25">
      <c r="A19" s="30"/>
      <c r="B19" s="30"/>
      <c r="C19" s="30"/>
      <c r="D19" s="30"/>
      <c r="E19" s="30"/>
      <c r="F19" s="30"/>
      <c r="G19" s="30"/>
    </row>
    <row r="20" spans="1:7" ht="11.5" outlineLevel="1" x14ac:dyDescent="0.25">
      <c r="A20" s="30"/>
      <c r="B20" s="30"/>
      <c r="C20" s="30"/>
      <c r="D20" s="30"/>
      <c r="E20" s="30"/>
      <c r="F20" s="317" t="s">
        <v>81</v>
      </c>
      <c r="G20" s="30"/>
    </row>
    <row r="21" spans="1:7" ht="11.5" outlineLevel="1" x14ac:dyDescent="0.25">
      <c r="A21" s="30"/>
      <c r="B21" s="30"/>
      <c r="C21" s="30"/>
      <c r="D21" s="30"/>
      <c r="E21" s="30"/>
      <c r="F21" s="317" t="s">
        <v>82</v>
      </c>
      <c r="G21" s="30"/>
    </row>
    <row r="22" spans="1:7" ht="11.5" outlineLevel="1" x14ac:dyDescent="0.25">
      <c r="A22" s="30"/>
      <c r="B22" s="30"/>
      <c r="C22" s="30"/>
      <c r="D22" s="30"/>
      <c r="E22" s="30"/>
      <c r="F22" s="317" t="s">
        <v>77</v>
      </c>
      <c r="G22" s="30"/>
    </row>
    <row r="23" spans="1:7" ht="11.5" outlineLevel="1" x14ac:dyDescent="0.25">
      <c r="A23" s="30"/>
      <c r="B23" s="30"/>
      <c r="C23" s="30"/>
      <c r="D23" s="30"/>
      <c r="E23" s="30"/>
      <c r="F23" s="317" t="s">
        <v>78</v>
      </c>
      <c r="G23" s="30"/>
    </row>
    <row r="24" spans="1:7" ht="11.5" outlineLevel="1" x14ac:dyDescent="0.25">
      <c r="A24" s="30"/>
      <c r="B24" s="30"/>
      <c r="C24" s="30"/>
      <c r="D24" s="30"/>
      <c r="E24" s="30"/>
      <c r="F24" s="317" t="s">
        <v>79</v>
      </c>
      <c r="G24" s="30"/>
    </row>
    <row r="25" spans="1:7" ht="11.5" outlineLevel="1" x14ac:dyDescent="0.25">
      <c r="A25" s="30"/>
      <c r="B25" s="30"/>
      <c r="C25" s="30"/>
      <c r="D25" s="30"/>
      <c r="E25" s="30"/>
      <c r="F25" s="317" t="s">
        <v>80</v>
      </c>
      <c r="G25" s="30"/>
    </row>
    <row r="26" spans="1:7" ht="11.5" outlineLevel="1" x14ac:dyDescent="0.25">
      <c r="A26" s="30"/>
      <c r="B26" s="30"/>
      <c r="C26" s="30"/>
      <c r="D26" s="30"/>
      <c r="E26" s="30"/>
      <c r="F26" s="317" t="s">
        <v>261</v>
      </c>
      <c r="G26" s="30"/>
    </row>
    <row r="27" spans="1:7" ht="11.5" outlineLevel="1" x14ac:dyDescent="0.25">
      <c r="A27" s="30"/>
      <c r="B27" s="30"/>
      <c r="C27" s="30"/>
      <c r="D27" s="30"/>
      <c r="E27" s="30"/>
      <c r="F27" s="317" t="s">
        <v>45</v>
      </c>
      <c r="G27" s="30"/>
    </row>
    <row r="28" spans="1:7" ht="12" x14ac:dyDescent="0.25">
      <c r="A28" s="30"/>
      <c r="B28" s="30"/>
      <c r="C28" s="30"/>
      <c r="D28" s="30"/>
      <c r="E28" s="318" t="s">
        <v>412</v>
      </c>
      <c r="F28" s="55" t="s">
        <v>413</v>
      </c>
      <c r="G28" s="30"/>
    </row>
    <row r="29" spans="1:7" ht="15.5" x14ac:dyDescent="0.35">
      <c r="A29" s="32"/>
      <c r="B29" s="32"/>
      <c r="C29" s="32"/>
      <c r="D29" s="32" t="s">
        <v>256</v>
      </c>
      <c r="E29" s="32"/>
      <c r="F29" s="32"/>
      <c r="G29" s="32"/>
    </row>
    <row r="30" spans="1:7" ht="11.5" outlineLevel="1" x14ac:dyDescent="0.25">
      <c r="A30" s="30"/>
      <c r="B30" s="30"/>
      <c r="C30" s="30"/>
      <c r="D30" s="30"/>
      <c r="E30" s="30"/>
      <c r="F30" s="30"/>
      <c r="G30" s="30"/>
    </row>
    <row r="31" spans="1:7" ht="13" outlineLevel="1" x14ac:dyDescent="0.3">
      <c r="A31" s="30"/>
      <c r="B31" s="30"/>
      <c r="C31" s="30"/>
      <c r="D31" s="319"/>
      <c r="E31" s="320" t="s">
        <v>247</v>
      </c>
      <c r="F31" s="319"/>
      <c r="G31" s="30"/>
    </row>
    <row r="32" spans="1:7" ht="12" outlineLevel="1" x14ac:dyDescent="0.3">
      <c r="A32" s="30"/>
      <c r="B32" s="30"/>
      <c r="C32" s="30"/>
      <c r="D32" s="319"/>
      <c r="E32" s="319"/>
      <c r="F32" s="317" t="s">
        <v>250</v>
      </c>
      <c r="G32" s="30"/>
    </row>
    <row r="33" spans="1:7" ht="12" outlineLevel="1" x14ac:dyDescent="0.3">
      <c r="A33" s="30"/>
      <c r="B33" s="30"/>
      <c r="C33" s="30"/>
      <c r="D33" s="319"/>
      <c r="E33" s="319"/>
      <c r="F33" s="317" t="s">
        <v>630</v>
      </c>
      <c r="G33" s="30"/>
    </row>
    <row r="34" spans="1:7" ht="12" outlineLevel="1" x14ac:dyDescent="0.3">
      <c r="A34" s="30"/>
      <c r="B34" s="30"/>
      <c r="C34" s="30"/>
      <c r="D34" s="319"/>
      <c r="E34" s="318" t="s">
        <v>412</v>
      </c>
      <c r="F34" s="55" t="s">
        <v>414</v>
      </c>
      <c r="G34" s="30"/>
    </row>
    <row r="35" spans="1:7" ht="13" outlineLevel="1" x14ac:dyDescent="0.3">
      <c r="A35" s="30"/>
      <c r="B35" s="30"/>
      <c r="C35" s="30"/>
      <c r="D35" s="319"/>
      <c r="E35" s="320" t="s">
        <v>227</v>
      </c>
      <c r="F35" s="319"/>
      <c r="G35" s="30"/>
    </row>
    <row r="36" spans="1:7" ht="12" outlineLevel="1" x14ac:dyDescent="0.3">
      <c r="A36" s="30"/>
      <c r="B36" s="30"/>
      <c r="C36" s="30"/>
      <c r="D36" s="319"/>
      <c r="E36" s="319"/>
      <c r="F36" s="317" t="s">
        <v>250</v>
      </c>
      <c r="G36" s="30"/>
    </row>
    <row r="37" spans="1:7" ht="12" outlineLevel="1" x14ac:dyDescent="0.3">
      <c r="A37" s="30"/>
      <c r="B37" s="30"/>
      <c r="C37" s="30"/>
      <c r="D37" s="319"/>
      <c r="E37" s="319"/>
      <c r="F37" s="317" t="s">
        <v>630</v>
      </c>
      <c r="G37" s="30"/>
    </row>
    <row r="38" spans="1:7" ht="12" outlineLevel="1" x14ac:dyDescent="0.3">
      <c r="A38" s="30"/>
      <c r="B38" s="30"/>
      <c r="C38" s="30"/>
      <c r="D38" s="319"/>
      <c r="E38" s="319"/>
      <c r="F38" s="317" t="s">
        <v>83</v>
      </c>
      <c r="G38" s="30"/>
    </row>
    <row r="39" spans="1:7" ht="12" x14ac:dyDescent="0.25">
      <c r="A39" s="30"/>
      <c r="B39" s="30"/>
      <c r="C39" s="30"/>
      <c r="D39" s="30"/>
      <c r="E39" s="318" t="s">
        <v>412</v>
      </c>
      <c r="F39" s="55" t="s">
        <v>414</v>
      </c>
      <c r="G39" s="30"/>
    </row>
    <row r="40" spans="1:7" ht="15.5" x14ac:dyDescent="0.35">
      <c r="A40" s="733"/>
      <c r="B40" s="733"/>
      <c r="C40" s="733"/>
      <c r="D40" s="733" t="s">
        <v>681</v>
      </c>
      <c r="E40" s="733"/>
      <c r="F40" s="733"/>
      <c r="G40" s="733"/>
    </row>
    <row r="41" spans="1:7" ht="12" x14ac:dyDescent="0.25">
      <c r="A41" s="30"/>
      <c r="B41" s="30"/>
      <c r="C41" s="30"/>
      <c r="D41" s="30"/>
      <c r="E41" s="318"/>
      <c r="F41" s="55"/>
      <c r="G41" s="30"/>
    </row>
    <row r="42" spans="1:7" ht="13" x14ac:dyDescent="0.25">
      <c r="A42" s="30"/>
      <c r="B42" s="30"/>
      <c r="C42" s="30"/>
      <c r="D42" s="30"/>
      <c r="E42" s="320" t="s">
        <v>686</v>
      </c>
      <c r="F42" s="317" t="s">
        <v>689</v>
      </c>
      <c r="G42" s="30"/>
    </row>
    <row r="43" spans="1:7" ht="12" x14ac:dyDescent="0.25">
      <c r="A43" s="30"/>
      <c r="B43" s="30"/>
      <c r="C43" s="30"/>
      <c r="D43" s="30"/>
      <c r="E43" s="318"/>
      <c r="F43" s="317" t="s">
        <v>690</v>
      </c>
      <c r="G43" s="30"/>
    </row>
    <row r="44" spans="1:7" ht="12" x14ac:dyDescent="0.25">
      <c r="A44" s="30"/>
      <c r="B44" s="30"/>
      <c r="C44" s="30"/>
      <c r="D44" s="30"/>
      <c r="E44" s="318" t="s">
        <v>412</v>
      </c>
      <c r="F44" s="55" t="s">
        <v>682</v>
      </c>
      <c r="G44" s="30"/>
    </row>
    <row r="45" spans="1:7" ht="15.5" x14ac:dyDescent="0.35">
      <c r="A45" s="32"/>
      <c r="B45" s="32"/>
      <c r="C45" s="32"/>
      <c r="D45" s="32" t="s">
        <v>257</v>
      </c>
      <c r="E45" s="32"/>
      <c r="F45" s="32"/>
      <c r="G45" s="32"/>
    </row>
    <row r="46" spans="1:7" ht="11.5" outlineLevel="1" x14ac:dyDescent="0.25">
      <c r="A46" s="30"/>
      <c r="B46" s="30"/>
      <c r="C46" s="30"/>
      <c r="D46" s="30"/>
      <c r="E46" s="30"/>
      <c r="F46" s="30"/>
      <c r="G46" s="30"/>
    </row>
    <row r="47" spans="1:7" ht="11.5" outlineLevel="1" x14ac:dyDescent="0.25">
      <c r="A47" s="30"/>
      <c r="B47" s="30"/>
      <c r="C47" s="30"/>
      <c r="D47" s="30"/>
      <c r="E47" s="30"/>
      <c r="F47" s="317" t="s">
        <v>113</v>
      </c>
      <c r="G47" s="30"/>
    </row>
    <row r="48" spans="1:7" ht="11.5" outlineLevel="1" x14ac:dyDescent="0.25">
      <c r="A48" s="30"/>
      <c r="B48" s="30"/>
      <c r="C48" s="30"/>
      <c r="D48" s="30"/>
      <c r="E48" s="30"/>
      <c r="F48" s="317" t="s">
        <v>441</v>
      </c>
      <c r="G48" s="30"/>
    </row>
    <row r="49" spans="1:7" ht="12" x14ac:dyDescent="0.25">
      <c r="A49" s="30"/>
      <c r="B49" s="30"/>
      <c r="C49" s="30"/>
      <c r="D49" s="30"/>
      <c r="E49" s="318" t="s">
        <v>412</v>
      </c>
      <c r="F49" s="55" t="s">
        <v>413</v>
      </c>
      <c r="G49" s="30"/>
    </row>
    <row r="50" spans="1:7" ht="15.5" x14ac:dyDescent="0.35">
      <c r="A50" s="32"/>
      <c r="B50" s="32"/>
      <c r="C50" s="32"/>
      <c r="D50" s="32" t="s">
        <v>377</v>
      </c>
      <c r="E50" s="32"/>
      <c r="F50" s="32"/>
      <c r="G50" s="32"/>
    </row>
    <row r="51" spans="1:7" ht="11.5" x14ac:dyDescent="0.25">
      <c r="A51" s="30"/>
      <c r="B51" s="30"/>
      <c r="C51" s="30"/>
      <c r="D51" s="30"/>
      <c r="E51" s="30"/>
      <c r="F51" s="30"/>
      <c r="G51" s="30"/>
    </row>
    <row r="52" spans="1:7" ht="36" x14ac:dyDescent="0.25">
      <c r="A52" s="30"/>
      <c r="B52" s="40">
        <f>IF(eTol="",1,0)</f>
        <v>0</v>
      </c>
      <c r="C52" s="30"/>
      <c r="D52" s="30"/>
      <c r="E52" s="35" t="s">
        <v>200</v>
      </c>
      <c r="F52" s="317">
        <v>2</v>
      </c>
      <c r="G52" s="321" t="s">
        <v>235</v>
      </c>
    </row>
    <row r="53" spans="1:7" ht="12" x14ac:dyDescent="0.3">
      <c r="A53" s="30"/>
      <c r="B53" s="30"/>
      <c r="C53" s="30"/>
      <c r="D53" s="30"/>
      <c r="E53" s="30"/>
      <c r="F53" s="30"/>
      <c r="G53" s="322"/>
    </row>
    <row r="54" spans="1:7" ht="12" x14ac:dyDescent="0.25">
      <c r="A54" s="30"/>
      <c r="B54" s="30"/>
      <c r="C54" s="30"/>
      <c r="D54" s="30"/>
      <c r="E54" s="35" t="s">
        <v>201</v>
      </c>
      <c r="F54" s="323" t="str">
        <f>IF(AND(sysChk=0,sysWarn=0),"All Checks OK",IF(sysChk&lt;&gt;0,sysChk&amp;" Error"&amp;IF(sysChk=1," ","s "),"")&amp;IF(sysWarn&lt;&gt;0,sysWarn&amp;" Warning"&amp;IF(sysWarn=1,"","s"),""))</f>
        <v>All Checks OK</v>
      </c>
      <c r="G54" s="39" t="s">
        <v>236</v>
      </c>
    </row>
    <row r="55" spans="1:7" ht="12" x14ac:dyDescent="0.3">
      <c r="A55" s="30"/>
      <c r="B55" s="30"/>
      <c r="C55" s="30"/>
      <c r="D55" s="30"/>
      <c r="E55" s="35"/>
      <c r="F55" s="55" t="s">
        <v>248</v>
      </c>
      <c r="G55" s="322"/>
    </row>
    <row r="56" spans="1:7" ht="15.5" x14ac:dyDescent="0.35">
      <c r="A56" s="32"/>
      <c r="B56" s="32"/>
      <c r="C56" s="32"/>
      <c r="D56" s="32" t="s">
        <v>378</v>
      </c>
      <c r="E56" s="32"/>
      <c r="F56" s="32"/>
      <c r="G56" s="32"/>
    </row>
    <row r="57" spans="1:7" ht="11.5" x14ac:dyDescent="0.25">
      <c r="A57" s="30"/>
      <c r="B57" s="30"/>
      <c r="C57" s="30"/>
      <c r="D57" s="30"/>
      <c r="E57" s="30"/>
      <c r="F57" s="30"/>
      <c r="G57" s="30"/>
    </row>
    <row r="58" spans="1:7" ht="11.5" x14ac:dyDescent="0.25">
      <c r="A58" s="30"/>
      <c r="B58" s="30"/>
      <c r="C58" s="30"/>
      <c r="D58" s="30"/>
      <c r="E58" s="30" t="s">
        <v>237</v>
      </c>
      <c r="F58" s="30"/>
      <c r="G58" s="30"/>
    </row>
    <row r="59" spans="1:7" ht="11.5" x14ac:dyDescent="0.25">
      <c r="A59" s="30"/>
      <c r="B59" s="30"/>
      <c r="C59" s="30"/>
      <c r="D59" s="30"/>
      <c r="E59" s="30"/>
      <c r="F59" s="30"/>
      <c r="G59" s="30"/>
    </row>
    <row r="60" spans="1:7" ht="11.5" x14ac:dyDescent="0.25">
      <c r="A60" s="30"/>
      <c r="B60" s="30"/>
      <c r="C60" s="30"/>
      <c r="D60" s="30"/>
      <c r="E60" s="324" t="s">
        <v>202</v>
      </c>
      <c r="F60" s="325" t="s">
        <v>203</v>
      </c>
      <c r="G60" s="326" t="s">
        <v>204</v>
      </c>
    </row>
    <row r="61" spans="1:7" ht="11.5" x14ac:dyDescent="0.25">
      <c r="A61" s="30"/>
      <c r="B61" s="30"/>
      <c r="C61" s="30"/>
      <c r="D61" s="30"/>
      <c r="E61" s="327" t="s">
        <v>205</v>
      </c>
      <c r="F61" s="317" t="s">
        <v>380</v>
      </c>
      <c r="G61" s="317" t="s">
        <v>206</v>
      </c>
    </row>
    <row r="62" spans="1:7" ht="11.5" x14ac:dyDescent="0.25">
      <c r="A62" s="30"/>
      <c r="B62" s="30"/>
      <c r="C62" s="30"/>
      <c r="D62" s="30"/>
      <c r="E62" s="327" t="s">
        <v>207</v>
      </c>
      <c r="F62" s="317" t="s">
        <v>381</v>
      </c>
      <c r="G62" s="317" t="s">
        <v>208</v>
      </c>
    </row>
    <row r="63" spans="1:7" ht="11.5" x14ac:dyDescent="0.25">
      <c r="A63" s="30"/>
      <c r="B63" s="30"/>
      <c r="C63" s="30"/>
      <c r="D63" s="30"/>
      <c r="E63" s="327" t="s">
        <v>209</v>
      </c>
      <c r="F63" s="317" t="s">
        <v>219</v>
      </c>
      <c r="G63" s="317" t="s">
        <v>210</v>
      </c>
    </row>
    <row r="64" spans="1:7" ht="11.5" x14ac:dyDescent="0.25">
      <c r="A64" s="30"/>
      <c r="B64" s="30"/>
      <c r="C64" s="30"/>
      <c r="D64" s="30"/>
      <c r="E64" s="328" t="s">
        <v>405</v>
      </c>
      <c r="F64" s="329" t="s">
        <v>406</v>
      </c>
      <c r="G64" s="329" t="s">
        <v>407</v>
      </c>
    </row>
    <row r="65" spans="1:7" ht="11.5" x14ac:dyDescent="0.25">
      <c r="A65" s="30"/>
      <c r="B65" s="30"/>
      <c r="C65" s="30"/>
      <c r="D65" s="30"/>
      <c r="E65" s="328" t="s">
        <v>642</v>
      </c>
      <c r="F65" s="329" t="s">
        <v>655</v>
      </c>
      <c r="G65" s="329" t="s">
        <v>648</v>
      </c>
    </row>
    <row r="66" spans="1:7" ht="11.5" x14ac:dyDescent="0.25">
      <c r="A66" s="30"/>
      <c r="B66" s="30"/>
      <c r="C66" s="30"/>
      <c r="D66" s="30"/>
      <c r="E66" s="328" t="s">
        <v>643</v>
      </c>
      <c r="F66" s="329" t="s">
        <v>655</v>
      </c>
      <c r="G66" s="329" t="s">
        <v>649</v>
      </c>
    </row>
    <row r="67" spans="1:7" ht="11.5" x14ac:dyDescent="0.25">
      <c r="A67" s="30"/>
      <c r="B67" s="30"/>
      <c r="C67" s="30"/>
      <c r="D67" s="30"/>
      <c r="E67" s="328" t="s">
        <v>644</v>
      </c>
      <c r="F67" s="329" t="s">
        <v>655</v>
      </c>
      <c r="G67" s="329" t="s">
        <v>650</v>
      </c>
    </row>
    <row r="68" spans="1:7" ht="11.5" x14ac:dyDescent="0.25">
      <c r="A68" s="30"/>
      <c r="B68" s="30"/>
      <c r="C68" s="30"/>
      <c r="D68" s="30"/>
      <c r="E68" s="328" t="s">
        <v>645</v>
      </c>
      <c r="F68" s="329" t="s">
        <v>655</v>
      </c>
      <c r="G68" s="329" t="s">
        <v>651</v>
      </c>
    </row>
    <row r="69" spans="1:7" ht="11.5" x14ac:dyDescent="0.25">
      <c r="A69" s="30"/>
      <c r="B69" s="30"/>
      <c r="C69" s="30"/>
      <c r="D69" s="30"/>
      <c r="E69" s="328" t="s">
        <v>646</v>
      </c>
      <c r="F69" s="329" t="s">
        <v>655</v>
      </c>
      <c r="G69" s="329" t="s">
        <v>652</v>
      </c>
    </row>
    <row r="70" spans="1:7" ht="11.5" x14ac:dyDescent="0.25">
      <c r="A70" s="30"/>
      <c r="B70" s="30"/>
      <c r="C70" s="30"/>
      <c r="D70" s="30"/>
      <c r="E70" s="328" t="s">
        <v>647</v>
      </c>
      <c r="F70" s="329" t="s">
        <v>655</v>
      </c>
      <c r="G70" s="329" t="s">
        <v>653</v>
      </c>
    </row>
    <row r="71" spans="1:7" ht="11.5" x14ac:dyDescent="0.25">
      <c r="A71" s="30"/>
      <c r="B71" s="30"/>
      <c r="C71" s="30"/>
      <c r="D71" s="30"/>
      <c r="E71" s="330" t="s">
        <v>211</v>
      </c>
      <c r="F71" s="331"/>
      <c r="G71" s="608"/>
    </row>
    <row r="72" spans="1:7" ht="12" x14ac:dyDescent="0.25">
      <c r="A72" s="30"/>
      <c r="B72" s="30"/>
      <c r="C72" s="30"/>
      <c r="D72" s="30"/>
      <c r="E72" s="30"/>
      <c r="F72" s="55" t="s">
        <v>254</v>
      </c>
      <c r="G72" s="30"/>
    </row>
    <row r="73" spans="1:7" ht="12" x14ac:dyDescent="0.25">
      <c r="A73" s="30"/>
      <c r="B73" s="30"/>
      <c r="C73" s="30"/>
      <c r="D73" s="30"/>
      <c r="E73" s="30"/>
      <c r="F73" s="55"/>
      <c r="G73" s="30"/>
    </row>
    <row r="74" spans="1:7" ht="15.5" x14ac:dyDescent="0.35">
      <c r="A74" s="724"/>
      <c r="B74" s="724"/>
      <c r="C74" s="724"/>
      <c r="D74" s="724" t="s">
        <v>662</v>
      </c>
      <c r="E74" s="724"/>
      <c r="F74" s="724" t="s">
        <v>680</v>
      </c>
      <c r="G74" s="724">
        <v>5.7</v>
      </c>
    </row>
    <row r="75" spans="1:7" ht="12" x14ac:dyDescent="0.25">
      <c r="A75" s="30"/>
      <c r="B75" s="30"/>
      <c r="C75" s="30"/>
      <c r="D75" s="725"/>
      <c r="E75" s="725"/>
      <c r="F75" s="55"/>
      <c r="G75" s="30"/>
    </row>
    <row r="76" spans="1:7" ht="11.5" x14ac:dyDescent="0.25">
      <c r="A76" s="30"/>
      <c r="B76" s="30"/>
      <c r="C76" s="30"/>
      <c r="D76" s="30"/>
      <c r="E76" s="726" t="str">
        <f>"v"&amp;Version&amp;" Key changes"</f>
        <v>v5.7 Key changes</v>
      </c>
      <c r="F76" s="728" t="s">
        <v>685</v>
      </c>
      <c r="G76" s="30"/>
    </row>
    <row r="77" spans="1:7" ht="12" x14ac:dyDescent="0.25">
      <c r="A77" s="30"/>
      <c r="B77" s="30"/>
      <c r="C77" s="30"/>
      <c r="D77" s="30"/>
      <c r="E77" s="30" t="s">
        <v>663</v>
      </c>
      <c r="F77" s="55"/>
      <c r="G77" s="30"/>
    </row>
    <row r="78" spans="1:7" ht="12" x14ac:dyDescent="0.25">
      <c r="A78" s="30"/>
      <c r="B78" s="30"/>
      <c r="C78" s="30"/>
      <c r="D78" s="30"/>
      <c r="E78" s="30" t="s">
        <v>664</v>
      </c>
      <c r="F78" s="55"/>
      <c r="G78" s="30"/>
    </row>
    <row r="79" spans="1:7" ht="12" x14ac:dyDescent="0.25">
      <c r="A79" s="30"/>
      <c r="B79" s="30"/>
      <c r="C79" s="30"/>
      <c r="D79" s="30"/>
      <c r="E79" s="30" t="s">
        <v>665</v>
      </c>
      <c r="F79" s="55"/>
      <c r="G79" s="30"/>
    </row>
    <row r="80" spans="1:7" ht="12" x14ac:dyDescent="0.25">
      <c r="A80" s="30"/>
      <c r="B80" s="30"/>
      <c r="C80" s="30"/>
      <c r="D80" s="30"/>
      <c r="E80" s="30" t="s">
        <v>666</v>
      </c>
      <c r="F80" s="55"/>
      <c r="G80" s="30"/>
    </row>
    <row r="81" spans="1:8" ht="12" x14ac:dyDescent="0.25">
      <c r="A81" s="30"/>
      <c r="B81" s="30"/>
      <c r="C81" s="30"/>
      <c r="D81" s="30"/>
      <c r="E81" s="30" t="s">
        <v>667</v>
      </c>
      <c r="F81" s="55"/>
      <c r="G81" s="30"/>
    </row>
    <row r="82" spans="1:8" ht="12" x14ac:dyDescent="0.25">
      <c r="A82" s="30"/>
      <c r="B82" s="30"/>
      <c r="C82" s="30"/>
      <c r="D82" s="30"/>
      <c r="E82" s="30" t="s">
        <v>668</v>
      </c>
      <c r="F82" s="55"/>
      <c r="G82" s="30"/>
    </row>
    <row r="83" spans="1:8" ht="12" x14ac:dyDescent="0.25">
      <c r="A83" s="30"/>
      <c r="B83" s="30"/>
      <c r="C83" s="30"/>
      <c r="D83" s="30"/>
      <c r="E83" s="30" t="s">
        <v>669</v>
      </c>
      <c r="F83" s="55"/>
      <c r="G83" s="30"/>
    </row>
    <row r="84" spans="1:8" ht="12" x14ac:dyDescent="0.25">
      <c r="A84" s="30"/>
      <c r="B84" s="30"/>
      <c r="C84" s="30"/>
      <c r="D84" s="30"/>
      <c r="E84" s="30" t="s">
        <v>670</v>
      </c>
      <c r="F84" s="55"/>
      <c r="G84" s="30"/>
    </row>
    <row r="85" spans="1:8" ht="12" x14ac:dyDescent="0.25">
      <c r="A85" s="30"/>
      <c r="B85" s="30"/>
      <c r="C85" s="30"/>
      <c r="D85" s="30"/>
      <c r="E85" s="30" t="s">
        <v>671</v>
      </c>
      <c r="F85" s="55"/>
      <c r="G85" s="30"/>
    </row>
    <row r="86" spans="1:8" ht="12" x14ac:dyDescent="0.25">
      <c r="A86" s="30"/>
      <c r="B86" s="30"/>
      <c r="C86" s="30"/>
      <c r="D86" s="30"/>
      <c r="E86" s="30" t="s">
        <v>672</v>
      </c>
      <c r="F86" s="55"/>
      <c r="G86" s="30"/>
    </row>
    <row r="87" spans="1:8" ht="12" x14ac:dyDescent="0.25">
      <c r="A87" s="30"/>
      <c r="B87" s="30"/>
      <c r="C87" s="30"/>
      <c r="D87" s="30"/>
      <c r="E87" s="727" t="s">
        <v>674</v>
      </c>
      <c r="F87" s="55"/>
      <c r="G87" s="30"/>
    </row>
    <row r="88" spans="1:8" ht="12" x14ac:dyDescent="0.25">
      <c r="A88" s="30"/>
      <c r="B88" s="30"/>
      <c r="C88" s="30"/>
      <c r="D88" s="30"/>
      <c r="E88" s="727" t="s">
        <v>675</v>
      </c>
      <c r="F88" s="55"/>
      <c r="G88" s="30"/>
    </row>
    <row r="89" spans="1:8" ht="12" x14ac:dyDescent="0.25">
      <c r="A89" s="30"/>
      <c r="B89" s="30"/>
      <c r="C89" s="30"/>
      <c r="D89" s="30"/>
      <c r="E89" s="727" t="s">
        <v>676</v>
      </c>
      <c r="F89" s="55"/>
      <c r="G89" s="30"/>
    </row>
    <row r="90" spans="1:8" ht="12" x14ac:dyDescent="0.25">
      <c r="A90" s="30"/>
      <c r="B90" s="30"/>
      <c r="C90" s="30"/>
      <c r="D90" s="30"/>
      <c r="E90" s="727" t="s">
        <v>677</v>
      </c>
      <c r="F90" s="55"/>
      <c r="G90" s="30"/>
    </row>
    <row r="91" spans="1:8" ht="12" x14ac:dyDescent="0.25">
      <c r="A91" s="30"/>
      <c r="B91" s="30"/>
      <c r="C91" s="30"/>
      <c r="D91" s="30"/>
      <c r="E91" s="727" t="s">
        <v>678</v>
      </c>
      <c r="F91" s="55"/>
      <c r="G91" s="30"/>
    </row>
    <row r="92" spans="1:8" ht="12" x14ac:dyDescent="0.25">
      <c r="A92" s="30"/>
      <c r="B92" s="30"/>
      <c r="C92" s="30"/>
      <c r="D92" s="30"/>
      <c r="E92" s="727" t="s">
        <v>679</v>
      </c>
      <c r="F92" s="55"/>
      <c r="G92" s="30"/>
    </row>
    <row r="93" spans="1:8" ht="12" x14ac:dyDescent="0.25">
      <c r="A93" s="30"/>
      <c r="B93" s="30"/>
      <c r="C93" s="30"/>
      <c r="D93" s="30"/>
      <c r="E93" s="727" t="s">
        <v>691</v>
      </c>
      <c r="F93" s="55"/>
      <c r="G93" s="30"/>
    </row>
    <row r="94" spans="1:8" ht="12" x14ac:dyDescent="0.25">
      <c r="A94" s="30"/>
      <c r="B94" s="30"/>
      <c r="C94" s="30"/>
      <c r="D94" s="30"/>
      <c r="F94" s="55"/>
      <c r="G94" s="30"/>
    </row>
    <row r="95" spans="1:8" ht="15.5" x14ac:dyDescent="0.35">
      <c r="A95" s="32"/>
      <c r="B95" s="32"/>
      <c r="C95" s="32"/>
      <c r="D95" s="32" t="s">
        <v>212</v>
      </c>
      <c r="E95" s="32"/>
      <c r="F95" s="32"/>
      <c r="G95" s="32"/>
      <c r="H95" s="32"/>
    </row>
    <row r="96" spans="1:8" ht="11.65" customHeight="1" x14ac:dyDescent="0.25"/>
  </sheetData>
  <mergeCells count="4">
    <mergeCell ref="C6:D6"/>
    <mergeCell ref="D13:G13"/>
    <mergeCell ref="E1:F1"/>
    <mergeCell ref="E9:F9"/>
  </mergeCells>
  <conditionalFormatting sqref="C5:D5">
    <cfRule type="expression" dxfId="2" priority="2">
      <formula>IF(AND(sysChk=0,sysWarn=0),1,0)</formula>
    </cfRule>
    <cfRule type="expression" dxfId="1" priority="3">
      <formula>IF(AND(sysChk=0,sysWarn&lt;&gt;0),1,0)</formula>
    </cfRule>
    <cfRule type="expression" dxfId="0" priority="4">
      <formula>IF(sysChk&lt;&gt;0,1,0)</formula>
    </cfRule>
  </conditionalFormatting>
  <pageMargins left="0.70866141732283472" right="0.70866141732283472" top="0.74803149606299213" bottom="0.74803149606299213" header="0.31496062992125984" footer="0.31496062992125984"/>
  <pageSetup paperSize="9" scale="73" fitToHeight="10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tabColor rgb="FFFFFFCC"/>
    <outlinePr summaryBelow="0"/>
    <pageSetUpPr autoPageBreaks="0" fitToPage="1"/>
  </sheetPr>
  <dimension ref="A1:XFC65"/>
  <sheetViews>
    <sheetView showGridLines="0" topLeftCell="C14" workbookViewId="0"/>
  </sheetViews>
  <sheetFormatPr defaultColWidth="0" defaultRowHeight="14.65" customHeight="1" zeroHeight="1" x14ac:dyDescent="0.25"/>
  <cols>
    <col min="1" max="2" width="3.296875" customWidth="1"/>
    <col min="3" max="3" width="16.3984375" customWidth="1"/>
    <col min="4" max="4" width="42.69921875" customWidth="1"/>
    <col min="5" max="5" width="16.3984375" customWidth="1"/>
    <col min="6" max="6" width="23.3984375" customWidth="1"/>
    <col min="7" max="7" width="45.59765625" customWidth="1"/>
    <col min="8" max="8" width="16.3984375" customWidth="1"/>
    <col min="9" max="9" width="18.3984375" customWidth="1"/>
    <col min="10" max="10" width="22.59765625" customWidth="1"/>
    <col min="11" max="11" width="22.296875" customWidth="1"/>
    <col min="12" max="12" width="2.3984375" customWidth="1"/>
    <col min="13" max="16383" width="9.296875" hidden="1"/>
    <col min="16384" max="16384" width="0.3984375" hidden="1" customWidth="1"/>
  </cols>
  <sheetData>
    <row r="1" spans="1:12" ht="11.5" x14ac:dyDescent="0.25">
      <c r="A1" s="41"/>
      <c r="B1" s="41"/>
      <c r="C1" s="42"/>
      <c r="D1" s="41"/>
      <c r="E1" s="41"/>
      <c r="F1" s="41"/>
      <c r="G1" s="41"/>
      <c r="H1" s="41"/>
      <c r="I1" s="41"/>
      <c r="J1" s="41"/>
      <c r="K1" s="41"/>
      <c r="L1" s="41"/>
    </row>
    <row r="2" spans="1:12" ht="13" x14ac:dyDescent="0.25">
      <c r="A2" s="41"/>
      <c r="B2" s="41"/>
      <c r="C2" s="43" t="str">
        <f>cstProjectName</f>
        <v xml:space="preserve">C1000862 GovPrint Cloud </v>
      </c>
      <c r="D2" s="41"/>
      <c r="E2" s="41"/>
      <c r="F2" s="41"/>
      <c r="G2" s="41"/>
      <c r="H2" s="41"/>
      <c r="I2" s="41"/>
      <c r="J2" s="41"/>
      <c r="K2" s="41"/>
      <c r="L2" s="41"/>
    </row>
    <row r="3" spans="1:12" ht="12.5" x14ac:dyDescent="0.25">
      <c r="A3" s="41"/>
      <c r="B3" s="41"/>
      <c r="C3" s="44" t="str">
        <f ca="1">MID(CELL("filename",A1),FIND("]",CELL("filename",A1))+1,256)</f>
        <v>Bidder Instructions</v>
      </c>
      <c r="D3" s="41"/>
      <c r="E3" s="41"/>
      <c r="F3" s="41"/>
      <c r="G3" s="41"/>
      <c r="H3" s="41"/>
      <c r="I3" s="41"/>
      <c r="J3" s="41"/>
      <c r="K3" s="41"/>
      <c r="L3" s="41"/>
    </row>
    <row r="4" spans="1:12" ht="11.5" x14ac:dyDescent="0.25">
      <c r="A4" s="41"/>
      <c r="B4" s="41"/>
      <c r="C4" s="42" t="str">
        <f>IF(ISBLANK(cstProtectiveMarking),"",cstProtectiveMarking)</f>
        <v>[OFFICIAL]</v>
      </c>
      <c r="D4" s="41"/>
      <c r="E4" s="41"/>
      <c r="F4" s="41"/>
      <c r="G4" s="41"/>
      <c r="H4" s="41"/>
      <c r="I4" s="41"/>
      <c r="J4" s="41"/>
      <c r="K4" s="41"/>
      <c r="L4" s="41"/>
    </row>
    <row r="5" spans="1:12" ht="11.5" x14ac:dyDescent="0.25">
      <c r="A5" s="41"/>
      <c r="B5" s="41"/>
      <c r="C5" s="45" t="str">
        <f>HYPERLINK("#'Contents'!A1",sysChkWord)</f>
        <v>All Checks OK</v>
      </c>
      <c r="D5" s="41"/>
      <c r="E5" s="41"/>
      <c r="F5" s="41"/>
      <c r="G5" s="41"/>
      <c r="H5" s="41"/>
      <c r="I5" s="41"/>
      <c r="J5" s="41"/>
      <c r="K5" s="41"/>
      <c r="L5" s="41"/>
    </row>
    <row r="6" spans="1:12" ht="12.5" x14ac:dyDescent="0.25">
      <c r="A6" s="41"/>
      <c r="B6" s="166"/>
      <c r="C6" s="751" t="str">
        <f>HYPERLINK("#'Contents'!A1","Contents")</f>
        <v>Contents</v>
      </c>
      <c r="D6" s="745"/>
      <c r="E6" s="45"/>
      <c r="F6" s="45"/>
      <c r="G6" s="41"/>
      <c r="H6" s="41"/>
      <c r="I6" s="41"/>
      <c r="J6" s="41"/>
      <c r="K6" s="41"/>
      <c r="L6" s="41"/>
    </row>
    <row r="7" spans="1:12" ht="11.5" x14ac:dyDescent="0.25">
      <c r="A7" s="41"/>
      <c r="B7" s="41"/>
      <c r="C7" s="41"/>
      <c r="D7" s="41"/>
      <c r="E7" s="41"/>
      <c r="F7" s="41"/>
      <c r="G7" s="41"/>
      <c r="H7" s="41"/>
      <c r="I7" s="41"/>
      <c r="J7" s="41"/>
      <c r="K7" s="41"/>
      <c r="L7" s="41"/>
    </row>
    <row r="8" spans="1:12" ht="11.5" x14ac:dyDescent="0.25">
      <c r="A8" s="67">
        <f>SUM(A9:A64)</f>
        <v>0</v>
      </c>
      <c r="B8" s="67">
        <f>SUM(B9:B64)</f>
        <v>0</v>
      </c>
      <c r="C8" s="48"/>
      <c r="D8" s="48"/>
      <c r="E8" s="48"/>
      <c r="F8" s="48"/>
      <c r="G8" s="48"/>
      <c r="H8" s="48"/>
      <c r="I8" s="41"/>
      <c r="J8" s="41"/>
      <c r="K8" s="41"/>
      <c r="L8" s="41"/>
    </row>
    <row r="9" spans="1:12" ht="15.5" x14ac:dyDescent="0.35">
      <c r="C9" s="424"/>
      <c r="D9" s="434" t="s">
        <v>359</v>
      </c>
      <c r="E9" s="424"/>
      <c r="F9" s="424"/>
      <c r="G9" s="424"/>
      <c r="H9" s="424"/>
      <c r="I9" s="424"/>
      <c r="J9" s="424"/>
      <c r="K9" s="424"/>
    </row>
    <row r="10" spans="1:12" ht="15.5" x14ac:dyDescent="0.35">
      <c r="C10" s="32"/>
      <c r="D10" s="749" t="s">
        <v>464</v>
      </c>
      <c r="E10" s="749"/>
      <c r="F10" s="749"/>
      <c r="G10" s="749"/>
      <c r="H10" s="749"/>
      <c r="I10" s="749"/>
      <c r="J10" s="749"/>
      <c r="K10" s="749"/>
    </row>
    <row r="11" spans="1:12" s="30" customFormat="1" ht="11.5" x14ac:dyDescent="0.25"/>
    <row r="12" spans="1:12" s="30" customFormat="1" ht="20.5" customHeight="1" x14ac:dyDescent="0.25">
      <c r="D12" s="752" t="s">
        <v>462</v>
      </c>
      <c r="E12" s="752"/>
      <c r="F12" s="752"/>
      <c r="G12" s="752"/>
      <c r="H12" s="752"/>
      <c r="I12" s="752"/>
      <c r="J12" s="752"/>
      <c r="K12" s="139" t="s">
        <v>447</v>
      </c>
    </row>
    <row r="13" spans="1:12" s="30" customFormat="1" ht="2.5" customHeight="1" x14ac:dyDescent="0.25">
      <c r="D13" s="750"/>
      <c r="E13" s="750"/>
      <c r="F13" s="750"/>
      <c r="G13" s="750"/>
      <c r="H13" s="750"/>
      <c r="I13" s="750"/>
      <c r="J13" s="750"/>
      <c r="K13" s="139"/>
    </row>
    <row r="14" spans="1:12" ht="36" customHeight="1" x14ac:dyDescent="0.35">
      <c r="C14" s="65"/>
      <c r="D14" s="762" t="s">
        <v>396</v>
      </c>
      <c r="E14" s="768"/>
      <c r="F14" s="768"/>
      <c r="G14" s="768"/>
      <c r="H14" s="768"/>
      <c r="I14" s="768"/>
      <c r="J14" s="768"/>
      <c r="K14" s="768"/>
    </row>
    <row r="15" spans="1:12" ht="40.15" customHeight="1" x14ac:dyDescent="0.35">
      <c r="C15" s="65"/>
      <c r="D15" s="762" t="s">
        <v>463</v>
      </c>
      <c r="E15" s="762"/>
      <c r="F15" s="762"/>
      <c r="G15" s="762"/>
      <c r="H15" s="762"/>
      <c r="I15" s="762"/>
      <c r="J15" s="762"/>
      <c r="K15" s="762"/>
    </row>
    <row r="16" spans="1:12" ht="40.5" hidden="1" customHeight="1" x14ac:dyDescent="0.35">
      <c r="C16" s="65"/>
      <c r="D16" s="752"/>
      <c r="E16" s="752"/>
      <c r="F16" s="752"/>
      <c r="G16" s="752"/>
      <c r="H16" s="752"/>
      <c r="I16" s="752"/>
      <c r="J16" s="752"/>
      <c r="K16" s="752"/>
    </row>
    <row r="17" spans="3:11" ht="34.9" customHeight="1" x14ac:dyDescent="0.35">
      <c r="C17" s="65"/>
      <c r="D17" s="752" t="s">
        <v>388</v>
      </c>
      <c r="E17" s="752"/>
      <c r="F17" s="752"/>
      <c r="G17" s="752"/>
      <c r="H17" s="752"/>
      <c r="I17" s="752"/>
      <c r="J17" s="752"/>
      <c r="K17" s="752"/>
    </row>
    <row r="18" spans="3:11" ht="15.5" x14ac:dyDescent="0.35">
      <c r="C18" s="65"/>
      <c r="D18" s="762" t="s">
        <v>395</v>
      </c>
      <c r="E18" s="765"/>
      <c r="F18" s="765"/>
      <c r="G18" s="765"/>
      <c r="H18" s="765"/>
      <c r="I18" s="765"/>
      <c r="J18" s="765"/>
      <c r="K18" s="765"/>
    </row>
    <row r="19" spans="3:11" ht="15.5" x14ac:dyDescent="0.35">
      <c r="C19" s="65"/>
      <c r="D19" s="220"/>
      <c r="E19" s="221"/>
      <c r="F19" s="221"/>
      <c r="G19" s="221"/>
      <c r="H19" s="221"/>
      <c r="I19" s="221"/>
      <c r="J19" s="221"/>
      <c r="K19" s="221"/>
    </row>
    <row r="20" spans="3:11" ht="15.5" x14ac:dyDescent="0.35">
      <c r="C20" s="32"/>
      <c r="D20" s="749" t="s">
        <v>461</v>
      </c>
      <c r="E20" s="749"/>
      <c r="F20" s="749"/>
      <c r="G20" s="749"/>
      <c r="H20" s="749"/>
      <c r="I20" s="749"/>
      <c r="J20" s="749"/>
      <c r="K20" s="749"/>
    </row>
    <row r="21" spans="3:11" ht="3.65" customHeight="1" x14ac:dyDescent="0.25"/>
    <row r="22" spans="3:11" ht="3.65" customHeight="1" x14ac:dyDescent="0.25">
      <c r="C22" s="435"/>
      <c r="D22" s="435"/>
      <c r="E22" s="435"/>
      <c r="F22" s="435"/>
      <c r="G22" s="435"/>
      <c r="H22" s="435"/>
      <c r="I22" s="435"/>
      <c r="J22" s="435"/>
      <c r="K22" s="435"/>
    </row>
    <row r="23" spans="3:11" ht="3.65" customHeight="1" x14ac:dyDescent="0.35">
      <c r="C23" s="65"/>
      <c r="F23" s="15"/>
      <c r="G23" s="15"/>
      <c r="H23" s="15"/>
      <c r="I23" s="15"/>
      <c r="J23" s="15"/>
      <c r="K23" s="15"/>
    </row>
    <row r="24" spans="3:11" ht="15" customHeight="1" x14ac:dyDescent="0.35">
      <c r="C24" s="65"/>
      <c r="D24" s="766" t="s">
        <v>393</v>
      </c>
      <c r="E24" s="766"/>
      <c r="F24" s="766"/>
      <c r="G24" s="766"/>
      <c r="H24" s="766"/>
      <c r="I24" s="767" t="s">
        <v>445</v>
      </c>
      <c r="J24" s="767"/>
      <c r="K24" s="767"/>
    </row>
    <row r="25" spans="3:11" ht="9.65" customHeight="1" x14ac:dyDescent="0.35">
      <c r="C25" s="65"/>
      <c r="D25" s="220"/>
      <c r="E25" s="221"/>
      <c r="F25" s="221"/>
      <c r="G25" s="221"/>
      <c r="H25" s="221"/>
      <c r="I25" s="221"/>
      <c r="J25" s="221"/>
      <c r="K25" s="221"/>
    </row>
    <row r="26" spans="3:11" ht="19.149999999999999" customHeight="1" x14ac:dyDescent="0.35">
      <c r="C26" s="65"/>
      <c r="D26" s="224" t="s">
        <v>391</v>
      </c>
      <c r="E26" s="221"/>
      <c r="F26" s="221"/>
      <c r="G26" s="225" t="s">
        <v>400</v>
      </c>
      <c r="H26" s="221"/>
      <c r="I26" s="226" t="s">
        <v>320</v>
      </c>
      <c r="J26" s="227" t="s">
        <v>321</v>
      </c>
      <c r="K26" s="228" t="s">
        <v>326</v>
      </c>
    </row>
    <row r="27" spans="3:11" ht="15.5" x14ac:dyDescent="0.35">
      <c r="C27" s="65"/>
      <c r="D27" s="15" t="s">
        <v>394</v>
      </c>
      <c r="G27" s="36" t="s">
        <v>630</v>
      </c>
      <c r="H27" s="169">
        <f>MATCH($G$27,SysConfig!$F$32:$F$33,0)</f>
        <v>2</v>
      </c>
      <c r="I27" s="229" t="str">
        <f>IF(H27=1,"1.1b","1.1a")</f>
        <v>1.1a</v>
      </c>
      <c r="J27" s="230">
        <v>2.1</v>
      </c>
      <c r="K27" s="231" t="s">
        <v>392</v>
      </c>
    </row>
    <row r="28" spans="3:11" ht="15.5" x14ac:dyDescent="0.35">
      <c r="C28" s="65"/>
      <c r="D28" s="15" t="s">
        <v>390</v>
      </c>
      <c r="E28" s="15"/>
      <c r="F28" s="15"/>
      <c r="G28" s="36" t="s">
        <v>250</v>
      </c>
      <c r="H28" s="170">
        <f>MATCH($G$28,SysConfig!$F$36:$F$38,0)</f>
        <v>1</v>
      </c>
      <c r="I28" s="229" t="str">
        <f>IF(H28=1,"1.2b",IF(H28=2,"1.2a","None"))</f>
        <v>1.2b</v>
      </c>
      <c r="J28" s="230" t="str">
        <f>IF(H28=3,"None","2.2")</f>
        <v>2.2</v>
      </c>
      <c r="K28" s="231" t="str">
        <f>IF(H28=3,"None","4.2a-c")</f>
        <v>4.2a-c</v>
      </c>
    </row>
    <row r="29" spans="3:11" ht="15.5" x14ac:dyDescent="0.35">
      <c r="C29" s="65"/>
      <c r="D29" s="15"/>
      <c r="E29" s="15"/>
      <c r="F29" s="15"/>
      <c r="G29" s="39" t="s">
        <v>467</v>
      </c>
      <c r="H29" s="15"/>
      <c r="I29" s="15"/>
      <c r="J29" s="15"/>
      <c r="K29" s="15"/>
    </row>
    <row r="30" spans="3:11" ht="15.5" x14ac:dyDescent="0.35">
      <c r="C30" s="65"/>
      <c r="D30" s="15"/>
      <c r="E30" s="15"/>
      <c r="F30" s="15"/>
      <c r="G30" s="15"/>
      <c r="H30" s="15"/>
      <c r="I30" s="15"/>
      <c r="J30" s="15"/>
      <c r="K30" s="15"/>
    </row>
    <row r="31" spans="3:11" ht="15.5" x14ac:dyDescent="0.35">
      <c r="C31" s="65"/>
      <c r="D31" s="15"/>
      <c r="E31" s="15"/>
      <c r="F31" s="15"/>
      <c r="G31" s="15"/>
      <c r="H31" s="15"/>
      <c r="I31" s="15"/>
      <c r="J31" s="15"/>
      <c r="K31" s="15"/>
    </row>
    <row r="32" spans="3:11" ht="15.5" x14ac:dyDescent="0.35">
      <c r="C32" s="65"/>
      <c r="D32" s="15"/>
      <c r="E32" s="15"/>
      <c r="F32" s="15"/>
      <c r="G32" s="15"/>
      <c r="H32" s="15"/>
      <c r="I32" s="15"/>
      <c r="J32" s="15"/>
      <c r="K32" s="15"/>
    </row>
    <row r="33" spans="3:11" ht="15.5" x14ac:dyDescent="0.35">
      <c r="C33" s="65"/>
      <c r="D33" s="15"/>
      <c r="E33" s="15"/>
      <c r="F33" s="15"/>
      <c r="G33" s="15"/>
      <c r="H33" s="15"/>
      <c r="I33" s="15"/>
      <c r="J33" s="15"/>
      <c r="K33" s="15"/>
    </row>
    <row r="34" spans="3:11" ht="15.5" x14ac:dyDescent="0.35">
      <c r="C34" s="65"/>
      <c r="D34" s="15"/>
      <c r="E34" s="15"/>
      <c r="F34" s="15"/>
      <c r="G34" s="15"/>
      <c r="H34" s="15"/>
      <c r="I34" s="15"/>
      <c r="J34" s="15"/>
      <c r="K34" s="15"/>
    </row>
    <row r="35" spans="3:11" ht="15.5" x14ac:dyDescent="0.35">
      <c r="C35" s="65"/>
      <c r="D35" s="15"/>
      <c r="E35" s="15"/>
      <c r="F35" s="15"/>
      <c r="G35" s="15"/>
      <c r="H35" s="15"/>
      <c r="I35" s="15"/>
      <c r="J35" s="15"/>
      <c r="K35" s="15"/>
    </row>
    <row r="36" spans="3:11" ht="15.5" x14ac:dyDescent="0.35">
      <c r="C36" s="65"/>
      <c r="D36" s="15"/>
      <c r="E36" s="15"/>
      <c r="F36" s="15"/>
      <c r="G36" s="15"/>
      <c r="H36" s="15"/>
      <c r="I36" s="15"/>
      <c r="J36" s="15"/>
      <c r="K36" s="15"/>
    </row>
    <row r="37" spans="3:11" ht="15.5" x14ac:dyDescent="0.35">
      <c r="C37" s="65"/>
      <c r="D37" s="15"/>
      <c r="E37" s="15"/>
      <c r="F37" s="15"/>
      <c r="G37" s="15"/>
      <c r="H37" s="15"/>
      <c r="I37" s="15"/>
      <c r="J37" s="15"/>
      <c r="K37" s="15"/>
    </row>
    <row r="38" spans="3:11" ht="15.5" x14ac:dyDescent="0.35">
      <c r="C38" s="65"/>
      <c r="D38" s="15"/>
      <c r="E38" s="15"/>
      <c r="F38" s="15"/>
      <c r="G38" s="15"/>
      <c r="H38" s="15"/>
      <c r="I38" s="15"/>
      <c r="J38" s="15"/>
      <c r="K38" s="15"/>
    </row>
    <row r="39" spans="3:11" ht="15.5" x14ac:dyDescent="0.35">
      <c r="C39" s="65"/>
      <c r="D39" s="15"/>
      <c r="E39" s="15"/>
      <c r="F39" s="15"/>
      <c r="G39" s="15"/>
      <c r="H39" s="15"/>
      <c r="I39" s="15"/>
      <c r="J39" s="15"/>
      <c r="K39" s="15"/>
    </row>
    <row r="40" spans="3:11" ht="15.5" x14ac:dyDescent="0.35">
      <c r="C40" s="65"/>
      <c r="D40" s="15"/>
      <c r="E40" s="15"/>
      <c r="F40" s="15"/>
      <c r="G40" s="15"/>
      <c r="H40" s="15"/>
      <c r="I40" s="15"/>
      <c r="J40" s="15"/>
      <c r="K40" s="15"/>
    </row>
    <row r="41" spans="3:11" ht="15.5" x14ac:dyDescent="0.35">
      <c r="C41" s="65"/>
      <c r="D41" s="15"/>
      <c r="E41" s="15"/>
      <c r="F41" s="15"/>
      <c r="G41" s="15"/>
      <c r="H41" s="15"/>
      <c r="I41" s="15"/>
      <c r="J41" s="15"/>
      <c r="K41" s="15"/>
    </row>
    <row r="42" spans="3:11" ht="15.5" x14ac:dyDescent="0.35">
      <c r="C42" s="65"/>
      <c r="D42" s="15"/>
      <c r="E42" s="15"/>
      <c r="F42" s="15"/>
      <c r="G42" s="15"/>
      <c r="H42" s="15"/>
      <c r="I42" s="15"/>
      <c r="J42" s="15"/>
      <c r="K42" s="15"/>
    </row>
    <row r="43" spans="3:11" ht="15.5" x14ac:dyDescent="0.35">
      <c r="C43" s="65"/>
      <c r="D43" s="15"/>
      <c r="E43" s="15"/>
      <c r="F43" s="15"/>
      <c r="G43" s="15"/>
      <c r="H43" s="15"/>
      <c r="I43" s="15"/>
      <c r="J43" s="15"/>
      <c r="K43" s="15"/>
    </row>
    <row r="44" spans="3:11" ht="15.5" x14ac:dyDescent="0.35">
      <c r="C44" s="65"/>
      <c r="D44" s="15"/>
      <c r="E44" s="15"/>
      <c r="F44" s="15"/>
      <c r="G44" s="15"/>
      <c r="H44" s="15"/>
      <c r="I44" s="15"/>
      <c r="J44" s="15"/>
      <c r="K44" s="15"/>
    </row>
    <row r="45" spans="3:11" ht="15.5" x14ac:dyDescent="0.35">
      <c r="C45" s="65"/>
      <c r="D45" s="15"/>
      <c r="E45" s="15"/>
      <c r="F45" s="15"/>
      <c r="G45" s="15"/>
      <c r="H45" s="15"/>
      <c r="I45" s="15"/>
      <c r="J45" s="15"/>
      <c r="K45" s="15"/>
    </row>
    <row r="46" spans="3:11" ht="13.5" thickBot="1" x14ac:dyDescent="0.3">
      <c r="C46" s="167"/>
      <c r="D46" s="167" t="s">
        <v>389</v>
      </c>
      <c r="E46" s="167"/>
      <c r="F46" s="167"/>
      <c r="G46" s="167"/>
      <c r="H46" s="167"/>
      <c r="I46" s="167"/>
      <c r="J46" s="167"/>
      <c r="K46" s="167"/>
    </row>
    <row r="47" spans="3:11" ht="10.9" customHeight="1" thickBot="1" x14ac:dyDescent="0.4">
      <c r="C47" s="168"/>
      <c r="D47" s="15"/>
      <c r="E47" s="15"/>
      <c r="F47" s="15"/>
      <c r="G47" s="15"/>
      <c r="H47" s="15"/>
      <c r="I47" s="15"/>
      <c r="J47" s="15"/>
      <c r="K47" s="15"/>
    </row>
    <row r="48" spans="3:11" ht="6.65" customHeight="1" x14ac:dyDescent="0.35">
      <c r="C48" s="65"/>
      <c r="D48" s="237"/>
      <c r="E48" s="238"/>
      <c r="F48" s="239"/>
      <c r="H48" s="15"/>
      <c r="I48" s="15"/>
      <c r="J48" s="15"/>
      <c r="K48" s="15"/>
    </row>
    <row r="49" spans="1:12" ht="13.9" customHeight="1" x14ac:dyDescent="0.35">
      <c r="C49" s="65"/>
      <c r="D49" s="240" t="s">
        <v>420</v>
      </c>
      <c r="E49" s="436" t="s">
        <v>398</v>
      </c>
      <c r="F49" s="437" t="s">
        <v>397</v>
      </c>
      <c r="H49" s="433"/>
      <c r="I49" s="15"/>
      <c r="J49" s="15"/>
      <c r="K49" s="15"/>
    </row>
    <row r="50" spans="1:12" ht="4.9000000000000004" customHeight="1" thickBot="1" x14ac:dyDescent="0.4">
      <c r="C50" s="65"/>
      <c r="D50" s="241"/>
      <c r="E50" s="77"/>
      <c r="F50" s="242"/>
      <c r="H50" s="15"/>
      <c r="I50" s="15"/>
      <c r="J50" s="15"/>
      <c r="K50" s="15"/>
    </row>
    <row r="51" spans="1:12" ht="9.65" customHeight="1" x14ac:dyDescent="0.35">
      <c r="C51" s="65"/>
      <c r="D51" s="15"/>
      <c r="E51" s="15"/>
      <c r="F51" s="15"/>
      <c r="G51" s="15"/>
      <c r="H51" s="15"/>
      <c r="I51" s="15"/>
      <c r="J51" s="15"/>
      <c r="K51" s="15"/>
    </row>
    <row r="52" spans="1:12" ht="33" customHeight="1" x14ac:dyDescent="0.35">
      <c r="C52" s="65"/>
      <c r="D52" s="758" t="s">
        <v>421</v>
      </c>
      <c r="E52" s="759"/>
      <c r="F52" s="759"/>
      <c r="G52" s="759"/>
      <c r="H52" s="759"/>
      <c r="I52" s="759"/>
      <c r="J52" s="759"/>
      <c r="K52" s="759"/>
    </row>
    <row r="53" spans="1:12" ht="15.5" x14ac:dyDescent="0.35">
      <c r="C53" s="65"/>
      <c r="D53" s="758" t="s">
        <v>401</v>
      </c>
      <c r="E53" s="759"/>
      <c r="F53" s="759"/>
      <c r="G53" s="759"/>
      <c r="H53" s="759"/>
      <c r="I53" s="759"/>
      <c r="J53" s="759"/>
      <c r="K53" s="759"/>
    </row>
    <row r="54" spans="1:12" ht="7.9" customHeight="1" x14ac:dyDescent="0.35">
      <c r="C54" s="65"/>
      <c r="D54" s="222"/>
      <c r="E54" s="223"/>
      <c r="F54" s="223"/>
      <c r="G54" s="223"/>
      <c r="H54" s="223"/>
      <c r="I54" s="223"/>
      <c r="J54" s="223"/>
      <c r="K54" s="223"/>
    </row>
    <row r="55" spans="1:12" ht="15.5" x14ac:dyDescent="0.35">
      <c r="C55" s="65"/>
      <c r="D55" s="232" t="s">
        <v>422</v>
      </c>
      <c r="E55" s="760" t="s">
        <v>356</v>
      </c>
      <c r="F55" s="761"/>
      <c r="G55" s="761"/>
      <c r="H55" s="761"/>
      <c r="I55" s="761"/>
      <c r="J55" s="761"/>
      <c r="K55" s="761"/>
    </row>
    <row r="56" spans="1:12" ht="6.75" customHeight="1" x14ac:dyDescent="0.35">
      <c r="C56" s="65"/>
      <c r="D56" s="15"/>
      <c r="E56" s="171"/>
      <c r="F56" s="171"/>
      <c r="G56" s="171"/>
      <c r="H56" s="171"/>
      <c r="I56" s="171"/>
      <c r="J56" s="171"/>
      <c r="K56" s="171"/>
    </row>
    <row r="57" spans="1:12" ht="15.5" x14ac:dyDescent="0.35">
      <c r="C57" s="65"/>
      <c r="D57" s="232" t="s">
        <v>423</v>
      </c>
      <c r="E57" s="760" t="s">
        <v>357</v>
      </c>
      <c r="F57" s="761"/>
      <c r="G57" s="761"/>
      <c r="H57" s="761"/>
      <c r="I57" s="761"/>
      <c r="J57" s="761"/>
      <c r="K57" s="761"/>
    </row>
    <row r="58" spans="1:12" ht="7.15" customHeight="1" x14ac:dyDescent="0.35">
      <c r="C58" s="65"/>
      <c r="D58" s="172"/>
      <c r="E58" s="171"/>
      <c r="F58" s="171"/>
      <c r="G58" s="171"/>
      <c r="H58" s="171"/>
      <c r="I58" s="171"/>
      <c r="J58" s="171"/>
      <c r="K58" s="171"/>
    </row>
    <row r="59" spans="1:12" ht="30.65" customHeight="1" x14ac:dyDescent="0.35">
      <c r="C59" s="65"/>
      <c r="D59" s="763" t="s">
        <v>260</v>
      </c>
      <c r="E59" s="760" t="s">
        <v>402</v>
      </c>
      <c r="F59" s="761"/>
      <c r="G59" s="761"/>
      <c r="H59" s="761"/>
      <c r="I59" s="761"/>
      <c r="J59" s="761"/>
      <c r="K59" s="761"/>
    </row>
    <row r="60" spans="1:12" ht="15.5" x14ac:dyDescent="0.35">
      <c r="C60" s="65"/>
      <c r="D60" s="764"/>
      <c r="E60" s="760" t="s">
        <v>358</v>
      </c>
      <c r="F60" s="761"/>
      <c r="G60" s="761"/>
      <c r="H60" s="761"/>
      <c r="I60" s="761"/>
      <c r="J60" s="761"/>
      <c r="K60" s="761"/>
    </row>
    <row r="61" spans="1:12" ht="6" customHeight="1" x14ac:dyDescent="0.35">
      <c r="C61" s="233"/>
      <c r="D61" s="234"/>
      <c r="E61" s="235"/>
      <c r="F61" s="236"/>
      <c r="G61" s="236"/>
      <c r="H61" s="236"/>
      <c r="I61" s="236"/>
      <c r="J61" s="236"/>
      <c r="K61" s="236"/>
    </row>
    <row r="62" spans="1:12" ht="90.65" customHeight="1" x14ac:dyDescent="0.35">
      <c r="C62" s="65"/>
      <c r="D62" s="758" t="s">
        <v>656</v>
      </c>
      <c r="E62" s="759"/>
      <c r="F62" s="759"/>
      <c r="G62" s="759"/>
      <c r="H62" s="759"/>
      <c r="I62" s="759"/>
      <c r="J62" s="759"/>
      <c r="K62" s="759"/>
    </row>
    <row r="63" spans="1:12" ht="16.149999999999999" customHeight="1" x14ac:dyDescent="0.35">
      <c r="C63" s="65"/>
      <c r="D63" s="173"/>
      <c r="E63" s="174"/>
      <c r="F63" s="174"/>
      <c r="G63" s="174"/>
      <c r="H63" s="174"/>
      <c r="I63" s="174"/>
      <c r="J63" s="174"/>
      <c r="K63" s="174"/>
    </row>
    <row r="64" spans="1:12" ht="15.5" x14ac:dyDescent="0.35">
      <c r="A64" s="49" t="s">
        <v>124</v>
      </c>
      <c r="B64" s="49"/>
      <c r="C64" s="49"/>
      <c r="D64" s="49"/>
      <c r="E64" s="49"/>
      <c r="F64" s="49"/>
      <c r="G64" s="49"/>
      <c r="H64" s="49"/>
      <c r="I64" s="49"/>
      <c r="J64" s="49"/>
      <c r="K64" s="49"/>
      <c r="L64" s="49"/>
    </row>
    <row r="65" ht="14.65" customHeight="1" x14ac:dyDescent="0.25"/>
  </sheetData>
  <sheetProtection sheet="1" objects="1" scenarios="1"/>
  <mergeCells count="20">
    <mergeCell ref="C6:D6"/>
    <mergeCell ref="D17:K17"/>
    <mergeCell ref="D52:K52"/>
    <mergeCell ref="E55:K55"/>
    <mergeCell ref="D59:D60"/>
    <mergeCell ref="E57:K57"/>
    <mergeCell ref="D18:K18"/>
    <mergeCell ref="D24:H24"/>
    <mergeCell ref="I24:K24"/>
    <mergeCell ref="D12:J12"/>
    <mergeCell ref="D10:K10"/>
    <mergeCell ref="D20:K20"/>
    <mergeCell ref="D14:K14"/>
    <mergeCell ref="D13:J13"/>
    <mergeCell ref="D62:K62"/>
    <mergeCell ref="D53:K53"/>
    <mergeCell ref="D16:K16"/>
    <mergeCell ref="E60:K60"/>
    <mergeCell ref="D15:K15"/>
    <mergeCell ref="E59:K59"/>
  </mergeCells>
  <conditionalFormatting sqref="C5">
    <cfRule type="expression" dxfId="392" priority="1">
      <formula>IF(AND(sysChk=0,sysWarn=0),1,0)</formula>
    </cfRule>
    <cfRule type="expression" dxfId="391" priority="2">
      <formula>IF(AND(sysChk=0,sysWarn&lt;&gt;0),1,0)</formula>
    </cfRule>
    <cfRule type="expression" dxfId="390" priority="3">
      <formula>IF(sysChk&lt;&gt;0,1,0)</formula>
    </cfRule>
  </conditionalFormatting>
  <dataValidations count="3">
    <dataValidation allowBlank="1" showInputMessage="1" showErrorMessage="1" prompt="This is a note." sqref="E50" xr:uid="{00000000-0002-0000-0300-000000000000}"/>
    <dataValidation type="list" allowBlank="1" showInputMessage="1" showErrorMessage="1" sqref="F49" xr:uid="{00000000-0002-0000-0300-000001000000}">
      <formula1>"Dropdown cell"</formula1>
    </dataValidation>
    <dataValidation allowBlank="1" showInputMessage="1" showErrorMessage="1" prompt="This is a note; these provide guidance." sqref="E49" xr:uid="{00000000-0002-0000-0300-000002000000}"/>
  </dataValidations>
  <hyperlinks>
    <hyperlink ref="K12" r:id="rId1" display="Link" xr:uid="{00000000-0004-0000-0300-000000000000}"/>
  </hyperlinks>
  <pageMargins left="0.70866141732283472" right="0.70866141732283472" top="0.74803149606299213" bottom="0.74803149606299213" header="0.31496062992125984" footer="0.31496062992125984"/>
  <pageSetup paperSize="9" scale="31" orientation="landscape" r:id="rId2"/>
  <colBreaks count="1" manualBreakCount="1">
    <brk id="21" max="1048575" man="1"/>
  </colBreaks>
  <drawing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03000000}">
          <x14:formula1>
            <xm:f>SysConfig!$F$36:$F$38</xm:f>
          </x14:formula1>
          <xm:sqref>G28</xm:sqref>
        </x14:dataValidation>
        <x14:dataValidation type="list" allowBlank="1" showInputMessage="1" showErrorMessage="1" xr:uid="{00000000-0002-0000-0300-000004000000}">
          <x14:formula1>
            <xm:f>SysConfig!$F$32:$F$33</xm:f>
          </x14:formula1>
          <xm:sqref>G27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
    <tabColor rgb="FFFFFFCC"/>
  </sheetPr>
  <dimension ref="A1:Q73"/>
  <sheetViews>
    <sheetView showGridLines="0" topLeftCell="A19" zoomScale="130" zoomScaleNormal="130" workbookViewId="0">
      <selection activeCell="D38" sqref="D38"/>
    </sheetView>
  </sheetViews>
  <sheetFormatPr defaultColWidth="0" defaultRowHeight="0" customHeight="1" zeroHeight="1" x14ac:dyDescent="0.25"/>
  <cols>
    <col min="1" max="1" width="3.09765625" customWidth="1"/>
    <col min="2" max="2" width="3.69921875" customWidth="1"/>
    <col min="3" max="3" width="1.69921875" customWidth="1"/>
    <col min="4" max="4" width="27.3984375" customWidth="1"/>
    <col min="5" max="5" width="19" customWidth="1"/>
    <col min="6" max="6" width="42.59765625" customWidth="1"/>
    <col min="7" max="9" width="11" customWidth="1"/>
    <col min="10" max="10" width="14.09765625" bestFit="1" customWidth="1"/>
    <col min="11" max="11" width="1.8984375" customWidth="1"/>
    <col min="12" max="12" width="12.09765625" customWidth="1"/>
    <col min="13" max="13" width="21.3984375" customWidth="1"/>
    <col min="14" max="14" width="12" customWidth="1"/>
    <col min="15" max="15" width="1.8984375" customWidth="1"/>
    <col min="16" max="16" width="55.59765625" customWidth="1"/>
    <col min="17" max="17" width="1.8984375" style="14" customWidth="1"/>
    <col min="18" max="16384" width="9" style="14" hidden="1"/>
  </cols>
  <sheetData>
    <row r="1" spans="1:17" ht="11.5" x14ac:dyDescent="0.25">
      <c r="A1" s="41" t="s">
        <v>76</v>
      </c>
      <c r="B1" s="41"/>
      <c r="C1" s="42"/>
      <c r="D1" s="41"/>
      <c r="E1" s="41"/>
      <c r="F1" s="41"/>
      <c r="G1" s="41"/>
      <c r="H1" s="41"/>
      <c r="I1" s="41"/>
      <c r="J1" s="41"/>
      <c r="K1" s="41"/>
      <c r="L1" s="41"/>
      <c r="M1" s="41"/>
      <c r="N1" s="41"/>
      <c r="O1" s="41"/>
      <c r="P1" s="41"/>
      <c r="Q1" s="41"/>
    </row>
    <row r="2" spans="1:17" ht="13" x14ac:dyDescent="0.25">
      <c r="A2" s="41"/>
      <c r="B2" s="41"/>
      <c r="C2" s="43" t="str">
        <f>cstProjectName</f>
        <v xml:space="preserve">C1000862 GovPrint Cloud </v>
      </c>
      <c r="D2" s="41"/>
      <c r="E2" s="41"/>
      <c r="F2" s="41"/>
      <c r="G2" s="41"/>
      <c r="H2" s="41"/>
      <c r="I2" s="41"/>
      <c r="J2" s="41"/>
      <c r="K2" s="41"/>
      <c r="L2" s="41"/>
      <c r="M2" s="41"/>
      <c r="N2" s="41"/>
      <c r="O2" s="41"/>
      <c r="P2" s="41"/>
      <c r="Q2" s="41"/>
    </row>
    <row r="3" spans="1:17" ht="12.5" x14ac:dyDescent="0.25">
      <c r="A3" s="41"/>
      <c r="B3" s="41"/>
      <c r="C3" s="44" t="str">
        <f ca="1">MID(CELL("filename",A1),FIND("]",CELL("filename",A1))+1,256)</f>
        <v>Authority Input</v>
      </c>
      <c r="D3" s="41"/>
      <c r="E3" s="41"/>
      <c r="F3" s="41"/>
      <c r="G3" s="41"/>
      <c r="H3" s="41"/>
      <c r="I3" s="41"/>
      <c r="J3" s="41"/>
      <c r="K3" s="41"/>
      <c r="L3" s="41"/>
      <c r="M3" s="41"/>
      <c r="N3" s="41"/>
      <c r="O3" s="41"/>
      <c r="P3" s="41"/>
      <c r="Q3" s="41"/>
    </row>
    <row r="4" spans="1:17" ht="11.5" x14ac:dyDescent="0.25">
      <c r="A4" s="41"/>
      <c r="B4" s="41"/>
      <c r="C4" s="42" t="str">
        <f>IF(ISBLANK(cstProtectiveMarking),"",cstProtectiveMarking)</f>
        <v>[OFFICIAL]</v>
      </c>
      <c r="D4" s="41"/>
      <c r="E4" s="41"/>
      <c r="F4" s="41"/>
      <c r="G4" s="41"/>
      <c r="H4" s="41"/>
      <c r="I4" s="41"/>
      <c r="J4" s="41"/>
      <c r="K4" s="41"/>
      <c r="L4" s="41"/>
      <c r="M4" s="41"/>
      <c r="N4" s="41"/>
      <c r="O4" s="41"/>
      <c r="P4" s="41"/>
      <c r="Q4" s="41"/>
    </row>
    <row r="5" spans="1:17" ht="11.5" x14ac:dyDescent="0.25">
      <c r="A5" s="41"/>
      <c r="B5" s="41"/>
      <c r="C5" s="45" t="str">
        <f>HYPERLINK("#'Contents'!A1",sysChkWord)</f>
        <v>All Checks OK</v>
      </c>
      <c r="D5" s="45"/>
      <c r="E5" s="41"/>
      <c r="F5" s="41"/>
      <c r="G5" s="41"/>
      <c r="H5" s="41"/>
      <c r="I5" s="41"/>
      <c r="J5" s="41"/>
      <c r="K5" s="41"/>
      <c r="L5" s="41"/>
      <c r="M5" s="41"/>
      <c r="N5" s="41"/>
      <c r="O5" s="41"/>
      <c r="P5" s="41"/>
      <c r="Q5" s="41"/>
    </row>
    <row r="6" spans="1:17" ht="12.5" x14ac:dyDescent="0.25">
      <c r="A6" s="41"/>
      <c r="B6" s="46"/>
      <c r="C6" s="751" t="str">
        <f>HYPERLINK("#'Contents'!A1","Contents")</f>
        <v>Contents</v>
      </c>
      <c r="D6" s="745"/>
      <c r="E6" s="45"/>
      <c r="F6" s="45"/>
      <c r="G6" s="41"/>
      <c r="H6" s="41"/>
      <c r="I6" s="41"/>
      <c r="J6" s="41"/>
      <c r="K6" s="41"/>
      <c r="L6" s="41"/>
      <c r="M6" s="41"/>
      <c r="N6" s="41"/>
      <c r="O6" s="41"/>
      <c r="P6" s="41"/>
      <c r="Q6" s="41"/>
    </row>
    <row r="7" spans="1:17" ht="11.5" x14ac:dyDescent="0.25">
      <c r="A7" s="41"/>
      <c r="B7" s="41"/>
      <c r="C7" s="41"/>
      <c r="D7" s="41"/>
      <c r="E7" s="41"/>
      <c r="F7" s="41"/>
      <c r="G7" s="41"/>
      <c r="H7" s="41"/>
      <c r="I7" s="41"/>
      <c r="J7" s="41"/>
      <c r="K7" s="41"/>
      <c r="L7" s="41"/>
      <c r="M7" s="41"/>
      <c r="N7" s="41"/>
      <c r="O7" s="41"/>
      <c r="P7" s="41"/>
      <c r="Q7" s="41"/>
    </row>
    <row r="8" spans="1:17" ht="11.5" x14ac:dyDescent="0.25">
      <c r="A8" s="67">
        <f>SUM(A9:A59)</f>
        <v>0</v>
      </c>
      <c r="B8" s="67">
        <f>SUM(B9:B59)</f>
        <v>0</v>
      </c>
      <c r="C8" s="48"/>
      <c r="D8" s="48"/>
      <c r="E8" s="48"/>
      <c r="F8" s="48"/>
      <c r="G8" s="48"/>
      <c r="H8" s="48"/>
      <c r="I8" s="41"/>
      <c r="J8" s="41"/>
      <c r="K8" s="41"/>
      <c r="L8" s="41"/>
      <c r="M8" s="41"/>
      <c r="N8" s="41"/>
      <c r="O8" s="41"/>
      <c r="P8" s="41"/>
      <c r="Q8" s="41"/>
    </row>
    <row r="9" spans="1:17" ht="16.899999999999999" customHeight="1" x14ac:dyDescent="0.35">
      <c r="A9" s="15"/>
      <c r="B9" s="15"/>
      <c r="C9" s="15"/>
      <c r="D9" s="15"/>
      <c r="E9" s="777" t="s">
        <v>457</v>
      </c>
      <c r="F9" s="777"/>
      <c r="G9" s="777"/>
      <c r="H9" s="777"/>
      <c r="I9" s="777"/>
      <c r="J9" s="777"/>
      <c r="K9" s="15"/>
      <c r="L9" s="15"/>
      <c r="M9" s="15"/>
      <c r="N9" s="15"/>
      <c r="O9" s="15"/>
      <c r="P9" s="15"/>
      <c r="Q9" s="15"/>
    </row>
    <row r="10" spans="1:17" ht="16.899999999999999" customHeight="1" x14ac:dyDescent="0.35">
      <c r="A10" s="49"/>
      <c r="B10" s="49"/>
      <c r="C10" s="49"/>
      <c r="D10" s="49"/>
      <c r="E10" s="778" t="str">
        <f>"Tool Setup (v"&amp;SysConfig!G74&amp;")"</f>
        <v>Tool Setup (v5.7)</v>
      </c>
      <c r="F10" s="778"/>
      <c r="G10" s="778"/>
      <c r="H10" s="778"/>
      <c r="I10" s="778"/>
      <c r="J10" s="778"/>
      <c r="K10" s="49"/>
      <c r="L10" s="49"/>
      <c r="M10" s="49"/>
      <c r="N10" s="49"/>
      <c r="O10" s="49"/>
      <c r="P10" s="49"/>
      <c r="Q10" s="49"/>
    </row>
    <row r="11" spans="1:17" ht="6" customHeight="1" x14ac:dyDescent="0.35">
      <c r="A11" s="15"/>
      <c r="B11" s="15"/>
      <c r="C11" s="15"/>
      <c r="D11" s="15"/>
      <c r="E11" s="15"/>
      <c r="F11" s="15"/>
      <c r="G11" s="15"/>
      <c r="H11" s="15"/>
      <c r="I11" s="15"/>
      <c r="J11" s="15"/>
      <c r="K11" s="15"/>
      <c r="L11" s="15"/>
      <c r="M11" s="15"/>
      <c r="N11" s="15"/>
      <c r="O11" s="15"/>
      <c r="P11" s="15"/>
      <c r="Q11" s="15"/>
    </row>
    <row r="12" spans="1:17" ht="16.899999999999999" customHeight="1" x14ac:dyDescent="0.35">
      <c r="A12" s="15"/>
      <c r="B12" s="15"/>
      <c r="C12" s="15"/>
      <c r="D12" s="15"/>
      <c r="E12" s="33" t="s">
        <v>234</v>
      </c>
      <c r="F12" s="175" t="s">
        <v>695</v>
      </c>
      <c r="G12" s="39" t="s">
        <v>419</v>
      </c>
      <c r="H12" s="15"/>
      <c r="I12" s="15"/>
      <c r="J12" s="15"/>
      <c r="K12" s="15"/>
      <c r="L12" s="15"/>
      <c r="M12" s="15"/>
      <c r="N12" s="15"/>
      <c r="O12" s="15"/>
      <c r="P12" s="15"/>
      <c r="Q12" s="15"/>
    </row>
    <row r="13" spans="1:17" ht="16.899999999999999" customHeight="1" x14ac:dyDescent="0.35">
      <c r="A13" s="15"/>
      <c r="B13" s="15"/>
      <c r="C13" s="15"/>
      <c r="D13" s="15"/>
      <c r="E13" s="35" t="s">
        <v>197</v>
      </c>
      <c r="F13" s="175" t="s">
        <v>693</v>
      </c>
      <c r="G13" s="39" t="s">
        <v>418</v>
      </c>
      <c r="H13" s="15"/>
      <c r="I13" s="15"/>
      <c r="J13" s="15"/>
      <c r="K13" s="15"/>
      <c r="L13" s="15"/>
      <c r="M13" s="15"/>
      <c r="N13" s="15"/>
      <c r="O13" s="15"/>
      <c r="P13" s="15"/>
      <c r="Q13" s="15"/>
    </row>
    <row r="14" spans="1:17" ht="16.899999999999999" customHeight="1" x14ac:dyDescent="0.35">
      <c r="A14" s="15"/>
      <c r="B14" s="15"/>
      <c r="C14" s="15"/>
      <c r="D14" s="15"/>
      <c r="E14" s="35" t="s">
        <v>198</v>
      </c>
      <c r="F14" s="742" t="s">
        <v>694</v>
      </c>
      <c r="G14" s="55"/>
      <c r="H14" s="15"/>
      <c r="I14" s="15"/>
      <c r="J14" s="15"/>
      <c r="K14" s="15"/>
      <c r="L14" s="15"/>
      <c r="M14" s="15"/>
      <c r="N14" s="15"/>
      <c r="O14" s="15"/>
      <c r="P14" s="15"/>
      <c r="Q14" s="15"/>
    </row>
    <row r="15" spans="1:17" ht="16.899999999999999" customHeight="1" x14ac:dyDescent="0.35">
      <c r="A15" s="15"/>
      <c r="B15" s="15"/>
      <c r="C15" s="15"/>
      <c r="D15" s="15"/>
      <c r="E15" s="35" t="s">
        <v>426</v>
      </c>
      <c r="F15" s="341" t="s">
        <v>489</v>
      </c>
      <c r="G15" s="55"/>
      <c r="H15" s="15"/>
      <c r="I15" s="15"/>
      <c r="J15" s="15"/>
      <c r="K15" s="15"/>
      <c r="L15" s="15"/>
      <c r="M15" s="15"/>
      <c r="N15" s="15"/>
      <c r="O15" s="15"/>
      <c r="P15" s="15"/>
      <c r="Q15" s="15"/>
    </row>
    <row r="16" spans="1:17" ht="16.899999999999999" customHeight="1" x14ac:dyDescent="0.35">
      <c r="A16" s="15"/>
      <c r="B16" s="15"/>
      <c r="C16" s="15"/>
      <c r="D16" s="15"/>
      <c r="E16" s="35" t="s">
        <v>199</v>
      </c>
      <c r="F16" s="175" t="s">
        <v>490</v>
      </c>
      <c r="G16" s="55"/>
      <c r="H16" s="15"/>
      <c r="I16" s="15"/>
      <c r="J16" s="15"/>
      <c r="K16" s="15"/>
      <c r="L16" s="15"/>
      <c r="M16" s="15"/>
      <c r="N16" s="15"/>
      <c r="O16" s="15"/>
      <c r="P16" s="15"/>
      <c r="Q16" s="15"/>
    </row>
    <row r="17" spans="1:17" ht="16.899999999999999" customHeight="1" x14ac:dyDescent="0.35">
      <c r="A17" s="15"/>
      <c r="B17" s="15"/>
      <c r="C17" s="15"/>
      <c r="D17" s="15"/>
      <c r="E17" s="30"/>
      <c r="F17" s="55"/>
      <c r="G17" s="34"/>
      <c r="H17" s="15"/>
      <c r="I17" s="15"/>
      <c r="J17" s="15"/>
      <c r="K17" s="15"/>
      <c r="L17" s="15"/>
      <c r="M17" s="15"/>
      <c r="N17" s="15"/>
      <c r="O17" s="15"/>
      <c r="P17" s="15"/>
      <c r="Q17" s="15"/>
    </row>
    <row r="18" spans="1:17" ht="4.1500000000000004" customHeight="1" x14ac:dyDescent="0.35">
      <c r="A18" s="15"/>
      <c r="B18" s="15"/>
      <c r="C18" s="15"/>
      <c r="D18" s="15"/>
      <c r="E18" s="15"/>
      <c r="F18" s="15"/>
      <c r="G18" s="15"/>
      <c r="H18" s="15"/>
      <c r="I18" s="15"/>
      <c r="J18" s="15"/>
      <c r="K18" s="15"/>
      <c r="L18" s="15"/>
      <c r="M18" s="15"/>
      <c r="N18" s="15"/>
      <c r="O18" s="15"/>
      <c r="P18" s="15"/>
      <c r="Q18" s="15"/>
    </row>
    <row r="19" spans="1:17" ht="15.5" x14ac:dyDescent="0.35">
      <c r="A19" s="49"/>
      <c r="B19" s="49"/>
      <c r="C19" s="49"/>
      <c r="D19" s="49"/>
      <c r="E19" s="776" t="s">
        <v>449</v>
      </c>
      <c r="F19" s="776"/>
      <c r="G19" s="49"/>
      <c r="H19" s="49"/>
      <c r="I19" s="49"/>
      <c r="J19" s="49"/>
      <c r="K19" s="49"/>
      <c r="L19" s="49"/>
      <c r="M19" s="49"/>
      <c r="N19" s="49"/>
      <c r="O19" s="49"/>
      <c r="P19" s="49"/>
      <c r="Q19" s="49"/>
    </row>
    <row r="20" spans="1:17" ht="0.65" customHeight="1" x14ac:dyDescent="0.25">
      <c r="A20" s="14"/>
      <c r="B20" s="14"/>
      <c r="C20" s="14"/>
      <c r="D20" s="14"/>
      <c r="E20" s="14"/>
      <c r="F20" s="14"/>
      <c r="G20" s="14"/>
      <c r="H20" s="14"/>
      <c r="I20" s="14"/>
      <c r="J20" s="14"/>
      <c r="K20" s="14"/>
      <c r="L20" s="14"/>
      <c r="M20" s="14"/>
      <c r="N20" s="14"/>
      <c r="O20" s="14"/>
      <c r="P20" s="14"/>
    </row>
    <row r="21" spans="1:17" ht="14" x14ac:dyDescent="0.3">
      <c r="A21" s="14"/>
      <c r="B21" s="14"/>
      <c r="C21" s="14"/>
      <c r="D21" s="14"/>
      <c r="E21" s="123" t="s">
        <v>417</v>
      </c>
      <c r="F21" s="124"/>
      <c r="G21" s="14"/>
      <c r="H21" s="14"/>
      <c r="I21" s="14"/>
      <c r="J21" s="14"/>
      <c r="K21" s="124"/>
      <c r="L21" s="14"/>
      <c r="M21" s="125"/>
      <c r="N21" s="125"/>
      <c r="O21" s="14"/>
      <c r="P21" s="14"/>
    </row>
    <row r="22" spans="1:17" ht="12" thickBot="1" x14ac:dyDescent="0.3">
      <c r="A22" s="14"/>
      <c r="B22" s="14"/>
      <c r="C22" s="14"/>
      <c r="D22" s="14"/>
      <c r="E22" s="243"/>
      <c r="F22" s="244"/>
      <c r="G22" s="244"/>
      <c r="H22" s="244"/>
      <c r="I22" s="244"/>
      <c r="J22" s="244"/>
      <c r="K22" s="244"/>
      <c r="L22" s="245" t="s">
        <v>192</v>
      </c>
      <c r="M22" s="245"/>
      <c r="N22" s="245"/>
      <c r="O22" s="244"/>
      <c r="P22" s="244"/>
    </row>
    <row r="23" spans="1:17" ht="12" thickBot="1" x14ac:dyDescent="0.3">
      <c r="A23" s="14"/>
      <c r="B23" s="14"/>
      <c r="C23" s="14"/>
      <c r="D23" s="14"/>
      <c r="E23" s="245" t="s">
        <v>416</v>
      </c>
      <c r="F23" s="245" t="s">
        <v>106</v>
      </c>
      <c r="G23" s="246" t="s">
        <v>424</v>
      </c>
      <c r="H23" s="246"/>
      <c r="I23" s="246" t="s">
        <v>425</v>
      </c>
      <c r="J23" s="247" t="s">
        <v>220</v>
      </c>
      <c r="K23" s="244"/>
      <c r="L23" s="248" t="s">
        <v>116</v>
      </c>
      <c r="M23" s="249" t="s">
        <v>117</v>
      </c>
      <c r="N23" s="250" t="s">
        <v>118</v>
      </c>
      <c r="O23" s="244"/>
      <c r="P23" s="251" t="s">
        <v>290</v>
      </c>
    </row>
    <row r="24" spans="1:17" ht="11.5" x14ac:dyDescent="0.25">
      <c r="A24" s="14"/>
      <c r="B24" s="14"/>
      <c r="C24" s="14"/>
      <c r="D24" s="14"/>
      <c r="E24" s="252">
        <v>1</v>
      </c>
      <c r="F24" s="253" t="s">
        <v>127</v>
      </c>
      <c r="G24" s="254">
        <v>1.5</v>
      </c>
      <c r="H24" s="255"/>
      <c r="I24" s="254">
        <v>2</v>
      </c>
      <c r="J24" s="256" t="s">
        <v>46</v>
      </c>
      <c r="K24" s="244"/>
      <c r="L24" s="257" t="str">
        <f>"x"&amp;" &lt; "&amp;G24</f>
        <v>x &lt; 1.5</v>
      </c>
      <c r="M24" s="258" t="str">
        <f>G24&amp;" ≤ "&amp;" x "&amp;" ≤ "&amp;I24</f>
        <v>1.5 ≤  x  ≤ 2</v>
      </c>
      <c r="N24" s="259" t="str">
        <f>"x"&amp;" &gt; "&amp;I24</f>
        <v>x &gt; 2</v>
      </c>
      <c r="O24" s="244"/>
      <c r="P24" s="175"/>
    </row>
    <row r="25" spans="1:17" ht="11.5" x14ac:dyDescent="0.25">
      <c r="A25" s="14"/>
      <c r="B25" s="14"/>
      <c r="C25" s="14"/>
      <c r="D25" s="14"/>
      <c r="E25" s="252">
        <v>2</v>
      </c>
      <c r="F25" s="253" t="s">
        <v>53</v>
      </c>
      <c r="G25" s="260">
        <v>0.05</v>
      </c>
      <c r="H25" s="255"/>
      <c r="I25" s="260">
        <v>0.1</v>
      </c>
      <c r="J25" s="256" t="s">
        <v>46</v>
      </c>
      <c r="K25" s="244"/>
      <c r="L25" s="261" t="str">
        <f>"x"&amp;" &lt; "&amp;TEXT(G25,"0.0%")</f>
        <v>x &lt; 5.0%</v>
      </c>
      <c r="M25" s="262" t="str">
        <f>TEXT(G25,"0.0%")&amp;" ≤ "&amp;" x "&amp;" ≤ "&amp;TEXT(I25,"0.0%")</f>
        <v>5.0% ≤  x  ≤ 10.0%</v>
      </c>
      <c r="N25" s="263" t="str">
        <f>"x"&amp;" &gt; "&amp;TEXT(I25,"0.0%")</f>
        <v>x &gt; 10.0%</v>
      </c>
      <c r="O25" s="244"/>
      <c r="P25" s="175"/>
    </row>
    <row r="26" spans="1:17" ht="11.5" x14ac:dyDescent="0.25">
      <c r="A26" s="14"/>
      <c r="B26" s="14"/>
      <c r="C26" s="14"/>
      <c r="D26" s="14"/>
      <c r="E26" s="252" t="s">
        <v>57</v>
      </c>
      <c r="F26" s="743" t="s">
        <v>61</v>
      </c>
      <c r="G26" s="254">
        <v>3.5</v>
      </c>
      <c r="H26" s="255"/>
      <c r="I26" s="254">
        <v>3</v>
      </c>
      <c r="J26" s="256" t="s">
        <v>47</v>
      </c>
      <c r="K26" s="244"/>
      <c r="L26" s="257" t="str">
        <f>"x"&amp;" &gt; "&amp;G26</f>
        <v>x &gt; 3.5</v>
      </c>
      <c r="M26" s="258" t="str">
        <f>G26&amp;" ≥ "&amp;" x "&amp;" ≥ "&amp;I26</f>
        <v>3.5 ≥  x  ≥ 3</v>
      </c>
      <c r="N26" s="259" t="str">
        <f>"x"&amp;" &lt; "&amp;I26</f>
        <v>x &lt; 3</v>
      </c>
      <c r="O26" s="244"/>
      <c r="P26" s="175"/>
    </row>
    <row r="27" spans="1:17" ht="11.5" x14ac:dyDescent="0.25">
      <c r="A27" s="14"/>
      <c r="B27" s="14"/>
      <c r="C27" s="14"/>
      <c r="D27" s="14"/>
      <c r="E27" s="252">
        <v>4</v>
      </c>
      <c r="F27" s="743" t="s">
        <v>65</v>
      </c>
      <c r="G27" s="254">
        <v>5</v>
      </c>
      <c r="H27" s="255"/>
      <c r="I27" s="254">
        <v>4.5</v>
      </c>
      <c r="J27" s="256" t="s">
        <v>47</v>
      </c>
      <c r="K27" s="244"/>
      <c r="L27" s="257" t="str">
        <f>"x"&amp;" &gt; "&amp;G27</f>
        <v>x &gt; 5</v>
      </c>
      <c r="M27" s="258" t="str">
        <f>G27&amp;" ≥ "&amp;" x "&amp;" ≥ "&amp;I27</f>
        <v>5 ≥  x  ≥ 4.5</v>
      </c>
      <c r="N27" s="259" t="str">
        <f>"x"&amp;" &lt; "&amp;I27</f>
        <v>x &lt; 4.5</v>
      </c>
      <c r="O27" s="244"/>
      <c r="P27" s="175"/>
    </row>
    <row r="28" spans="1:17" ht="11.5" x14ac:dyDescent="0.25">
      <c r="A28" s="14"/>
      <c r="B28" s="14"/>
      <c r="C28" s="14"/>
      <c r="D28" s="14"/>
      <c r="E28" s="252">
        <v>5</v>
      </c>
      <c r="F28" s="743" t="s">
        <v>59</v>
      </c>
      <c r="G28" s="254">
        <v>3</v>
      </c>
      <c r="H28" s="255"/>
      <c r="I28" s="254">
        <v>4.5</v>
      </c>
      <c r="J28" s="256" t="s">
        <v>46</v>
      </c>
      <c r="K28" s="244"/>
      <c r="L28" s="257" t="str">
        <f>"x"&amp;" &lt; "&amp;G28</f>
        <v>x &lt; 3</v>
      </c>
      <c r="M28" s="258" t="str">
        <f>G28&amp;" ≤ "&amp;" x "&amp;" ≤ "&amp;I28</f>
        <v>3 ≤  x  ≤ 4.5</v>
      </c>
      <c r="N28" s="259" t="str">
        <f>"x"&amp;" &gt; "&amp;I28</f>
        <v>x &gt; 4.5</v>
      </c>
      <c r="O28" s="244"/>
      <c r="P28" s="175"/>
    </row>
    <row r="29" spans="1:17" ht="11.5" x14ac:dyDescent="0.25">
      <c r="A29" s="14"/>
      <c r="B29" s="14"/>
      <c r="C29" s="14"/>
      <c r="D29" s="14"/>
      <c r="E29" s="252">
        <v>6</v>
      </c>
      <c r="F29" s="253" t="s">
        <v>62</v>
      </c>
      <c r="G29" s="254">
        <v>0.8</v>
      </c>
      <c r="H29" s="255"/>
      <c r="I29" s="254">
        <v>1</v>
      </c>
      <c r="J29" s="256" t="s">
        <v>46</v>
      </c>
      <c r="K29" s="244"/>
      <c r="L29" s="257" t="str">
        <f>"x"&amp;" &lt; "&amp;G29</f>
        <v>x &lt; 0.8</v>
      </c>
      <c r="M29" s="258" t="str">
        <f>G29&amp;" ≤ "&amp;" x "&amp;" ≤ "&amp;I29</f>
        <v>0.8 ≤  x  ≤ 1</v>
      </c>
      <c r="N29" s="259" t="str">
        <f>"x"&amp;" &gt; "&amp;I29</f>
        <v>x &gt; 1</v>
      </c>
      <c r="O29" s="244"/>
      <c r="P29" s="175"/>
    </row>
    <row r="30" spans="1:17" ht="11.5" x14ac:dyDescent="0.25">
      <c r="A30" s="14"/>
      <c r="B30" s="14"/>
      <c r="C30" s="14"/>
      <c r="D30" s="14"/>
      <c r="E30" s="252">
        <v>7</v>
      </c>
      <c r="F30" s="253" t="s">
        <v>63</v>
      </c>
      <c r="G30" s="254">
        <v>0</v>
      </c>
      <c r="H30" s="255"/>
      <c r="I30" s="255">
        <v>0</v>
      </c>
      <c r="J30" s="256" t="s">
        <v>46</v>
      </c>
      <c r="K30" s="244"/>
      <c r="L30" s="257" t="str">
        <f>"x"&amp;" &lt; "&amp;G30</f>
        <v>x &lt; 0</v>
      </c>
      <c r="M30" s="440"/>
      <c r="N30" s="259" t="str">
        <f>"x"&amp;" &gt; "&amp;G30</f>
        <v>x &gt; 0</v>
      </c>
      <c r="O30" s="244"/>
      <c r="P30" s="175"/>
    </row>
    <row r="31" spans="1:17" ht="11.5" x14ac:dyDescent="0.25">
      <c r="A31" s="14"/>
      <c r="B31" s="14"/>
      <c r="C31" s="14"/>
      <c r="D31" s="14"/>
      <c r="E31" s="252">
        <v>8</v>
      </c>
      <c r="F31" s="253" t="s">
        <v>64</v>
      </c>
      <c r="G31" s="260">
        <v>0.5</v>
      </c>
      <c r="H31" s="255"/>
      <c r="I31" s="260">
        <v>0.25</v>
      </c>
      <c r="J31" s="256" t="s">
        <v>47</v>
      </c>
      <c r="K31" s="244"/>
      <c r="L31" s="441" t="str">
        <f>"x"&amp;" &gt; "&amp;TEXT(G31,"0.0%")</f>
        <v>x &gt; 50.0%</v>
      </c>
      <c r="M31" s="258" t="str">
        <f>TEXT(G31,"0.0%")&amp;" ≥ "&amp;" x "&amp;" ≥ "&amp;TEXT(I31,"0.0%")</f>
        <v>50.0% ≥  x  ≥ 25.0%</v>
      </c>
      <c r="N31" s="259" t="str">
        <f>"x"&amp;" &lt; "&amp;TEXT(I31,"0.0%")</f>
        <v>x &lt; 25.0%</v>
      </c>
      <c r="O31" s="244"/>
      <c r="P31" s="175"/>
    </row>
    <row r="32" spans="1:17" ht="11.5" x14ac:dyDescent="0.25">
      <c r="A32" s="14"/>
      <c r="B32" s="14"/>
      <c r="C32" s="14"/>
      <c r="D32" s="14"/>
      <c r="E32" s="256"/>
      <c r="F32" s="244"/>
      <c r="G32" s="244"/>
      <c r="H32" s="244"/>
      <c r="I32" s="244"/>
      <c r="J32" s="244"/>
      <c r="K32" s="244"/>
      <c r="L32" s="244"/>
      <c r="M32" s="244"/>
      <c r="N32" s="244"/>
      <c r="O32" s="244"/>
      <c r="P32" s="244"/>
    </row>
    <row r="33" spans="1:17" ht="12" thickBot="1" x14ac:dyDescent="0.3">
      <c r="A33" s="14"/>
      <c r="B33" s="14"/>
      <c r="C33" s="14"/>
      <c r="D33" s="14"/>
      <c r="E33" s="256"/>
      <c r="F33" s="244"/>
      <c r="G33" s="244"/>
      <c r="H33" s="244"/>
      <c r="I33" s="244"/>
      <c r="J33" s="244"/>
      <c r="K33" s="244"/>
      <c r="L33" s="244"/>
      <c r="M33" s="244"/>
      <c r="N33" s="244"/>
      <c r="O33" s="244"/>
      <c r="P33" s="251" t="s">
        <v>683</v>
      </c>
    </row>
    <row r="34" spans="1:17" ht="48" customHeight="1" x14ac:dyDescent="0.25">
      <c r="A34" s="14"/>
      <c r="B34" s="14"/>
      <c r="C34" s="14"/>
      <c r="D34" s="14"/>
      <c r="E34" s="439" t="s">
        <v>468</v>
      </c>
      <c r="F34" s="264">
        <v>500</v>
      </c>
      <c r="G34" s="774" t="s">
        <v>354</v>
      </c>
      <c r="H34" s="775"/>
      <c r="I34" s="775"/>
      <c r="J34" s="270"/>
      <c r="K34" s="270"/>
      <c r="L34" s="270"/>
      <c r="M34" s="270"/>
      <c r="N34" s="270"/>
      <c r="O34" s="270"/>
      <c r="P34" s="735" t="s">
        <v>696</v>
      </c>
      <c r="Q34" s="270"/>
    </row>
    <row r="35" spans="1:17" ht="24.75" customHeight="1" x14ac:dyDescent="0.25">
      <c r="A35" s="14"/>
      <c r="B35" s="14"/>
      <c r="C35" s="14"/>
      <c r="D35" s="14"/>
      <c r="E35" s="122"/>
      <c r="F35" s="14"/>
      <c r="G35" s="14"/>
      <c r="H35" s="14"/>
      <c r="I35" s="14"/>
      <c r="J35" s="14"/>
      <c r="K35" s="14"/>
      <c r="L35" s="14"/>
      <c r="M35" s="14"/>
      <c r="N35" s="14"/>
      <c r="O35" s="14"/>
      <c r="P35" s="740" t="s">
        <v>688</v>
      </c>
    </row>
    <row r="36" spans="1:17" ht="15.5" x14ac:dyDescent="0.35">
      <c r="A36" s="49"/>
      <c r="B36" s="49"/>
      <c r="C36" s="49"/>
      <c r="D36" s="49"/>
      <c r="E36" s="49" t="s">
        <v>374</v>
      </c>
      <c r="F36" s="49"/>
      <c r="G36" s="49"/>
      <c r="H36" s="49"/>
      <c r="I36" s="49"/>
      <c r="J36" s="49"/>
      <c r="K36" s="49"/>
      <c r="L36" s="49"/>
      <c r="M36" s="49"/>
      <c r="N36" s="49"/>
      <c r="O36" s="49"/>
      <c r="P36" s="49"/>
      <c r="Q36" s="49"/>
    </row>
    <row r="37" spans="1:17" ht="15" customHeight="1" x14ac:dyDescent="0.25">
      <c r="A37" s="14"/>
      <c r="B37" s="14"/>
      <c r="C37" s="14"/>
      <c r="D37" s="14"/>
      <c r="E37" s="770" t="s">
        <v>465</v>
      </c>
      <c r="F37" s="770"/>
      <c r="G37" s="770"/>
      <c r="H37" s="770"/>
      <c r="I37" s="770"/>
      <c r="J37" s="121"/>
      <c r="K37" s="121"/>
      <c r="L37" s="121"/>
      <c r="M37" s="121"/>
      <c r="N37" s="121"/>
      <c r="O37" s="14"/>
      <c r="P37" s="14"/>
    </row>
    <row r="38" spans="1:17" ht="15" customHeight="1" x14ac:dyDescent="0.25">
      <c r="A38" s="14"/>
      <c r="B38" s="14"/>
      <c r="C38" s="14"/>
      <c r="D38" s="14"/>
      <c r="E38" s="121"/>
      <c r="F38" s="119" t="s">
        <v>344</v>
      </c>
      <c r="G38" s="244"/>
      <c r="H38" s="244"/>
      <c r="I38" s="121"/>
      <c r="J38" s="121"/>
      <c r="K38" s="121"/>
      <c r="L38" s="121"/>
      <c r="M38" s="121"/>
      <c r="N38" s="121"/>
      <c r="O38" s="14"/>
      <c r="P38" s="14"/>
    </row>
    <row r="39" spans="1:17" ht="15" customHeight="1" x14ac:dyDescent="0.25">
      <c r="A39" s="14"/>
      <c r="B39" s="14"/>
      <c r="C39" s="14"/>
      <c r="D39" s="14"/>
      <c r="E39" s="121"/>
      <c r="F39" s="265" t="s">
        <v>346</v>
      </c>
      <c r="G39" s="771" t="s">
        <v>427</v>
      </c>
      <c r="H39" s="772"/>
      <c r="I39" s="773"/>
      <c r="J39" s="121"/>
      <c r="K39" s="121"/>
      <c r="L39" s="121"/>
      <c r="M39" s="121"/>
      <c r="N39" s="121"/>
      <c r="O39" s="14"/>
      <c r="P39" s="14"/>
    </row>
    <row r="40" spans="1:17" ht="15" customHeight="1" x14ac:dyDescent="0.25">
      <c r="A40" s="14"/>
      <c r="B40" s="14"/>
      <c r="C40" s="14"/>
      <c r="D40" s="14"/>
      <c r="E40" s="121"/>
      <c r="F40" s="265" t="s">
        <v>345</v>
      </c>
      <c r="G40" s="771" t="s">
        <v>428</v>
      </c>
      <c r="H40" s="772"/>
      <c r="I40" s="772"/>
      <c r="J40" s="773"/>
      <c r="K40" s="121"/>
      <c r="L40" s="783" t="s">
        <v>687</v>
      </c>
      <c r="M40" s="783"/>
      <c r="N40" s="783"/>
      <c r="O40" s="14"/>
      <c r="P40" s="14"/>
    </row>
    <row r="41" spans="1:17" ht="24" customHeight="1" x14ac:dyDescent="0.25">
      <c r="A41" s="14"/>
      <c r="B41" s="14"/>
      <c r="C41" s="14"/>
      <c r="D41" s="14"/>
      <c r="E41" s="734"/>
      <c r="F41" s="739" t="s">
        <v>692</v>
      </c>
      <c r="G41" s="779" t="s">
        <v>689</v>
      </c>
      <c r="H41" s="780"/>
      <c r="I41" s="780"/>
      <c r="J41" s="781"/>
      <c r="K41" s="734"/>
      <c r="L41" s="783"/>
      <c r="M41" s="783"/>
      <c r="N41" s="783"/>
      <c r="O41" s="741"/>
      <c r="P41" s="14"/>
    </row>
    <row r="42" spans="1:17" ht="15" customHeight="1" x14ac:dyDescent="0.25">
      <c r="A42" s="14"/>
      <c r="B42" s="14"/>
      <c r="C42" s="14"/>
      <c r="D42" s="14"/>
      <c r="E42" s="121"/>
      <c r="F42" s="14"/>
      <c r="G42" s="121"/>
      <c r="H42" s="121"/>
      <c r="I42" s="121"/>
      <c r="J42" s="121"/>
      <c r="K42" s="121"/>
      <c r="L42" s="783"/>
      <c r="M42" s="783"/>
      <c r="N42" s="783"/>
      <c r="O42" s="741"/>
      <c r="P42" s="14"/>
    </row>
    <row r="43" spans="1:17" ht="60" customHeight="1" thickBot="1" x14ac:dyDescent="0.3">
      <c r="A43" s="14"/>
      <c r="B43" s="14"/>
      <c r="C43" s="14"/>
      <c r="D43" s="14"/>
      <c r="E43" s="121"/>
      <c r="F43" s="266" t="s">
        <v>296</v>
      </c>
      <c r="G43" s="267" t="s">
        <v>399</v>
      </c>
      <c r="H43" s="268" t="s">
        <v>297</v>
      </c>
      <c r="I43" s="121"/>
      <c r="J43" s="165" t="s">
        <v>253</v>
      </c>
      <c r="K43" s="121"/>
      <c r="L43" s="14"/>
      <c r="M43" s="121"/>
      <c r="N43" s="121"/>
      <c r="O43" s="14"/>
      <c r="P43" s="14"/>
    </row>
    <row r="44" spans="1:17" ht="15" customHeight="1" x14ac:dyDescent="0.25">
      <c r="A44" s="14"/>
      <c r="B44" s="14"/>
      <c r="C44" s="14"/>
      <c r="D44" s="14"/>
      <c r="E44" s="121"/>
      <c r="F44" s="161" t="s">
        <v>298</v>
      </c>
      <c r="G44" s="127" t="str">
        <f>IF('2.1 Lead &amp; Parents'!J16=TRUE,"YES","")</f>
        <v>YES</v>
      </c>
      <c r="H44" s="264"/>
      <c r="I44" s="121"/>
      <c r="J44" s="737">
        <f>IF(G41=SysConfig!F43,SUMIF(G44:G55,"YES",H44:H55),MAX(IF(G44:G55="YES",H44:H55)))</f>
        <v>0</v>
      </c>
      <c r="K44" s="734"/>
      <c r="L44" s="782" t="str">
        <f>IF(G41=SysConfig!F43,"Based on "&amp;SysConfig!F43&amp; " of selected lots. Note that if calculating Turnover Ratio cell F35 above must be completed","Based on "&amp;SysConfig!F42&amp; " of selected lots. Note that if calculating Turnover Ratio cell F35 above must be completed")</f>
        <v>Based on Maximum Annual Contract Value of selected lots. Note that if calculating Turnover Ratio cell F35 above must be completed</v>
      </c>
      <c r="M44" s="782"/>
      <c r="N44" s="736"/>
      <c r="O44" s="14"/>
      <c r="P44" s="14"/>
    </row>
    <row r="45" spans="1:17" ht="15" customHeight="1" x14ac:dyDescent="0.25">
      <c r="A45" s="14"/>
      <c r="B45" s="14"/>
      <c r="C45" s="14"/>
      <c r="D45" s="14"/>
      <c r="E45" s="121"/>
      <c r="F45" s="161" t="s">
        <v>299</v>
      </c>
      <c r="G45" s="127" t="str">
        <f>IF('2.1 Lead &amp; Parents'!J17=TRUE,"YES","")</f>
        <v>YES</v>
      </c>
      <c r="H45" s="264"/>
      <c r="I45" s="121"/>
      <c r="J45" s="738"/>
      <c r="K45" s="121"/>
      <c r="L45" s="782"/>
      <c r="M45" s="782"/>
      <c r="N45" s="736"/>
      <c r="O45" s="14"/>
      <c r="P45" s="14"/>
    </row>
    <row r="46" spans="1:17" ht="15" customHeight="1" x14ac:dyDescent="0.25">
      <c r="A46" s="14"/>
      <c r="B46" s="14"/>
      <c r="C46" s="14"/>
      <c r="D46" s="14"/>
      <c r="E46" s="121"/>
      <c r="F46" s="161" t="s">
        <v>300</v>
      </c>
      <c r="G46" s="127" t="str">
        <f>IF('2.1 Lead &amp; Parents'!J18=TRUE,"YES","")</f>
        <v>YES</v>
      </c>
      <c r="H46" s="264"/>
      <c r="I46" s="121"/>
      <c r="J46" s="340"/>
      <c r="K46" s="121"/>
      <c r="L46" s="782"/>
      <c r="M46" s="782"/>
      <c r="N46" s="736"/>
      <c r="O46" s="14"/>
      <c r="P46" s="14"/>
    </row>
    <row r="47" spans="1:17" ht="15" customHeight="1" x14ac:dyDescent="0.25">
      <c r="A47" s="14"/>
      <c r="B47" s="14"/>
      <c r="C47" s="14"/>
      <c r="D47" s="14"/>
      <c r="E47" s="121"/>
      <c r="F47" s="161" t="s">
        <v>301</v>
      </c>
      <c r="G47" s="127" t="str">
        <f>IF('2.1 Lead &amp; Parents'!J19=TRUE,"YES","")</f>
        <v>YES</v>
      </c>
      <c r="H47" s="264"/>
      <c r="I47" s="121"/>
      <c r="J47" s="121"/>
      <c r="K47" s="121"/>
      <c r="L47" s="121"/>
      <c r="M47" s="121"/>
      <c r="N47" s="121"/>
      <c r="O47" s="14"/>
      <c r="P47" s="14"/>
    </row>
    <row r="48" spans="1:17" ht="15" customHeight="1" x14ac:dyDescent="0.25">
      <c r="A48" s="14"/>
      <c r="B48" s="14"/>
      <c r="C48" s="14"/>
      <c r="D48" s="14"/>
      <c r="E48" s="121"/>
      <c r="F48" s="161" t="s">
        <v>302</v>
      </c>
      <c r="G48" s="127" t="str">
        <f>IF('2.1 Lead &amp; Parents'!J20=TRUE,"YES","")</f>
        <v>YES</v>
      </c>
      <c r="H48" s="264"/>
      <c r="I48" s="121"/>
      <c r="J48" s="769"/>
      <c r="K48" s="769"/>
      <c r="L48" s="769"/>
      <c r="M48" s="769"/>
      <c r="N48" s="121"/>
      <c r="O48" s="14"/>
      <c r="P48" s="14"/>
    </row>
    <row r="49" spans="1:17" ht="15" customHeight="1" x14ac:dyDescent="0.25">
      <c r="A49" s="14"/>
      <c r="B49" s="14"/>
      <c r="C49" s="14"/>
      <c r="D49" s="14"/>
      <c r="E49" s="121"/>
      <c r="F49" s="161" t="s">
        <v>303</v>
      </c>
      <c r="G49" s="127" t="str">
        <f>IF('2.1 Lead &amp; Parents'!J21=TRUE,"YES","")</f>
        <v>YES</v>
      </c>
      <c r="H49" s="264"/>
      <c r="I49" s="121"/>
      <c r="J49" s="769"/>
      <c r="K49" s="769"/>
      <c r="L49" s="769"/>
      <c r="M49" s="769"/>
      <c r="N49" s="121"/>
      <c r="O49" s="14"/>
      <c r="P49" s="14"/>
    </row>
    <row r="50" spans="1:17" ht="15" customHeight="1" x14ac:dyDescent="0.25">
      <c r="A50" s="14"/>
      <c r="B50" s="14"/>
      <c r="C50" s="14"/>
      <c r="D50" s="14"/>
      <c r="E50" s="121"/>
      <c r="F50" s="161" t="s">
        <v>304</v>
      </c>
      <c r="G50" s="127" t="str">
        <f>IF('2.1 Lead &amp; Parents'!J22=TRUE,"YES","")</f>
        <v>YES</v>
      </c>
      <c r="H50" s="264"/>
      <c r="I50" s="121"/>
      <c r="J50" s="769"/>
      <c r="K50" s="769"/>
      <c r="L50" s="769"/>
      <c r="M50" s="769"/>
      <c r="N50" s="121"/>
      <c r="O50" s="14"/>
      <c r="P50" s="14"/>
    </row>
    <row r="51" spans="1:17" ht="15" customHeight="1" x14ac:dyDescent="0.25">
      <c r="A51" s="14"/>
      <c r="B51" s="14"/>
      <c r="C51" s="14"/>
      <c r="D51" s="14"/>
      <c r="E51" s="121"/>
      <c r="F51" s="161" t="s">
        <v>305</v>
      </c>
      <c r="G51" s="127" t="str">
        <f>IF('2.1 Lead &amp; Parents'!J23=TRUE,"YES","")</f>
        <v>YES</v>
      </c>
      <c r="H51" s="264"/>
      <c r="I51" s="121"/>
      <c r="J51" s="769"/>
      <c r="K51" s="769"/>
      <c r="L51" s="769"/>
      <c r="M51" s="769"/>
      <c r="N51" s="121"/>
      <c r="O51" s="14"/>
      <c r="P51" s="14"/>
    </row>
    <row r="52" spans="1:17" ht="15" customHeight="1" x14ac:dyDescent="0.25">
      <c r="A52" s="14"/>
      <c r="B52" s="14"/>
      <c r="C52" s="14"/>
      <c r="D52" s="14"/>
      <c r="E52" s="121"/>
      <c r="F52" s="161" t="s">
        <v>306</v>
      </c>
      <c r="G52" s="127" t="str">
        <f>IF('2.1 Lead &amp; Parents'!J24=TRUE,"YES","")</f>
        <v>YES</v>
      </c>
      <c r="H52" s="264"/>
      <c r="I52" s="121"/>
      <c r="J52" s="121"/>
      <c r="K52" s="121"/>
      <c r="L52" s="121"/>
      <c r="M52" s="121"/>
      <c r="N52" s="121"/>
      <c r="O52" s="14"/>
      <c r="P52" s="14"/>
    </row>
    <row r="53" spans="1:17" ht="15" customHeight="1" x14ac:dyDescent="0.25">
      <c r="A53" s="14"/>
      <c r="B53" s="14"/>
      <c r="C53" s="14"/>
      <c r="D53" s="14"/>
      <c r="E53" s="121"/>
      <c r="F53" s="161" t="s">
        <v>307</v>
      </c>
      <c r="G53" s="127" t="str">
        <f>IF('2.1 Lead &amp; Parents'!J25=TRUE,"YES","")</f>
        <v>YES</v>
      </c>
      <c r="H53" s="264"/>
      <c r="I53" s="121"/>
      <c r="J53" s="121"/>
      <c r="K53" s="121"/>
      <c r="L53" s="121"/>
      <c r="M53" s="121"/>
      <c r="N53" s="121"/>
      <c r="O53" s="14"/>
      <c r="P53" s="14"/>
    </row>
    <row r="54" spans="1:17" ht="15" customHeight="1" x14ac:dyDescent="0.25">
      <c r="A54" s="14"/>
      <c r="B54" s="14"/>
      <c r="C54" s="14"/>
      <c r="D54" s="14"/>
      <c r="E54" s="121"/>
      <c r="F54" s="161" t="s">
        <v>308</v>
      </c>
      <c r="G54" s="127" t="str">
        <f>IF('2.1 Lead &amp; Parents'!J26=TRUE,"YES","")</f>
        <v>YES</v>
      </c>
      <c r="H54" s="264"/>
      <c r="I54" s="121"/>
      <c r="J54" s="121"/>
      <c r="K54" s="121"/>
      <c r="L54" s="121"/>
      <c r="M54" s="121"/>
      <c r="N54" s="121"/>
      <c r="O54" s="14"/>
      <c r="P54" s="14"/>
    </row>
    <row r="55" spans="1:17" ht="15" customHeight="1" x14ac:dyDescent="0.25">
      <c r="A55" s="14"/>
      <c r="B55" s="14"/>
      <c r="C55" s="14"/>
      <c r="D55" s="14"/>
      <c r="E55" s="121"/>
      <c r="F55" s="161" t="s">
        <v>309</v>
      </c>
      <c r="G55" s="127" t="str">
        <f>IF('2.1 Lead &amp; Parents'!J27=TRUE,"YES","")</f>
        <v>YES</v>
      </c>
      <c r="H55" s="264"/>
      <c r="I55" s="121"/>
      <c r="J55" s="121"/>
      <c r="K55" s="121"/>
      <c r="L55" s="121"/>
      <c r="M55" s="121"/>
      <c r="N55" s="121"/>
      <c r="O55" s="14"/>
      <c r="P55" s="14"/>
    </row>
    <row r="56" spans="1:17" ht="15" customHeight="1" x14ac:dyDescent="0.25">
      <c r="A56" s="14"/>
      <c r="B56" s="14"/>
      <c r="C56" s="14"/>
      <c r="D56" s="14"/>
      <c r="E56" s="121"/>
      <c r="F56" s="126"/>
      <c r="G56" s="121"/>
      <c r="H56" s="121"/>
      <c r="I56" s="121"/>
      <c r="J56" s="121"/>
      <c r="K56" s="121"/>
      <c r="L56" s="121"/>
      <c r="M56" s="121"/>
      <c r="N56" s="121"/>
      <c r="O56" s="14"/>
      <c r="P56" s="14"/>
    </row>
    <row r="57" spans="1:17" ht="15" customHeight="1" x14ac:dyDescent="0.25">
      <c r="A57" s="14"/>
      <c r="B57" s="14"/>
      <c r="C57" s="14"/>
      <c r="D57" s="14"/>
      <c r="E57" s="121"/>
      <c r="F57" s="121"/>
      <c r="G57" s="121"/>
      <c r="H57" s="121"/>
      <c r="I57" s="121"/>
      <c r="J57" s="121"/>
      <c r="K57" s="121"/>
      <c r="L57" s="121"/>
      <c r="M57" s="121"/>
      <c r="N57" s="121"/>
      <c r="O57" s="14"/>
      <c r="P57" s="14"/>
    </row>
    <row r="58" spans="1:17" ht="12" x14ac:dyDescent="0.25">
      <c r="A58" s="14"/>
      <c r="B58" s="14"/>
      <c r="C58" s="14"/>
      <c r="D58" s="14"/>
      <c r="E58" s="122"/>
      <c r="F58" s="123"/>
      <c r="G58" s="14"/>
      <c r="H58" s="14"/>
      <c r="I58" s="14"/>
      <c r="J58" s="14"/>
      <c r="K58" s="14"/>
      <c r="L58" s="14"/>
      <c r="M58" s="14"/>
      <c r="N58" s="14"/>
      <c r="O58" s="14"/>
      <c r="P58" s="14"/>
    </row>
    <row r="59" spans="1:17" ht="15.5" x14ac:dyDescent="0.35">
      <c r="A59" s="49" t="s">
        <v>124</v>
      </c>
      <c r="B59" s="49"/>
      <c r="C59" s="49"/>
      <c r="D59" s="49"/>
      <c r="E59" s="49"/>
      <c r="F59" s="49"/>
      <c r="G59" s="49"/>
      <c r="H59" s="49"/>
      <c r="I59" s="49"/>
      <c r="J59" s="49"/>
      <c r="K59" s="49"/>
      <c r="L59" s="49"/>
      <c r="M59" s="49"/>
      <c r="N59" s="49"/>
      <c r="O59" s="49"/>
      <c r="P59" s="49"/>
      <c r="Q59" s="120"/>
    </row>
    <row r="60" spans="1:17" ht="14.65" customHeight="1" x14ac:dyDescent="0.25"/>
    <row r="61" spans="1:17" ht="14.65" hidden="1" customHeight="1" x14ac:dyDescent="0.25"/>
    <row r="62" spans="1:17" ht="14.65" hidden="1" customHeight="1" x14ac:dyDescent="0.25"/>
    <row r="63" spans="1:17" ht="14.65" hidden="1" customHeight="1" x14ac:dyDescent="0.25"/>
    <row r="64" spans="1:17" ht="14.65" hidden="1" customHeight="1" x14ac:dyDescent="0.25"/>
    <row r="65" ht="14.65" hidden="1" customHeight="1" x14ac:dyDescent="0.25"/>
    <row r="66" ht="14.65" hidden="1" customHeight="1" x14ac:dyDescent="0.25"/>
    <row r="67" ht="14.65" hidden="1" customHeight="1" x14ac:dyDescent="0.25"/>
    <row r="68" ht="14.65" hidden="1" customHeight="1" x14ac:dyDescent="0.25"/>
    <row r="69" ht="14.65" hidden="1" customHeight="1" x14ac:dyDescent="0.25"/>
    <row r="70" ht="14.65" hidden="1" customHeight="1" x14ac:dyDescent="0.25"/>
    <row r="71" ht="14.65" hidden="1" customHeight="1" x14ac:dyDescent="0.25"/>
    <row r="72" ht="14.65" hidden="1" customHeight="1" x14ac:dyDescent="0.25"/>
    <row r="73" ht="0" hidden="1" customHeight="1" x14ac:dyDescent="0.25"/>
  </sheetData>
  <sheetProtection sheet="1" objects="1" scenarios="1"/>
  <protectedRanges>
    <protectedRange sqref="G40:H41 G39" name="Ancillary Inputs_1_1_3_1"/>
  </protectedRanges>
  <mergeCells count="12">
    <mergeCell ref="J48:M51"/>
    <mergeCell ref="E37:I37"/>
    <mergeCell ref="C6:D6"/>
    <mergeCell ref="G40:J40"/>
    <mergeCell ref="G39:I39"/>
    <mergeCell ref="G34:I34"/>
    <mergeCell ref="E19:F19"/>
    <mergeCell ref="E9:J9"/>
    <mergeCell ref="E10:J10"/>
    <mergeCell ref="G41:J41"/>
    <mergeCell ref="L44:M46"/>
    <mergeCell ref="L40:N42"/>
  </mergeCells>
  <conditionalFormatting sqref="C5:D5">
    <cfRule type="expression" dxfId="389" priority="3">
      <formula>IF(AND(sysChk=0,sysWarn=0),1,0)</formula>
    </cfRule>
    <cfRule type="expression" dxfId="388" priority="4">
      <formula>IF(AND(sysChk=0,sysWarn&lt;&gt;0),1,0)</formula>
    </cfRule>
    <cfRule type="expression" dxfId="387" priority="5">
      <formula>IF(sysChk&lt;&gt;0,1,0)</formula>
    </cfRule>
  </conditionalFormatting>
  <dataValidations count="1">
    <dataValidation allowBlank="1" showInputMessage="1" showErrorMessage="1" prompt="Authority to confirm value" sqref="F34" xr:uid="{00000000-0002-0000-0400-000000000000}"/>
  </dataValidations>
  <hyperlinks>
    <hyperlink ref="F14" r:id="rId1" xr:uid="{A6773BC8-38EF-44B0-BF3E-70271FDF7021}"/>
  </hyperlinks>
  <pageMargins left="0.7" right="0.7" top="0.75" bottom="0.75" header="0.3" footer="0.3"/>
  <pageSetup paperSize="9" orientation="portrait" r:id="rId2"/>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1000000}">
          <x14:formula1>
            <xm:f>SysConfig!$F$42:$F$43</xm:f>
          </x14:formula1>
          <xm:sqref>G41:J41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70C0"/>
  </sheetPr>
  <dimension ref="A1"/>
  <sheetViews>
    <sheetView workbookViewId="0"/>
  </sheetViews>
  <sheetFormatPr defaultColWidth="9.09765625" defaultRowHeight="11.5" x14ac:dyDescent="0.25"/>
  <cols>
    <col min="1" max="16384" width="9.09765625" style="129"/>
  </cols>
  <sheetData/>
  <sheetProtection selectLockedCells="1" selectUnlockedCells="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
    <tabColor rgb="FF0070C0"/>
    <pageSetUpPr autoPageBreaks="0"/>
  </sheetPr>
  <dimension ref="A1:AX156"/>
  <sheetViews>
    <sheetView showGridLines="0" topLeftCell="A4" workbookViewId="0">
      <pane xSplit="5" topLeftCell="H1" activePane="topRight" state="frozen"/>
      <selection pane="topRight" activeCell="E28" sqref="E28"/>
    </sheetView>
  </sheetViews>
  <sheetFormatPr defaultColWidth="0" defaultRowHeight="0" customHeight="1" zeroHeight="1" x14ac:dyDescent="0.25"/>
  <cols>
    <col min="1" max="2" width="3.296875" bestFit="1" customWidth="1"/>
    <col min="3" max="3" width="9.3984375" customWidth="1"/>
    <col min="4" max="4" width="1.69921875" customWidth="1"/>
    <col min="5" max="5" width="55.8984375" customWidth="1"/>
    <col min="6" max="8" width="15.59765625" customWidth="1"/>
    <col min="9" max="9" width="1.8984375" style="514" customWidth="1"/>
    <col min="10" max="12" width="15.59765625" customWidth="1"/>
    <col min="13" max="13" width="1.8984375" style="498" customWidth="1"/>
    <col min="14" max="16" width="15.59765625" customWidth="1"/>
    <col min="17" max="17" width="1.8984375" style="514" customWidth="1"/>
    <col min="18" max="20" width="15.59765625" customWidth="1"/>
    <col min="21" max="21" width="1.8984375" customWidth="1"/>
    <col min="22" max="24" width="15.59765625" customWidth="1"/>
    <col min="25" max="25" width="2.296875" customWidth="1"/>
    <col min="26" max="50" width="0" hidden="1" customWidth="1"/>
    <col min="51" max="16384" width="8.69921875" hidden="1"/>
  </cols>
  <sheetData>
    <row r="1" spans="1:25" ht="11.5" x14ac:dyDescent="0.25">
      <c r="A1" s="41" t="s">
        <v>76</v>
      </c>
      <c r="B1" s="41"/>
      <c r="C1" s="42"/>
      <c r="D1" s="41"/>
      <c r="E1" s="41"/>
      <c r="F1" s="41"/>
      <c r="G1" s="41"/>
      <c r="H1" s="41"/>
      <c r="I1" s="510"/>
      <c r="J1" s="41"/>
      <c r="K1" s="41"/>
      <c r="L1" s="41"/>
      <c r="M1" s="505"/>
      <c r="N1" s="41"/>
      <c r="O1" s="41"/>
      <c r="P1" s="41"/>
      <c r="Q1" s="510"/>
      <c r="R1" s="41"/>
      <c r="S1" s="41"/>
      <c r="T1" s="41"/>
      <c r="U1" s="41"/>
      <c r="V1" s="41"/>
      <c r="W1" s="41"/>
      <c r="X1" s="41"/>
      <c r="Y1" s="41"/>
    </row>
    <row r="2" spans="1:25" ht="13" x14ac:dyDescent="0.25">
      <c r="A2" s="41"/>
      <c r="B2" s="41"/>
      <c r="C2" s="43" t="str">
        <f>cstProjectName</f>
        <v xml:space="preserve">C1000862 GovPrint Cloud </v>
      </c>
      <c r="D2" s="41"/>
      <c r="E2" s="41"/>
      <c r="F2" s="41"/>
      <c r="G2" s="41"/>
      <c r="H2" s="41"/>
      <c r="I2" s="510"/>
      <c r="J2" s="41"/>
      <c r="K2" s="41"/>
      <c r="L2" s="41"/>
      <c r="M2" s="505"/>
      <c r="N2" s="41"/>
      <c r="O2" s="41"/>
      <c r="P2" s="41"/>
      <c r="Q2" s="510"/>
      <c r="R2" s="41"/>
      <c r="S2" s="41"/>
      <c r="T2" s="41"/>
      <c r="U2" s="41"/>
      <c r="V2" s="41"/>
      <c r="W2" s="41"/>
      <c r="X2" s="41"/>
      <c r="Y2" s="41"/>
    </row>
    <row r="3" spans="1:25" ht="12.5" x14ac:dyDescent="0.25">
      <c r="A3" s="41"/>
      <c r="B3" s="41"/>
      <c r="C3" s="44" t="str">
        <f ca="1">MID(CELL("filename",A1),FIND("]",CELL("filename",A1))+1,256)</f>
        <v>1.1a Lead &amp; Parents</v>
      </c>
      <c r="D3" s="41"/>
      <c r="E3" s="41"/>
      <c r="F3" s="41"/>
      <c r="G3" s="41"/>
      <c r="H3" s="41"/>
      <c r="I3" s="510"/>
      <c r="J3" s="41"/>
      <c r="K3" s="41"/>
      <c r="L3" s="41"/>
      <c r="M3" s="505"/>
      <c r="N3" s="41"/>
      <c r="O3" s="41"/>
      <c r="P3" s="41"/>
      <c r="Q3" s="510"/>
      <c r="R3" s="41"/>
      <c r="S3" s="41"/>
      <c r="T3" s="41"/>
      <c r="U3" s="41"/>
      <c r="V3" s="41"/>
      <c r="W3" s="41"/>
      <c r="X3" s="41"/>
      <c r="Y3" s="41"/>
    </row>
    <row r="4" spans="1:25" ht="11.5" x14ac:dyDescent="0.25">
      <c r="A4" s="41"/>
      <c r="B4" s="41"/>
      <c r="C4" s="42" t="str">
        <f>IF(ISBLANK(cstProtectiveMarking),"",cstProtectiveMarking)</f>
        <v>[OFFICIAL]</v>
      </c>
      <c r="D4" s="41"/>
      <c r="E4" s="41"/>
      <c r="F4" s="41"/>
      <c r="G4" s="41"/>
      <c r="H4" s="41"/>
      <c r="I4" s="510"/>
      <c r="J4" s="41"/>
      <c r="K4" s="41"/>
      <c r="L4" s="41"/>
      <c r="M4" s="505"/>
      <c r="N4" s="41"/>
      <c r="O4" s="41"/>
      <c r="P4" s="41"/>
      <c r="Q4" s="510"/>
      <c r="R4" s="41"/>
      <c r="S4" s="41"/>
      <c r="T4" s="41"/>
      <c r="U4" s="41"/>
      <c r="V4" s="41"/>
      <c r="W4" s="41"/>
      <c r="X4" s="41"/>
      <c r="Y4" s="41"/>
    </row>
    <row r="5" spans="1:25" ht="11.5" x14ac:dyDescent="0.25">
      <c r="A5" s="41"/>
      <c r="B5" s="41"/>
      <c r="C5" s="45" t="str">
        <f>HYPERLINK("#'Contents'!A1",sysChkWord)</f>
        <v>All Checks OK</v>
      </c>
      <c r="D5" s="45"/>
      <c r="E5" s="41"/>
      <c r="F5" s="41"/>
      <c r="G5" s="41"/>
      <c r="H5" s="41"/>
      <c r="I5" s="510"/>
      <c r="J5" s="41"/>
      <c r="K5" s="41"/>
      <c r="L5" s="41"/>
      <c r="M5" s="505"/>
      <c r="N5" s="41"/>
      <c r="O5" s="41"/>
      <c r="P5" s="41"/>
      <c r="Q5" s="510"/>
      <c r="R5" s="41"/>
      <c r="S5" s="41"/>
      <c r="T5" s="41"/>
      <c r="U5" s="41"/>
      <c r="V5" s="41"/>
      <c r="W5" s="41"/>
      <c r="X5" s="41"/>
      <c r="Y5" s="41"/>
    </row>
    <row r="6" spans="1:25" ht="12.5" x14ac:dyDescent="0.25">
      <c r="A6" s="41"/>
      <c r="B6" s="46"/>
      <c r="C6" s="751" t="str">
        <f>HYPERLINK("#'Contents'!A1","Contents")</f>
        <v>Contents</v>
      </c>
      <c r="D6" s="745"/>
      <c r="E6" s="45"/>
      <c r="F6" s="45"/>
      <c r="G6" s="41"/>
      <c r="H6" s="41"/>
      <c r="I6" s="510"/>
      <c r="J6" s="41"/>
      <c r="K6" s="41"/>
      <c r="L6" s="41"/>
      <c r="M6" s="505"/>
      <c r="N6" s="41"/>
      <c r="O6" s="41"/>
      <c r="P6" s="41"/>
      <c r="Q6" s="510"/>
      <c r="R6" s="41"/>
      <c r="S6" s="41"/>
      <c r="T6" s="41"/>
      <c r="U6" s="41"/>
      <c r="V6" s="41"/>
      <c r="W6" s="41"/>
      <c r="X6" s="41"/>
      <c r="Y6" s="41"/>
    </row>
    <row r="7" spans="1:25" ht="11.5" x14ac:dyDescent="0.25">
      <c r="A7" s="41"/>
      <c r="B7" s="41"/>
      <c r="C7" s="41"/>
      <c r="D7" s="41"/>
      <c r="E7" s="41"/>
      <c r="F7" s="41"/>
      <c r="G7" s="41"/>
      <c r="H7" s="41"/>
      <c r="I7" s="510"/>
      <c r="J7" s="41"/>
      <c r="K7" s="41"/>
      <c r="L7" s="41"/>
      <c r="M7" s="505"/>
      <c r="N7" s="41"/>
      <c r="O7" s="41"/>
      <c r="P7" s="41"/>
      <c r="Q7" s="510"/>
      <c r="R7" s="41"/>
      <c r="S7" s="41"/>
      <c r="T7" s="41"/>
      <c r="U7" s="41"/>
      <c r="V7" s="41"/>
      <c r="W7" s="41"/>
      <c r="X7" s="41"/>
      <c r="Y7" s="41"/>
    </row>
    <row r="8" spans="1:25" ht="11.5" x14ac:dyDescent="0.25">
      <c r="A8" s="67">
        <f>SUM(A9:A151)</f>
        <v>0</v>
      </c>
      <c r="B8" s="67">
        <f>SUM(B9:B151)</f>
        <v>0</v>
      </c>
      <c r="C8" s="48"/>
      <c r="D8" s="48"/>
      <c r="E8" s="45"/>
      <c r="F8" s="48"/>
      <c r="G8" s="48"/>
      <c r="H8" s="48"/>
      <c r="I8" s="510"/>
      <c r="J8" s="41"/>
      <c r="K8" s="41"/>
      <c r="L8" s="41"/>
      <c r="M8" s="505"/>
      <c r="N8" s="41"/>
      <c r="O8" s="41"/>
      <c r="P8" s="41"/>
      <c r="Q8" s="510"/>
      <c r="R8" s="41"/>
      <c r="S8" s="41"/>
      <c r="T8" s="41"/>
      <c r="U8" s="41"/>
      <c r="V8" s="41"/>
      <c r="W8" s="41"/>
      <c r="X8" s="41"/>
      <c r="Y8" s="41"/>
    </row>
    <row r="9" spans="1:25" ht="14.5" x14ac:dyDescent="0.35">
      <c r="B9" s="25"/>
      <c r="C9" s="25"/>
      <c r="D9" s="25"/>
      <c r="E9" s="434" t="str">
        <f>IF('Bidder Instructions'!$H$27=2,"FOR BIDDER COMPLETION","DO NOT COMPLETE - NFP SELECTED - COMPLETE 1.1b")</f>
        <v>FOR BIDDER COMPLETION</v>
      </c>
      <c r="F9" s="614" t="s">
        <v>606</v>
      </c>
      <c r="G9" s="614" t="s">
        <v>607</v>
      </c>
      <c r="H9" s="614" t="s">
        <v>608</v>
      </c>
      <c r="I9" s="513"/>
      <c r="J9" s="614"/>
      <c r="K9" s="614"/>
      <c r="L9" s="614"/>
      <c r="M9" s="615"/>
      <c r="N9" s="614" t="s">
        <v>609</v>
      </c>
      <c r="O9" s="614" t="s">
        <v>610</v>
      </c>
      <c r="P9" s="614" t="s">
        <v>611</v>
      </c>
      <c r="Q9" s="513"/>
      <c r="R9" s="614"/>
      <c r="S9" s="614"/>
      <c r="T9" s="614"/>
      <c r="U9" s="614"/>
      <c r="V9" s="614" t="s">
        <v>612</v>
      </c>
      <c r="W9" s="614" t="s">
        <v>613</v>
      </c>
      <c r="X9" s="614" t="s">
        <v>614</v>
      </c>
      <c r="Y9" s="614"/>
    </row>
    <row r="10" spans="1:25" ht="21" x14ac:dyDescent="0.5">
      <c r="B10" s="12"/>
      <c r="D10" s="12"/>
      <c r="E10" s="26" t="s">
        <v>630</v>
      </c>
      <c r="F10" s="12"/>
      <c r="G10" s="12"/>
      <c r="H10" s="12"/>
      <c r="I10" s="511"/>
      <c r="J10" s="12"/>
      <c r="K10" s="12"/>
      <c r="L10" s="12"/>
      <c r="M10" s="494"/>
      <c r="N10" s="12"/>
      <c r="O10" s="12"/>
      <c r="P10" s="12"/>
      <c r="Q10" s="511"/>
      <c r="R10" s="12"/>
      <c r="S10" s="12"/>
      <c r="T10" s="12"/>
      <c r="U10" s="12"/>
      <c r="V10" s="12"/>
      <c r="W10" s="12"/>
      <c r="X10" s="12"/>
      <c r="Y10" s="12"/>
    </row>
    <row r="11" spans="1:25" s="498" customFormat="1" ht="12" x14ac:dyDescent="0.3">
      <c r="B11" s="494"/>
      <c r="D11" s="494"/>
      <c r="F11" s="499" t="s">
        <v>41</v>
      </c>
      <c r="I11" s="511"/>
      <c r="J11" s="499" t="s">
        <v>39</v>
      </c>
      <c r="M11" s="494"/>
      <c r="N11" s="499" t="s">
        <v>622</v>
      </c>
      <c r="Q11" s="511"/>
      <c r="R11" s="499" t="s">
        <v>40</v>
      </c>
      <c r="U11" s="494"/>
      <c r="V11" s="499" t="s">
        <v>121</v>
      </c>
      <c r="Y11" s="494"/>
    </row>
    <row r="12" spans="1:25" s="498" customFormat="1" ht="12" x14ac:dyDescent="0.3">
      <c r="B12" s="494"/>
      <c r="D12" s="499"/>
      <c r="E12" s="501"/>
      <c r="F12" s="786" t="s">
        <v>70</v>
      </c>
      <c r="G12" s="787"/>
      <c r="H12" s="788"/>
      <c r="I12" s="512"/>
      <c r="J12" s="786" t="s">
        <v>71</v>
      </c>
      <c r="K12" s="787"/>
      <c r="L12" s="788"/>
      <c r="M12" s="499"/>
      <c r="N12" s="789" t="str">
        <f>J12</f>
        <v>Immediate Parent Name</v>
      </c>
      <c r="O12" s="789"/>
      <c r="P12" s="789"/>
      <c r="Q12" s="512"/>
      <c r="R12" s="786" t="s">
        <v>72</v>
      </c>
      <c r="S12" s="787"/>
      <c r="T12" s="788"/>
      <c r="U12" s="499"/>
      <c r="V12" s="784" t="str">
        <f>R12</f>
        <v>Ultimate Parent Name</v>
      </c>
      <c r="W12" s="784"/>
      <c r="X12" s="784"/>
      <c r="Y12" s="499"/>
    </row>
    <row r="13" spans="1:25" s="498" customFormat="1" ht="12" x14ac:dyDescent="0.3">
      <c r="B13" s="494"/>
      <c r="D13" s="499"/>
      <c r="E13" s="502" t="s">
        <v>634</v>
      </c>
      <c r="F13" s="504" t="s">
        <v>625</v>
      </c>
      <c r="G13" s="504" t="s">
        <v>625</v>
      </c>
      <c r="H13" s="504" t="s">
        <v>625</v>
      </c>
      <c r="I13" s="512"/>
      <c r="J13" s="500"/>
      <c r="K13" s="500"/>
      <c r="L13" s="500"/>
      <c r="M13" s="499"/>
      <c r="N13" s="504" t="s">
        <v>625</v>
      </c>
      <c r="O13" s="504" t="s">
        <v>625</v>
      </c>
      <c r="P13" s="504" t="s">
        <v>625</v>
      </c>
      <c r="Q13" s="512"/>
      <c r="R13" s="500"/>
      <c r="S13" s="500"/>
      <c r="T13" s="500"/>
      <c r="U13" s="499"/>
      <c r="V13" s="504" t="s">
        <v>625</v>
      </c>
      <c r="W13" s="504" t="s">
        <v>625</v>
      </c>
      <c r="X13" s="504" t="s">
        <v>625</v>
      </c>
      <c r="Y13" s="499"/>
    </row>
    <row r="14" spans="1:25" s="496" customFormat="1" ht="12" x14ac:dyDescent="0.3">
      <c r="A14" s="495"/>
      <c r="B14" s="495"/>
      <c r="D14" s="494"/>
      <c r="E14" s="503" t="s">
        <v>623</v>
      </c>
      <c r="F14" s="494"/>
      <c r="G14" s="494"/>
      <c r="H14" s="494"/>
      <c r="I14" s="511"/>
      <c r="J14" s="497">
        <v>1</v>
      </c>
      <c r="K14" s="497">
        <v>1</v>
      </c>
      <c r="L14" s="497">
        <v>1</v>
      </c>
      <c r="M14" s="494"/>
      <c r="N14" s="494"/>
      <c r="O14" s="494"/>
      <c r="P14" s="494"/>
      <c r="Q14" s="511"/>
      <c r="R14" s="497">
        <v>1</v>
      </c>
      <c r="S14" s="497">
        <v>1</v>
      </c>
      <c r="T14" s="497">
        <v>1</v>
      </c>
      <c r="U14" s="494"/>
      <c r="V14" s="494"/>
      <c r="W14" s="494"/>
      <c r="X14" s="494"/>
      <c r="Y14" s="494"/>
    </row>
    <row r="15" spans="1:25" s="496" customFormat="1" ht="12" x14ac:dyDescent="0.3">
      <c r="A15" s="495"/>
      <c r="B15" s="495"/>
      <c r="D15" s="494"/>
      <c r="E15" s="503" t="s">
        <v>624</v>
      </c>
      <c r="F15" s="494"/>
      <c r="G15" s="494"/>
      <c r="H15" s="494"/>
      <c r="I15" s="511"/>
      <c r="J15" s="497">
        <v>1</v>
      </c>
      <c r="K15" s="497">
        <v>1</v>
      </c>
      <c r="L15" s="497">
        <v>1</v>
      </c>
      <c r="M15" s="494"/>
      <c r="N15" s="494"/>
      <c r="O15" s="494"/>
      <c r="P15" s="494"/>
      <c r="Q15" s="511"/>
      <c r="R15" s="497">
        <v>1</v>
      </c>
      <c r="S15" s="497">
        <v>1</v>
      </c>
      <c r="T15" s="497">
        <v>1</v>
      </c>
      <c r="U15" s="494"/>
      <c r="V15" s="494"/>
      <c r="W15" s="494"/>
      <c r="X15" s="494"/>
      <c r="Y15" s="494"/>
    </row>
    <row r="16" spans="1:25" ht="18" x14ac:dyDescent="0.4">
      <c r="A16" s="58"/>
      <c r="B16" s="58"/>
      <c r="D16" s="12"/>
      <c r="E16" s="1" t="s">
        <v>4</v>
      </c>
      <c r="F16" s="73" t="s">
        <v>5</v>
      </c>
      <c r="G16" s="12"/>
      <c r="I16" s="511"/>
      <c r="J16" s="73" t="s">
        <v>5</v>
      </c>
      <c r="K16" s="12"/>
      <c r="M16" s="494"/>
      <c r="N16" s="73" t="s">
        <v>5</v>
      </c>
      <c r="O16" s="12"/>
      <c r="Q16" s="511"/>
      <c r="R16" s="73" t="s">
        <v>5</v>
      </c>
      <c r="S16" s="12"/>
      <c r="U16" s="12"/>
      <c r="V16" s="73" t="s">
        <v>5</v>
      </c>
      <c r="W16" s="12"/>
      <c r="Y16" s="12"/>
    </row>
    <row r="17" spans="1:24" ht="13" x14ac:dyDescent="0.3">
      <c r="A17" s="58"/>
      <c r="B17" s="58"/>
      <c r="C17" s="519" t="s">
        <v>334</v>
      </c>
      <c r="E17" s="13" t="s">
        <v>626</v>
      </c>
      <c r="F17" s="74" t="s">
        <v>6</v>
      </c>
      <c r="G17" s="74" t="s">
        <v>6</v>
      </c>
      <c r="H17" s="74" t="s">
        <v>6</v>
      </c>
      <c r="J17" s="38" t="s">
        <v>6</v>
      </c>
      <c r="K17" s="38" t="s">
        <v>6</v>
      </c>
      <c r="L17" s="38" t="s">
        <v>6</v>
      </c>
      <c r="N17" s="61" t="str">
        <f t="shared" ref="N17:P21" si="0">J17</f>
        <v>31/XX/20XX</v>
      </c>
      <c r="O17" s="61" t="str">
        <f t="shared" si="0"/>
        <v>31/XX/20XX</v>
      </c>
      <c r="P17" s="61" t="str">
        <f t="shared" si="0"/>
        <v>31/XX/20XX</v>
      </c>
      <c r="R17" s="38" t="s">
        <v>6</v>
      </c>
      <c r="S17" s="38" t="s">
        <v>6</v>
      </c>
      <c r="T17" s="38" t="s">
        <v>6</v>
      </c>
      <c r="V17" s="61" t="str">
        <f t="shared" ref="V17:X21" si="1">R17</f>
        <v>31/XX/20XX</v>
      </c>
      <c r="W17" s="61" t="str">
        <f t="shared" si="1"/>
        <v>31/XX/20XX</v>
      </c>
      <c r="X17" s="61" t="str">
        <f t="shared" si="1"/>
        <v>31/XX/20XX</v>
      </c>
    </row>
    <row r="18" spans="1:24" ht="11.5" x14ac:dyDescent="0.25">
      <c r="A18" s="58"/>
      <c r="B18" s="58"/>
      <c r="E18" s="56" t="s">
        <v>7</v>
      </c>
      <c r="F18" s="37">
        <v>12</v>
      </c>
      <c r="G18" s="37">
        <v>12</v>
      </c>
      <c r="H18" s="37">
        <v>12</v>
      </c>
      <c r="J18" s="37">
        <v>12</v>
      </c>
      <c r="K18" s="37">
        <v>12</v>
      </c>
      <c r="L18" s="37">
        <v>12</v>
      </c>
      <c r="N18" s="63">
        <f t="shared" si="0"/>
        <v>12</v>
      </c>
      <c r="O18" s="63">
        <f t="shared" si="0"/>
        <v>12</v>
      </c>
      <c r="P18" s="63">
        <f t="shared" si="0"/>
        <v>12</v>
      </c>
      <c r="R18" s="37">
        <v>12</v>
      </c>
      <c r="S18" s="37">
        <v>12</v>
      </c>
      <c r="T18" s="37">
        <v>12</v>
      </c>
      <c r="V18" s="63">
        <f t="shared" si="1"/>
        <v>12</v>
      </c>
      <c r="W18" s="63">
        <f t="shared" si="1"/>
        <v>12</v>
      </c>
      <c r="X18" s="63">
        <f t="shared" si="1"/>
        <v>12</v>
      </c>
    </row>
    <row r="19" spans="1:24" ht="11.5" x14ac:dyDescent="0.25">
      <c r="A19" s="58"/>
      <c r="B19" s="58"/>
      <c r="E19" s="56" t="s">
        <v>8</v>
      </c>
      <c r="F19" s="37" t="s">
        <v>9</v>
      </c>
      <c r="G19" s="37" t="s">
        <v>9</v>
      </c>
      <c r="H19" s="37" t="s">
        <v>9</v>
      </c>
      <c r="J19" s="37" t="s">
        <v>9</v>
      </c>
      <c r="K19" s="37" t="s">
        <v>9</v>
      </c>
      <c r="L19" s="37" t="s">
        <v>9</v>
      </c>
      <c r="N19" s="63" t="str">
        <f t="shared" si="0"/>
        <v>N</v>
      </c>
      <c r="O19" s="63" t="str">
        <f t="shared" si="0"/>
        <v>N</v>
      </c>
      <c r="P19" s="63" t="str">
        <f t="shared" si="0"/>
        <v>N</v>
      </c>
      <c r="R19" s="37" t="s">
        <v>52</v>
      </c>
      <c r="S19" s="37" t="s">
        <v>52</v>
      </c>
      <c r="T19" s="37" t="s">
        <v>52</v>
      </c>
      <c r="V19" s="63" t="str">
        <f t="shared" si="1"/>
        <v>Y</v>
      </c>
      <c r="W19" s="63" t="str">
        <f t="shared" si="1"/>
        <v>Y</v>
      </c>
      <c r="X19" s="63" t="str">
        <f t="shared" si="1"/>
        <v>Y</v>
      </c>
    </row>
    <row r="20" spans="1:24" ht="11.5" x14ac:dyDescent="0.25">
      <c r="A20" s="58"/>
      <c r="B20" s="58"/>
      <c r="E20" s="56" t="s">
        <v>119</v>
      </c>
      <c r="F20" s="36" t="s">
        <v>45</v>
      </c>
      <c r="G20" s="36" t="s">
        <v>45</v>
      </c>
      <c r="H20" s="36" t="s">
        <v>45</v>
      </c>
      <c r="J20" s="36" t="s">
        <v>45</v>
      </c>
      <c r="K20" s="36" t="s">
        <v>45</v>
      </c>
      <c r="L20" s="36" t="s">
        <v>45</v>
      </c>
      <c r="N20" s="63" t="str">
        <f t="shared" si="0"/>
        <v>N/A</v>
      </c>
      <c r="O20" s="63" t="str">
        <f t="shared" si="0"/>
        <v>N/A</v>
      </c>
      <c r="P20" s="63" t="str">
        <f t="shared" si="0"/>
        <v>N/A</v>
      </c>
      <c r="R20" s="36" t="s">
        <v>45</v>
      </c>
      <c r="S20" s="36" t="s">
        <v>45</v>
      </c>
      <c r="T20" s="36" t="s">
        <v>45</v>
      </c>
      <c r="V20" s="63" t="str">
        <f t="shared" si="1"/>
        <v>N/A</v>
      </c>
      <c r="W20" s="63" t="str">
        <f t="shared" si="1"/>
        <v>N/A</v>
      </c>
      <c r="X20" s="63" t="str">
        <f t="shared" si="1"/>
        <v>N/A</v>
      </c>
    </row>
    <row r="21" spans="1:24" ht="11.5" x14ac:dyDescent="0.25">
      <c r="A21" s="58"/>
      <c r="B21" s="58"/>
      <c r="E21" s="56" t="s">
        <v>245</v>
      </c>
      <c r="F21" s="37" t="s">
        <v>10</v>
      </c>
      <c r="G21" s="37" t="s">
        <v>10</v>
      </c>
      <c r="H21" s="37" t="s">
        <v>10</v>
      </c>
      <c r="J21" s="37" t="s">
        <v>10</v>
      </c>
      <c r="K21" s="37" t="s">
        <v>10</v>
      </c>
      <c r="L21" s="37" t="s">
        <v>10</v>
      </c>
      <c r="N21" s="63" t="str">
        <f t="shared" si="0"/>
        <v>Annual</v>
      </c>
      <c r="O21" s="63" t="str">
        <f t="shared" si="0"/>
        <v>Annual</v>
      </c>
      <c r="P21" s="63" t="str">
        <f t="shared" si="0"/>
        <v>Annual</v>
      </c>
      <c r="R21" s="37" t="s">
        <v>10</v>
      </c>
      <c r="S21" s="37" t="s">
        <v>10</v>
      </c>
      <c r="T21" s="37" t="s">
        <v>10</v>
      </c>
      <c r="V21" s="63" t="str">
        <f t="shared" si="1"/>
        <v>Annual</v>
      </c>
      <c r="W21" s="63" t="str">
        <f t="shared" si="1"/>
        <v>Annual</v>
      </c>
      <c r="X21" s="63" t="str">
        <f t="shared" si="1"/>
        <v>Annual</v>
      </c>
    </row>
    <row r="22" spans="1:24" ht="11.5" x14ac:dyDescent="0.25">
      <c r="A22" s="58">
        <f>IF(OR(F22&lt;0,G22&lt;0,H22&lt;0,N22&lt;0,O22&lt;0,P22&lt;0,V22&lt;0,W22&lt;0,X22&lt;0),1,0)</f>
        <v>0</v>
      </c>
      <c r="B22" s="58"/>
      <c r="C22" s="519" t="s">
        <v>492</v>
      </c>
      <c r="D22" s="520" t="s">
        <v>472</v>
      </c>
      <c r="E22" s="2" t="s">
        <v>3</v>
      </c>
      <c r="F22" s="57"/>
      <c r="G22" s="57"/>
      <c r="H22" s="57"/>
      <c r="I22" s="515" t="s">
        <v>472</v>
      </c>
      <c r="J22" s="57"/>
      <c r="K22" s="57"/>
      <c r="L22" s="57"/>
      <c r="N22" s="62">
        <f t="shared" ref="N22:P23" si="2">J22/J$14</f>
        <v>0</v>
      </c>
      <c r="O22" s="62">
        <f t="shared" si="2"/>
        <v>0</v>
      </c>
      <c r="P22" s="62">
        <f t="shared" si="2"/>
        <v>0</v>
      </c>
      <c r="Q22" s="515" t="s">
        <v>472</v>
      </c>
      <c r="R22" s="57"/>
      <c r="S22" s="57"/>
      <c r="T22" s="57"/>
      <c r="V22" s="62">
        <f t="shared" ref="V22:X23" si="3">R22/R$14</f>
        <v>0</v>
      </c>
      <c r="W22" s="62">
        <f t="shared" si="3"/>
        <v>0</v>
      </c>
      <c r="X22" s="62">
        <f t="shared" si="3"/>
        <v>0</v>
      </c>
    </row>
    <row r="23" spans="1:24" ht="11.5" x14ac:dyDescent="0.25">
      <c r="A23" s="58">
        <f>IF(OR(F23&gt;0,G23&gt;0,H23&gt;0,N23&gt;0,O23&gt;0,P23&gt;0,V23&gt;0,W23&gt;0,X23&gt;0),1,0)</f>
        <v>0</v>
      </c>
      <c r="B23" s="58"/>
      <c r="C23" s="519" t="s">
        <v>493</v>
      </c>
      <c r="D23" s="520"/>
      <c r="E23" s="2" t="s">
        <v>11</v>
      </c>
      <c r="F23" s="57"/>
      <c r="G23" s="57"/>
      <c r="H23" s="57"/>
      <c r="I23" s="515"/>
      <c r="J23" s="57"/>
      <c r="K23" s="57"/>
      <c r="L23" s="57"/>
      <c r="N23" s="62">
        <f t="shared" si="2"/>
        <v>0</v>
      </c>
      <c r="O23" s="62">
        <f t="shared" si="2"/>
        <v>0</v>
      </c>
      <c r="P23" s="62">
        <f t="shared" si="2"/>
        <v>0</v>
      </c>
      <c r="Q23" s="515"/>
      <c r="R23" s="57"/>
      <c r="S23" s="57"/>
      <c r="T23" s="57"/>
      <c r="V23" s="62">
        <f t="shared" si="3"/>
        <v>0</v>
      </c>
      <c r="W23" s="62">
        <f t="shared" si="3"/>
        <v>0</v>
      </c>
      <c r="X23" s="62">
        <f t="shared" si="3"/>
        <v>0</v>
      </c>
    </row>
    <row r="24" spans="1:24" ht="11.5" x14ac:dyDescent="0.25">
      <c r="A24" s="58"/>
      <c r="B24" s="58"/>
      <c r="C24" s="519" t="s">
        <v>494</v>
      </c>
      <c r="D24" s="520"/>
      <c r="E24" s="3" t="s">
        <v>12</v>
      </c>
      <c r="F24" s="21">
        <f>F22+F23</f>
        <v>0</v>
      </c>
      <c r="G24" s="21">
        <f>G22+G23</f>
        <v>0</v>
      </c>
      <c r="H24" s="21">
        <f>H22+H23</f>
        <v>0</v>
      </c>
      <c r="I24" s="515"/>
      <c r="J24" s="21">
        <f>J22+J23</f>
        <v>0</v>
      </c>
      <c r="K24" s="21">
        <f>K22+K23</f>
        <v>0</v>
      </c>
      <c r="L24" s="21">
        <f>L22+L23</f>
        <v>0</v>
      </c>
      <c r="N24" s="21">
        <f>N22+N23</f>
        <v>0</v>
      </c>
      <c r="O24" s="21">
        <f>O22+O23</f>
        <v>0</v>
      </c>
      <c r="P24" s="21">
        <f>P22+P23</f>
        <v>0</v>
      </c>
      <c r="Q24" s="515"/>
      <c r="R24" s="21">
        <f>R22+R23</f>
        <v>0</v>
      </c>
      <c r="S24" s="21">
        <f>S22+S23</f>
        <v>0</v>
      </c>
      <c r="T24" s="21">
        <f>T22+T23</f>
        <v>0</v>
      </c>
      <c r="V24" s="21">
        <f>V22+V23</f>
        <v>0</v>
      </c>
      <c r="W24" s="21">
        <f>W22+W23</f>
        <v>0</v>
      </c>
      <c r="X24" s="21">
        <f>X22+X23</f>
        <v>0</v>
      </c>
    </row>
    <row r="25" spans="1:24" ht="11.5" x14ac:dyDescent="0.25">
      <c r="A25" s="58"/>
      <c r="B25" s="58"/>
      <c r="C25" s="519" t="s">
        <v>516</v>
      </c>
      <c r="D25" s="520"/>
      <c r="E25" s="2" t="s">
        <v>130</v>
      </c>
      <c r="F25" s="57"/>
      <c r="G25" s="57"/>
      <c r="H25" s="57"/>
      <c r="I25" s="515"/>
      <c r="J25" s="57"/>
      <c r="K25" s="57"/>
      <c r="L25" s="57"/>
      <c r="N25" s="62">
        <f t="shared" ref="N25:P29" si="4">J25/J$14</f>
        <v>0</v>
      </c>
      <c r="O25" s="62">
        <f t="shared" si="4"/>
        <v>0</v>
      </c>
      <c r="P25" s="62">
        <f t="shared" si="4"/>
        <v>0</v>
      </c>
      <c r="Q25" s="515"/>
      <c r="R25" s="57"/>
      <c r="S25" s="57"/>
      <c r="T25" s="57"/>
      <c r="V25" s="62">
        <f t="shared" ref="V25:X29" si="5">R25/R$14</f>
        <v>0</v>
      </c>
      <c r="W25" s="62">
        <f t="shared" si="5"/>
        <v>0</v>
      </c>
      <c r="X25" s="62">
        <f t="shared" si="5"/>
        <v>0</v>
      </c>
    </row>
    <row r="26" spans="1:24" ht="11.5" x14ac:dyDescent="0.25">
      <c r="A26" s="58"/>
      <c r="B26" s="58"/>
      <c r="C26" s="519" t="s">
        <v>517</v>
      </c>
      <c r="D26" s="520"/>
      <c r="E26" s="2" t="s">
        <v>131</v>
      </c>
      <c r="F26" s="57"/>
      <c r="G26" s="57"/>
      <c r="H26" s="57"/>
      <c r="I26" s="515"/>
      <c r="J26" s="57"/>
      <c r="K26" s="57"/>
      <c r="L26" s="57"/>
      <c r="N26" s="62">
        <f t="shared" si="4"/>
        <v>0</v>
      </c>
      <c r="O26" s="62">
        <f t="shared" si="4"/>
        <v>0</v>
      </c>
      <c r="P26" s="62">
        <f t="shared" si="4"/>
        <v>0</v>
      </c>
      <c r="Q26" s="515"/>
      <c r="R26" s="57"/>
      <c r="S26" s="57"/>
      <c r="T26" s="57"/>
      <c r="V26" s="62">
        <f t="shared" si="5"/>
        <v>0</v>
      </c>
      <c r="W26" s="62">
        <f t="shared" si="5"/>
        <v>0</v>
      </c>
      <c r="X26" s="62">
        <f t="shared" si="5"/>
        <v>0</v>
      </c>
    </row>
    <row r="27" spans="1:24" ht="11.5" x14ac:dyDescent="0.25">
      <c r="A27" s="58">
        <f>IF(OR(F27&lt;0,G27&lt;0,H27&lt;0,N27&lt;0,O27&lt;0,P27&lt;0,V27&lt;0,W27&lt;0,X27&lt;0),1,0)</f>
        <v>0</v>
      </c>
      <c r="B27" s="58"/>
      <c r="C27" s="519" t="s">
        <v>518</v>
      </c>
      <c r="D27" s="520"/>
      <c r="E27" s="2" t="s">
        <v>196</v>
      </c>
      <c r="F27" s="57"/>
      <c r="G27" s="57"/>
      <c r="H27" s="57"/>
      <c r="I27" s="515"/>
      <c r="J27" s="57"/>
      <c r="K27" s="57"/>
      <c r="L27" s="57"/>
      <c r="N27" s="62">
        <f t="shared" si="4"/>
        <v>0</v>
      </c>
      <c r="O27" s="62">
        <f t="shared" si="4"/>
        <v>0</v>
      </c>
      <c r="P27" s="62">
        <f t="shared" si="4"/>
        <v>0</v>
      </c>
      <c r="Q27" s="515"/>
      <c r="R27" s="57"/>
      <c r="S27" s="57"/>
      <c r="T27" s="57"/>
      <c r="V27" s="62">
        <f t="shared" si="5"/>
        <v>0</v>
      </c>
      <c r="W27" s="62">
        <f t="shared" si="5"/>
        <v>0</v>
      </c>
      <c r="X27" s="62">
        <f t="shared" si="5"/>
        <v>0</v>
      </c>
    </row>
    <row r="28" spans="1:24" ht="11.5" x14ac:dyDescent="0.25">
      <c r="A28" s="58"/>
      <c r="B28" s="58"/>
      <c r="C28" s="519" t="s">
        <v>519</v>
      </c>
      <c r="D28" s="520"/>
      <c r="E28" s="2" t="s">
        <v>158</v>
      </c>
      <c r="F28" s="57"/>
      <c r="G28" s="57"/>
      <c r="H28" s="57"/>
      <c r="I28" s="515"/>
      <c r="J28" s="57"/>
      <c r="K28" s="57"/>
      <c r="L28" s="57"/>
      <c r="N28" s="62">
        <f t="shared" si="4"/>
        <v>0</v>
      </c>
      <c r="O28" s="62">
        <f t="shared" si="4"/>
        <v>0</v>
      </c>
      <c r="P28" s="62">
        <f t="shared" si="4"/>
        <v>0</v>
      </c>
      <c r="Q28" s="515"/>
      <c r="R28" s="57"/>
      <c r="S28" s="57"/>
      <c r="T28" s="57"/>
      <c r="V28" s="62">
        <f t="shared" si="5"/>
        <v>0</v>
      </c>
      <c r="W28" s="62">
        <f t="shared" si="5"/>
        <v>0</v>
      </c>
      <c r="X28" s="62">
        <f t="shared" si="5"/>
        <v>0</v>
      </c>
    </row>
    <row r="29" spans="1:24" ht="11.5" x14ac:dyDescent="0.25">
      <c r="A29" s="58">
        <f>IF(OR(F29&gt;0,G29&gt;0,H29&gt;0,N29&gt;0,O29&gt;0,P29&gt;0,V29&gt;0,W29&gt;0,X29&gt;0),1,0)</f>
        <v>0</v>
      </c>
      <c r="B29" s="58"/>
      <c r="C29" s="519" t="s">
        <v>520</v>
      </c>
      <c r="D29" s="520"/>
      <c r="E29" s="2" t="s">
        <v>132</v>
      </c>
      <c r="F29" s="57"/>
      <c r="G29" s="57"/>
      <c r="H29" s="57"/>
      <c r="I29" s="515"/>
      <c r="J29" s="57"/>
      <c r="K29" s="57"/>
      <c r="L29" s="57"/>
      <c r="N29" s="62">
        <f t="shared" si="4"/>
        <v>0</v>
      </c>
      <c r="O29" s="62">
        <f t="shared" si="4"/>
        <v>0</v>
      </c>
      <c r="P29" s="62">
        <f t="shared" si="4"/>
        <v>0</v>
      </c>
      <c r="Q29" s="515"/>
      <c r="R29" s="57"/>
      <c r="S29" s="57"/>
      <c r="T29" s="57"/>
      <c r="V29" s="62">
        <f t="shared" si="5"/>
        <v>0</v>
      </c>
      <c r="W29" s="62">
        <f t="shared" si="5"/>
        <v>0</v>
      </c>
      <c r="X29" s="62">
        <f t="shared" si="5"/>
        <v>0</v>
      </c>
    </row>
    <row r="30" spans="1:24" ht="11.5" x14ac:dyDescent="0.25">
      <c r="A30" s="58"/>
      <c r="B30" s="58"/>
      <c r="C30" s="519" t="s">
        <v>536</v>
      </c>
      <c r="D30" s="520" t="s">
        <v>472</v>
      </c>
      <c r="E30" s="3" t="s">
        <v>13</v>
      </c>
      <c r="F30" s="21">
        <f>F24+F25+F26+F27+F28+F29</f>
        <v>0</v>
      </c>
      <c r="G30" s="21">
        <f>G24+G25+G26+G27+G28+G29</f>
        <v>0</v>
      </c>
      <c r="H30" s="21">
        <f>H24+H25+H26+H27+H28+H29</f>
        <v>0</v>
      </c>
      <c r="I30" s="515" t="s">
        <v>472</v>
      </c>
      <c r="J30" s="21">
        <f>J24+J25+J26+J27+J28+J29</f>
        <v>0</v>
      </c>
      <c r="K30" s="21">
        <f>K24+K25+K26+K27+K28+K29</f>
        <v>0</v>
      </c>
      <c r="L30" s="21">
        <f>L24+L25+L26+L27+L28+L29</f>
        <v>0</v>
      </c>
      <c r="N30" s="21">
        <f>N24+N25+N26+N27+N28+N29</f>
        <v>0</v>
      </c>
      <c r="O30" s="21">
        <f>O24+O25+O26+O27+O28+O29</f>
        <v>0</v>
      </c>
      <c r="P30" s="21">
        <f>P24+P25+P26+P27+P28+P29</f>
        <v>0</v>
      </c>
      <c r="Q30" s="515" t="s">
        <v>472</v>
      </c>
      <c r="R30" s="21">
        <f>R24+R25+R26+R27+R28+R29</f>
        <v>0</v>
      </c>
      <c r="S30" s="21">
        <f>S24+S25+S26+S27+S28+S29</f>
        <v>0</v>
      </c>
      <c r="T30" s="21">
        <f>T24+T25+T26+T27+T28+T29</f>
        <v>0</v>
      </c>
      <c r="V30" s="21">
        <f>V24+V25+V26+V27+V28+V29</f>
        <v>0</v>
      </c>
      <c r="W30" s="21">
        <f>W24+W25+W26+W27+W28+W29</f>
        <v>0</v>
      </c>
      <c r="X30" s="21">
        <f>X24+X25+X26+X27+X28+X29</f>
        <v>0</v>
      </c>
    </row>
    <row r="31" spans="1:24" ht="11.5" x14ac:dyDescent="0.25">
      <c r="A31" s="58"/>
      <c r="B31" s="58"/>
      <c r="C31" s="519" t="s">
        <v>537</v>
      </c>
      <c r="D31" s="520"/>
      <c r="F31" s="4"/>
      <c r="G31" s="4"/>
      <c r="H31" s="4"/>
      <c r="I31" s="515"/>
      <c r="J31" s="4"/>
      <c r="K31" s="4"/>
      <c r="L31" s="4"/>
      <c r="N31" s="4"/>
      <c r="O31" s="4"/>
      <c r="P31" s="4"/>
      <c r="Q31" s="515"/>
      <c r="R31" s="4"/>
      <c r="S31" s="4"/>
      <c r="T31" s="4"/>
      <c r="V31" s="4"/>
      <c r="W31" s="4"/>
      <c r="X31" s="4"/>
    </row>
    <row r="32" spans="1:24" ht="11.5" x14ac:dyDescent="0.25">
      <c r="A32" s="58"/>
      <c r="B32" s="58"/>
      <c r="C32" s="519" t="s">
        <v>538</v>
      </c>
      <c r="D32" s="520" t="s">
        <v>472</v>
      </c>
      <c r="E32" s="2" t="s">
        <v>252</v>
      </c>
      <c r="F32" s="57"/>
      <c r="G32" s="57"/>
      <c r="H32" s="57"/>
      <c r="I32" s="515" t="s">
        <v>472</v>
      </c>
      <c r="J32" s="57"/>
      <c r="K32" s="57"/>
      <c r="L32" s="57"/>
      <c r="N32" s="62">
        <f t="shared" ref="N32:P38" si="6">J32/J$14</f>
        <v>0</v>
      </c>
      <c r="O32" s="62">
        <f t="shared" si="6"/>
        <v>0</v>
      </c>
      <c r="P32" s="62">
        <f t="shared" si="6"/>
        <v>0</v>
      </c>
      <c r="Q32" s="515" t="s">
        <v>472</v>
      </c>
      <c r="R32" s="57"/>
      <c r="S32" s="57"/>
      <c r="T32" s="57"/>
      <c r="V32" s="62">
        <f t="shared" ref="V32:X38" si="7">R32/R$14</f>
        <v>0</v>
      </c>
      <c r="W32" s="62">
        <f t="shared" si="7"/>
        <v>0</v>
      </c>
      <c r="X32" s="62">
        <f t="shared" si="7"/>
        <v>0</v>
      </c>
    </row>
    <row r="33" spans="1:25" ht="11.5" x14ac:dyDescent="0.25">
      <c r="A33" s="58">
        <f>IF(OR(F33&lt;0,G33&lt;0,H33&lt;0,N33&lt;0,O33&lt;0,P33&lt;0,V33&lt;0,W33&lt;0,X33&lt;0),1,0)</f>
        <v>0</v>
      </c>
      <c r="B33" s="58"/>
      <c r="C33" s="519" t="s">
        <v>539</v>
      </c>
      <c r="D33" s="520" t="s">
        <v>472</v>
      </c>
      <c r="E33" s="2" t="s">
        <v>58</v>
      </c>
      <c r="F33" s="57"/>
      <c r="G33" s="57"/>
      <c r="H33" s="57"/>
      <c r="I33" s="515" t="s">
        <v>472</v>
      </c>
      <c r="J33" s="57"/>
      <c r="K33" s="57"/>
      <c r="L33" s="57"/>
      <c r="N33" s="62">
        <f t="shared" si="6"/>
        <v>0</v>
      </c>
      <c r="O33" s="62">
        <f t="shared" si="6"/>
        <v>0</v>
      </c>
      <c r="P33" s="62">
        <f t="shared" si="6"/>
        <v>0</v>
      </c>
      <c r="Q33" s="515" t="s">
        <v>472</v>
      </c>
      <c r="R33" s="57"/>
      <c r="S33" s="57"/>
      <c r="T33" s="57"/>
      <c r="V33" s="62">
        <f t="shared" si="7"/>
        <v>0</v>
      </c>
      <c r="W33" s="62">
        <f t="shared" si="7"/>
        <v>0</v>
      </c>
      <c r="X33" s="62">
        <f t="shared" si="7"/>
        <v>0</v>
      </c>
    </row>
    <row r="34" spans="1:25" ht="11.5" x14ac:dyDescent="0.25">
      <c r="A34" s="58">
        <f>IF(OR(F34&gt;0,G34&gt;0,H34&gt;0,N34&gt;0,O34&gt;0,P34&gt;0,V34&gt;0,W34&gt;0,X34&gt;0),1,0)</f>
        <v>0</v>
      </c>
      <c r="B34" s="58"/>
      <c r="C34" s="519" t="s">
        <v>540</v>
      </c>
      <c r="D34" s="520" t="s">
        <v>472</v>
      </c>
      <c r="E34" s="2" t="s">
        <v>14</v>
      </c>
      <c r="F34" s="57"/>
      <c r="G34" s="57"/>
      <c r="H34" s="57"/>
      <c r="I34" s="515" t="s">
        <v>472</v>
      </c>
      <c r="J34" s="57"/>
      <c r="K34" s="57"/>
      <c r="L34" s="57"/>
      <c r="N34" s="62">
        <f t="shared" si="6"/>
        <v>0</v>
      </c>
      <c r="O34" s="62">
        <f t="shared" si="6"/>
        <v>0</v>
      </c>
      <c r="P34" s="62">
        <f t="shared" si="6"/>
        <v>0</v>
      </c>
      <c r="Q34" s="515" t="s">
        <v>472</v>
      </c>
      <c r="R34" s="57"/>
      <c r="S34" s="57"/>
      <c r="T34" s="57"/>
      <c r="V34" s="62">
        <f t="shared" si="7"/>
        <v>0</v>
      </c>
      <c r="W34" s="62">
        <f t="shared" si="7"/>
        <v>0</v>
      </c>
      <c r="X34" s="62">
        <f t="shared" si="7"/>
        <v>0</v>
      </c>
    </row>
    <row r="35" spans="1:25" ht="11.5" x14ac:dyDescent="0.25">
      <c r="A35" s="58"/>
      <c r="B35" s="58"/>
      <c r="C35" s="519" t="s">
        <v>541</v>
      </c>
      <c r="D35" s="520"/>
      <c r="E35" s="2" t="s">
        <v>133</v>
      </c>
      <c r="F35" s="57"/>
      <c r="G35" s="57"/>
      <c r="H35" s="57"/>
      <c r="I35" s="515"/>
      <c r="J35" s="57"/>
      <c r="K35" s="57"/>
      <c r="L35" s="57"/>
      <c r="N35" s="62">
        <f t="shared" si="6"/>
        <v>0</v>
      </c>
      <c r="O35" s="62">
        <f t="shared" si="6"/>
        <v>0</v>
      </c>
      <c r="P35" s="62">
        <f t="shared" si="6"/>
        <v>0</v>
      </c>
      <c r="Q35" s="515"/>
      <c r="R35" s="57"/>
      <c r="S35" s="57"/>
      <c r="T35" s="57"/>
      <c r="V35" s="62">
        <f t="shared" si="7"/>
        <v>0</v>
      </c>
      <c r="W35" s="62">
        <f t="shared" si="7"/>
        <v>0</v>
      </c>
      <c r="X35" s="62">
        <f t="shared" si="7"/>
        <v>0</v>
      </c>
    </row>
    <row r="36" spans="1:25" ht="11.5" x14ac:dyDescent="0.25">
      <c r="A36" s="58"/>
      <c r="B36" s="58"/>
      <c r="C36" s="519" t="s">
        <v>542</v>
      </c>
      <c r="D36" s="520" t="s">
        <v>472</v>
      </c>
      <c r="E36" s="2" t="s">
        <v>120</v>
      </c>
      <c r="F36" s="57"/>
      <c r="G36" s="57"/>
      <c r="H36" s="57"/>
      <c r="I36" s="515" t="s">
        <v>472</v>
      </c>
      <c r="J36" s="57"/>
      <c r="K36" s="57"/>
      <c r="L36" s="57"/>
      <c r="N36" s="62">
        <f t="shared" si="6"/>
        <v>0</v>
      </c>
      <c r="O36" s="62">
        <f t="shared" si="6"/>
        <v>0</v>
      </c>
      <c r="P36" s="62">
        <f t="shared" si="6"/>
        <v>0</v>
      </c>
      <c r="Q36" s="515" t="s">
        <v>472</v>
      </c>
      <c r="R36" s="57"/>
      <c r="S36" s="57"/>
      <c r="T36" s="57"/>
      <c r="V36" s="62">
        <f t="shared" si="7"/>
        <v>0</v>
      </c>
      <c r="W36" s="62">
        <f t="shared" si="7"/>
        <v>0</v>
      </c>
      <c r="X36" s="62">
        <f t="shared" si="7"/>
        <v>0</v>
      </c>
    </row>
    <row r="37" spans="1:25" ht="11.5" x14ac:dyDescent="0.25">
      <c r="A37" s="58">
        <f>IF(OR(F37&lt;0,G37&lt;0,H37&lt;0,N37&lt;0,O37&lt;0,P37&lt;0,V37&lt;0,W37&lt;0,X37&lt;0),1,0)</f>
        <v>0</v>
      </c>
      <c r="B37" s="58"/>
      <c r="C37" s="519" t="s">
        <v>543</v>
      </c>
      <c r="D37" s="520"/>
      <c r="E37" s="2" t="s">
        <v>134</v>
      </c>
      <c r="F37" s="57"/>
      <c r="G37" s="57"/>
      <c r="H37" s="57"/>
      <c r="I37" s="515"/>
      <c r="J37" s="57"/>
      <c r="K37" s="57"/>
      <c r="L37" s="57"/>
      <c r="N37" s="62">
        <f t="shared" si="6"/>
        <v>0</v>
      </c>
      <c r="O37" s="62">
        <f t="shared" si="6"/>
        <v>0</v>
      </c>
      <c r="P37" s="62">
        <f t="shared" si="6"/>
        <v>0</v>
      </c>
      <c r="Q37" s="515"/>
      <c r="R37" s="57"/>
      <c r="S37" s="57"/>
      <c r="T37" s="57"/>
      <c r="V37" s="62">
        <f t="shared" si="7"/>
        <v>0</v>
      </c>
      <c r="W37" s="62">
        <f t="shared" si="7"/>
        <v>0</v>
      </c>
      <c r="X37" s="62">
        <f t="shared" si="7"/>
        <v>0</v>
      </c>
    </row>
    <row r="38" spans="1:25" ht="11.5" x14ac:dyDescent="0.25">
      <c r="A38" s="58"/>
      <c r="B38" s="58"/>
      <c r="C38" s="519" t="s">
        <v>544</v>
      </c>
      <c r="D38" s="520"/>
      <c r="E38" s="2" t="s">
        <v>107</v>
      </c>
      <c r="F38" s="57"/>
      <c r="G38" s="57"/>
      <c r="H38" s="57"/>
      <c r="I38" s="515"/>
      <c r="J38" s="57"/>
      <c r="K38" s="57"/>
      <c r="L38" s="57"/>
      <c r="N38" s="62">
        <f t="shared" si="6"/>
        <v>0</v>
      </c>
      <c r="O38" s="62">
        <f t="shared" si="6"/>
        <v>0</v>
      </c>
      <c r="P38" s="62">
        <f t="shared" si="6"/>
        <v>0</v>
      </c>
      <c r="Q38" s="515"/>
      <c r="R38" s="57"/>
      <c r="S38" s="57"/>
      <c r="T38" s="57"/>
      <c r="V38" s="62">
        <f t="shared" si="7"/>
        <v>0</v>
      </c>
      <c r="W38" s="62">
        <f t="shared" si="7"/>
        <v>0</v>
      </c>
      <c r="X38" s="62">
        <f t="shared" si="7"/>
        <v>0</v>
      </c>
    </row>
    <row r="39" spans="1:25" ht="11.5" x14ac:dyDescent="0.25">
      <c r="A39" s="58"/>
      <c r="B39" s="58"/>
      <c r="C39" s="519" t="s">
        <v>545</v>
      </c>
      <c r="D39" s="520"/>
      <c r="E39" s="3" t="s">
        <v>15</v>
      </c>
      <c r="F39" s="21">
        <f>F30+F32+F33+F34+F35+F36+F37+F38</f>
        <v>0</v>
      </c>
      <c r="G39" s="21">
        <f>G30+G32+G33+G34+G35+G36+G37+G38</f>
        <v>0</v>
      </c>
      <c r="H39" s="21">
        <f>H30+H32+H33+H34+H35+H36+H37+H38</f>
        <v>0</v>
      </c>
      <c r="I39" s="515"/>
      <c r="J39" s="21">
        <f>J30+J32+J33+J34+J35+J36+J37+J38</f>
        <v>0</v>
      </c>
      <c r="K39" s="21">
        <f>K30+K32+K33+K34+K35+K36+K37+K38</f>
        <v>0</v>
      </c>
      <c r="L39" s="21">
        <f>L30+L32+L33+L34+L35+L36+L37+L38</f>
        <v>0</v>
      </c>
      <c r="N39" s="21">
        <f>N30+N32+N33+N34+N35+N36+N37+N38</f>
        <v>0</v>
      </c>
      <c r="O39" s="21">
        <f>O30+O32+O33+O34+O35+O36+O37+O38</f>
        <v>0</v>
      </c>
      <c r="P39" s="21">
        <f>P30+P32+P33+P34+P35+P36+P37+P38</f>
        <v>0</v>
      </c>
      <c r="Q39" s="515"/>
      <c r="R39" s="21">
        <f>R30+R32+R33+R34+R35+R36+R37+R38</f>
        <v>0</v>
      </c>
      <c r="S39" s="21">
        <f>S30+S32+S33+S34+S35+S36+S37+S38</f>
        <v>0</v>
      </c>
      <c r="T39" s="21">
        <f>T30+T32+T33+T34+T35+T36+T37+T38</f>
        <v>0</v>
      </c>
      <c r="V39" s="21">
        <f>V30+V32+V33+V34+V35+V36+V37+V38</f>
        <v>0</v>
      </c>
      <c r="W39" s="21">
        <f>W30+W32+W33+W34+W35+W36+W37+W38</f>
        <v>0</v>
      </c>
      <c r="X39" s="21">
        <f>X30+X32+X33+X34+X35+X36+X37+X38</f>
        <v>0</v>
      </c>
    </row>
    <row r="40" spans="1:25" ht="11.5" x14ac:dyDescent="0.25">
      <c r="A40" s="58"/>
      <c r="B40" s="58"/>
      <c r="C40" s="519" t="s">
        <v>546</v>
      </c>
      <c r="D40" s="520"/>
      <c r="F40" s="4"/>
      <c r="G40" s="4"/>
      <c r="H40" s="4"/>
      <c r="I40" s="515"/>
      <c r="J40" s="4"/>
      <c r="K40" s="4"/>
      <c r="L40" s="4"/>
      <c r="N40" s="4"/>
      <c r="O40" s="4"/>
      <c r="P40" s="4"/>
      <c r="Q40" s="515"/>
      <c r="R40" s="4"/>
      <c r="S40" s="4"/>
      <c r="T40" s="4"/>
      <c r="V40" s="4"/>
      <c r="W40" s="4"/>
      <c r="X40" s="4"/>
    </row>
    <row r="41" spans="1:25" ht="11.5" x14ac:dyDescent="0.25">
      <c r="A41" s="58"/>
      <c r="B41" s="58"/>
      <c r="C41" s="519" t="s">
        <v>547</v>
      </c>
      <c r="D41" s="520"/>
      <c r="E41" s="2" t="s">
        <v>135</v>
      </c>
      <c r="F41" s="57"/>
      <c r="G41" s="57"/>
      <c r="H41" s="57"/>
      <c r="I41" s="515"/>
      <c r="J41" s="57"/>
      <c r="K41" s="57"/>
      <c r="L41" s="57"/>
      <c r="N41" s="62">
        <f t="shared" ref="N41:P42" si="8">J41/J$14</f>
        <v>0</v>
      </c>
      <c r="O41" s="62">
        <f t="shared" si="8"/>
        <v>0</v>
      </c>
      <c r="P41" s="62">
        <f t="shared" si="8"/>
        <v>0</v>
      </c>
      <c r="Q41" s="515"/>
      <c r="R41" s="57"/>
      <c r="S41" s="57"/>
      <c r="T41" s="57"/>
      <c r="V41" s="62">
        <f t="shared" ref="V41:X42" si="9">R41/R$14</f>
        <v>0</v>
      </c>
      <c r="W41" s="62">
        <f t="shared" si="9"/>
        <v>0</v>
      </c>
      <c r="X41" s="62">
        <f t="shared" si="9"/>
        <v>0</v>
      </c>
    </row>
    <row r="42" spans="1:25" ht="11.5" x14ac:dyDescent="0.25">
      <c r="A42" s="58"/>
      <c r="B42" s="58"/>
      <c r="C42" s="519" t="s">
        <v>548</v>
      </c>
      <c r="D42" s="520"/>
      <c r="E42" s="2" t="s">
        <v>144</v>
      </c>
      <c r="F42" s="57"/>
      <c r="G42" s="57"/>
      <c r="H42" s="57"/>
      <c r="I42" s="515"/>
      <c r="J42" s="57"/>
      <c r="K42" s="57"/>
      <c r="L42" s="57"/>
      <c r="N42" s="62">
        <f t="shared" si="8"/>
        <v>0</v>
      </c>
      <c r="O42" s="62">
        <f t="shared" si="8"/>
        <v>0</v>
      </c>
      <c r="P42" s="62">
        <f t="shared" si="8"/>
        <v>0</v>
      </c>
      <c r="Q42" s="515"/>
      <c r="R42" s="57"/>
      <c r="S42" s="57"/>
      <c r="T42" s="57"/>
      <c r="V42" s="62">
        <f t="shared" si="9"/>
        <v>0</v>
      </c>
      <c r="W42" s="62">
        <f t="shared" si="9"/>
        <v>0</v>
      </c>
      <c r="X42" s="62">
        <f t="shared" si="9"/>
        <v>0</v>
      </c>
    </row>
    <row r="43" spans="1:25" ht="11.5" x14ac:dyDescent="0.25">
      <c r="A43" s="58"/>
      <c r="B43" s="58"/>
      <c r="C43" s="519" t="s">
        <v>549</v>
      </c>
      <c r="D43" s="520"/>
      <c r="E43" s="3" t="s">
        <v>16</v>
      </c>
      <c r="F43" s="21">
        <f>F39+F41+F42</f>
        <v>0</v>
      </c>
      <c r="G43" s="21">
        <f>G39+G41+G42</f>
        <v>0</v>
      </c>
      <c r="H43" s="21">
        <f>H39+H41+H42</f>
        <v>0</v>
      </c>
      <c r="I43" s="515"/>
      <c r="J43" s="21">
        <f>J39+J41+J42</f>
        <v>0</v>
      </c>
      <c r="K43" s="21">
        <f>K39+K41+K42</f>
        <v>0</v>
      </c>
      <c r="L43" s="21">
        <f>L39+L41+L42</f>
        <v>0</v>
      </c>
      <c r="N43" s="21">
        <f>N39+N41+N42</f>
        <v>0</v>
      </c>
      <c r="O43" s="21">
        <f>O39+O41+O42</f>
        <v>0</v>
      </c>
      <c r="P43" s="21">
        <f>P39+P41+P42</f>
        <v>0</v>
      </c>
      <c r="Q43" s="515"/>
      <c r="R43" s="21">
        <f>R39+R41+R42</f>
        <v>0</v>
      </c>
      <c r="S43" s="21">
        <f>S39+S41+S42</f>
        <v>0</v>
      </c>
      <c r="T43" s="21">
        <f>T39+T41+T42</f>
        <v>0</v>
      </c>
      <c r="V43" s="21">
        <f>V39+V41+V42</f>
        <v>0</v>
      </c>
      <c r="W43" s="21">
        <f>W39+W41+W42</f>
        <v>0</v>
      </c>
      <c r="X43" s="21">
        <f>X39+X41+X42</f>
        <v>0</v>
      </c>
    </row>
    <row r="44" spans="1:25" ht="11.5" x14ac:dyDescent="0.25">
      <c r="A44" s="58"/>
      <c r="B44" s="58"/>
      <c r="C44" s="519" t="s">
        <v>550</v>
      </c>
      <c r="D44" s="520"/>
      <c r="E44" s="2" t="s">
        <v>2</v>
      </c>
      <c r="F44" s="57"/>
      <c r="G44" s="57"/>
      <c r="H44" s="57"/>
      <c r="I44" s="515"/>
      <c r="J44" s="57"/>
      <c r="K44" s="57"/>
      <c r="L44" s="57"/>
      <c r="N44" s="62">
        <f t="shared" ref="N44:P45" si="10">J44/J$14</f>
        <v>0</v>
      </c>
      <c r="O44" s="62">
        <f t="shared" si="10"/>
        <v>0</v>
      </c>
      <c r="P44" s="62">
        <f t="shared" si="10"/>
        <v>0</v>
      </c>
      <c r="Q44" s="515"/>
      <c r="R44" s="57"/>
      <c r="S44" s="57"/>
      <c r="T44" s="57"/>
      <c r="V44" s="62">
        <f t="shared" ref="V44:X45" si="11">R44/R$14</f>
        <v>0</v>
      </c>
      <c r="W44" s="62">
        <f t="shared" si="11"/>
        <v>0</v>
      </c>
      <c r="X44" s="62">
        <f t="shared" si="11"/>
        <v>0</v>
      </c>
    </row>
    <row r="45" spans="1:25" ht="11.5" x14ac:dyDescent="0.25">
      <c r="A45" s="58">
        <f>IF(OR(F45&gt;0,G45&gt;0,H45&gt;0,N45&gt;0,O45&gt;0,P45&gt;0,V45&gt;0,W45&gt;0,X45&gt;0),1,0)</f>
        <v>0</v>
      </c>
      <c r="B45" s="58"/>
      <c r="C45" s="519" t="s">
        <v>551</v>
      </c>
      <c r="D45" s="520"/>
      <c r="E45" s="2" t="s">
        <v>17</v>
      </c>
      <c r="F45" s="57"/>
      <c r="G45" s="57"/>
      <c r="H45" s="57"/>
      <c r="I45" s="515"/>
      <c r="J45" s="57"/>
      <c r="K45" s="57"/>
      <c r="L45" s="57"/>
      <c r="N45" s="62">
        <f t="shared" si="10"/>
        <v>0</v>
      </c>
      <c r="O45" s="62">
        <f t="shared" si="10"/>
        <v>0</v>
      </c>
      <c r="P45" s="62">
        <f t="shared" si="10"/>
        <v>0</v>
      </c>
      <c r="Q45" s="515"/>
      <c r="R45" s="57"/>
      <c r="S45" s="57"/>
      <c r="T45" s="57"/>
      <c r="V45" s="62">
        <f t="shared" si="11"/>
        <v>0</v>
      </c>
      <c r="W45" s="62">
        <f t="shared" si="11"/>
        <v>0</v>
      </c>
      <c r="X45" s="62">
        <f t="shared" si="11"/>
        <v>0</v>
      </c>
    </row>
    <row r="46" spans="1:25" ht="11.5" x14ac:dyDescent="0.25">
      <c r="A46" s="58"/>
      <c r="B46" s="58"/>
      <c r="C46" s="519" t="s">
        <v>552</v>
      </c>
      <c r="D46" s="520"/>
      <c r="E46" s="3" t="s">
        <v>18</v>
      </c>
      <c r="F46" s="21">
        <f>F43+F44+F45</f>
        <v>0</v>
      </c>
      <c r="G46" s="21">
        <f>G43+G44+G45</f>
        <v>0</v>
      </c>
      <c r="H46" s="21">
        <f>H43+H44+H45</f>
        <v>0</v>
      </c>
      <c r="I46" s="515"/>
      <c r="J46" s="21">
        <f>J43+J44+J45</f>
        <v>0</v>
      </c>
      <c r="K46" s="21">
        <f>K43+K44+K45</f>
        <v>0</v>
      </c>
      <c r="L46" s="21">
        <f>L43+L44+L45</f>
        <v>0</v>
      </c>
      <c r="N46" s="21">
        <f>N43+N44+N45</f>
        <v>0</v>
      </c>
      <c r="O46" s="21">
        <f>O43+O44+O45</f>
        <v>0</v>
      </c>
      <c r="P46" s="21">
        <f>P43+P44+P45</f>
        <v>0</v>
      </c>
      <c r="Q46" s="515"/>
      <c r="R46" s="21">
        <f>R43+R44+R45</f>
        <v>0</v>
      </c>
      <c r="S46" s="21">
        <f>S43+S44+S45</f>
        <v>0</v>
      </c>
      <c r="T46" s="21">
        <f>T43+T44+T45</f>
        <v>0</v>
      </c>
      <c r="V46" s="21">
        <f>V43+V44+V45</f>
        <v>0</v>
      </c>
      <c r="W46" s="21">
        <f>W43+W44+W45</f>
        <v>0</v>
      </c>
      <c r="X46" s="21">
        <f>X43+X44+X45</f>
        <v>0</v>
      </c>
    </row>
    <row r="47" spans="1:25" ht="11.5" x14ac:dyDescent="0.25">
      <c r="A47" s="58"/>
      <c r="B47" s="58"/>
      <c r="C47" s="519" t="s">
        <v>553</v>
      </c>
      <c r="D47" s="520"/>
      <c r="F47" s="4"/>
      <c r="G47" s="4"/>
      <c r="H47" s="4"/>
      <c r="I47" s="515"/>
      <c r="J47" s="4"/>
      <c r="K47" s="4"/>
      <c r="L47" s="4"/>
      <c r="N47" s="4"/>
      <c r="O47" s="4"/>
      <c r="P47" s="4"/>
      <c r="Q47" s="515"/>
      <c r="R47" s="4"/>
      <c r="S47" s="4"/>
      <c r="T47" s="4"/>
      <c r="V47" s="4"/>
      <c r="W47" s="4"/>
      <c r="X47" s="4"/>
    </row>
    <row r="48" spans="1:25" ht="14.5" x14ac:dyDescent="0.35">
      <c r="A48" s="58">
        <f>IF(OR(F48&gt;0,G48&gt;0,H48&gt;0,N48&gt;0,O48&gt;0,P48&gt;0,V48&gt;0,W48&gt;0,X48&gt;0),1,0)</f>
        <v>0</v>
      </c>
      <c r="B48" s="58"/>
      <c r="C48" s="519" t="s">
        <v>554</v>
      </c>
      <c r="D48" s="520" t="s">
        <v>472</v>
      </c>
      <c r="E48" s="16" t="s">
        <v>269</v>
      </c>
      <c r="F48" s="57"/>
      <c r="G48" s="57"/>
      <c r="H48" s="57"/>
      <c r="I48" s="516" t="s">
        <v>472</v>
      </c>
      <c r="J48" s="57"/>
      <c r="K48" s="57"/>
      <c r="L48" s="57"/>
      <c r="M48" s="508"/>
      <c r="N48" s="62">
        <f t="shared" ref="N48:P49" si="12">J48/J$14</f>
        <v>0</v>
      </c>
      <c r="O48" s="62">
        <f t="shared" si="12"/>
        <v>0</v>
      </c>
      <c r="P48" s="62">
        <f t="shared" si="12"/>
        <v>0</v>
      </c>
      <c r="Q48" s="516" t="s">
        <v>472</v>
      </c>
      <c r="R48" s="57"/>
      <c r="S48" s="57"/>
      <c r="T48" s="57"/>
      <c r="U48" s="17"/>
      <c r="V48" s="62">
        <f t="shared" ref="V48:X49" si="13">R48/R$14</f>
        <v>0</v>
      </c>
      <c r="W48" s="62">
        <f t="shared" si="13"/>
        <v>0</v>
      </c>
      <c r="X48" s="62">
        <f t="shared" si="13"/>
        <v>0</v>
      </c>
      <c r="Y48" s="17"/>
    </row>
    <row r="49" spans="1:25" ht="14.5" x14ac:dyDescent="0.35">
      <c r="A49" s="58">
        <f>IF(OR(F49&gt;0,G49&gt;0,H49&gt;0,N49&gt;0,O49&gt;0,P49&gt;0,V49&gt;0,W49&gt;0,X49&gt;0),1,0)</f>
        <v>0</v>
      </c>
      <c r="B49" s="58"/>
      <c r="C49" s="519" t="s">
        <v>555</v>
      </c>
      <c r="D49" s="521"/>
      <c r="E49" s="16" t="s">
        <v>638</v>
      </c>
      <c r="F49" s="57"/>
      <c r="G49" s="57"/>
      <c r="H49" s="57"/>
      <c r="I49" s="516"/>
      <c r="J49" s="57"/>
      <c r="K49" s="57"/>
      <c r="L49" s="57"/>
      <c r="M49" s="508"/>
      <c r="N49" s="62">
        <f t="shared" si="12"/>
        <v>0</v>
      </c>
      <c r="O49" s="62">
        <f t="shared" si="12"/>
        <v>0</v>
      </c>
      <c r="P49" s="62">
        <f t="shared" si="12"/>
        <v>0</v>
      </c>
      <c r="Q49" s="516"/>
      <c r="R49" s="57"/>
      <c r="S49" s="57"/>
      <c r="T49" s="57"/>
      <c r="U49" s="17"/>
      <c r="V49" s="62">
        <f t="shared" si="13"/>
        <v>0</v>
      </c>
      <c r="W49" s="62">
        <f t="shared" si="13"/>
        <v>0</v>
      </c>
      <c r="X49" s="62">
        <f t="shared" si="13"/>
        <v>0</v>
      </c>
      <c r="Y49" s="17"/>
    </row>
    <row r="50" spans="1:25" ht="11.5" x14ac:dyDescent="0.25">
      <c r="A50" s="58"/>
      <c r="B50" s="58"/>
      <c r="C50" s="519"/>
      <c r="D50" s="520"/>
      <c r="F50" s="4"/>
      <c r="G50" s="4"/>
      <c r="H50" s="4"/>
      <c r="I50" s="515"/>
      <c r="J50" s="4"/>
      <c r="K50" s="4"/>
      <c r="L50" s="4"/>
      <c r="N50" s="4"/>
      <c r="O50" s="4"/>
      <c r="P50" s="4"/>
      <c r="Q50" s="515"/>
      <c r="R50" s="4"/>
      <c r="S50" s="4"/>
      <c r="T50" s="4"/>
      <c r="V50" s="4"/>
      <c r="W50" s="4"/>
      <c r="X50" s="4"/>
    </row>
    <row r="51" spans="1:25" ht="13" x14ac:dyDescent="0.3">
      <c r="A51" s="58"/>
      <c r="B51" s="58"/>
      <c r="C51" s="519"/>
      <c r="D51" s="520"/>
      <c r="E51" s="13" t="s">
        <v>628</v>
      </c>
      <c r="F51" s="61" t="str">
        <f>F17</f>
        <v>31/XX/20XX</v>
      </c>
      <c r="G51" s="61" t="str">
        <f>G17</f>
        <v>31/XX/20XX</v>
      </c>
      <c r="H51" s="61" t="str">
        <f>H17</f>
        <v>31/XX/20XX</v>
      </c>
      <c r="I51" s="515"/>
      <c r="J51" s="61" t="str">
        <f>J17</f>
        <v>31/XX/20XX</v>
      </c>
      <c r="K51" s="61" t="str">
        <f>K17</f>
        <v>31/XX/20XX</v>
      </c>
      <c r="L51" s="61" t="str">
        <f>L17</f>
        <v>31/XX/20XX</v>
      </c>
      <c r="N51" s="61" t="str">
        <f>N17</f>
        <v>31/XX/20XX</v>
      </c>
      <c r="O51" s="61" t="str">
        <f>O17</f>
        <v>31/XX/20XX</v>
      </c>
      <c r="P51" s="61" t="str">
        <f>P17</f>
        <v>31/XX/20XX</v>
      </c>
      <c r="Q51" s="515"/>
      <c r="R51" s="61" t="str">
        <f>R17</f>
        <v>31/XX/20XX</v>
      </c>
      <c r="S51" s="61" t="str">
        <f>S17</f>
        <v>31/XX/20XX</v>
      </c>
      <c r="T51" s="61" t="str">
        <f>T17</f>
        <v>31/XX/20XX</v>
      </c>
      <c r="V51" s="61" t="str">
        <f>V17</f>
        <v>31/XX/20XX</v>
      </c>
      <c r="W51" s="61" t="str">
        <f>W17</f>
        <v>31/XX/20XX</v>
      </c>
      <c r="X51" s="61" t="str">
        <f>X17</f>
        <v>31/XX/20XX</v>
      </c>
    </row>
    <row r="52" spans="1:25" ht="11.5" x14ac:dyDescent="0.25">
      <c r="A52" s="58"/>
      <c r="B52" s="58"/>
      <c r="C52" s="519" t="s">
        <v>495</v>
      </c>
      <c r="D52" s="520"/>
      <c r="E52" s="2" t="s">
        <v>145</v>
      </c>
      <c r="F52" s="57"/>
      <c r="G52" s="57"/>
      <c r="H52" s="57"/>
      <c r="I52" s="515"/>
      <c r="J52" s="57"/>
      <c r="K52" s="57"/>
      <c r="L52" s="57"/>
      <c r="N52" s="62">
        <f t="shared" ref="N52:P56" si="14">J52/J$15</f>
        <v>0</v>
      </c>
      <c r="O52" s="62">
        <f t="shared" si="14"/>
        <v>0</v>
      </c>
      <c r="P52" s="62">
        <f t="shared" si="14"/>
        <v>0</v>
      </c>
      <c r="Q52" s="515"/>
      <c r="R52" s="57"/>
      <c r="S52" s="57"/>
      <c r="T52" s="57"/>
      <c r="V52" s="62">
        <f t="shared" ref="V52:X56" si="15">R52/R$15</f>
        <v>0</v>
      </c>
      <c r="W52" s="62">
        <f t="shared" si="15"/>
        <v>0</v>
      </c>
      <c r="X52" s="62">
        <f t="shared" si="15"/>
        <v>0</v>
      </c>
    </row>
    <row r="53" spans="1:25" ht="11.5" x14ac:dyDescent="0.25">
      <c r="A53" s="58">
        <f>IF(OR(F53&lt;0,G53&lt;0,H53&lt;0,N53&lt;0,O53&lt;0,P53&lt;0,V53&lt;0,W53&lt;0,X53&lt;0),1,0)</f>
        <v>0</v>
      </c>
      <c r="B53" s="58"/>
      <c r="C53" s="519" t="s">
        <v>496</v>
      </c>
      <c r="D53" s="520" t="s">
        <v>472</v>
      </c>
      <c r="E53" s="2" t="s">
        <v>136</v>
      </c>
      <c r="F53" s="57"/>
      <c r="G53" s="57"/>
      <c r="H53" s="57"/>
      <c r="I53" s="515" t="s">
        <v>472</v>
      </c>
      <c r="J53" s="57"/>
      <c r="K53" s="57"/>
      <c r="L53" s="57"/>
      <c r="N53" s="62">
        <f t="shared" si="14"/>
        <v>0</v>
      </c>
      <c r="O53" s="62">
        <f t="shared" si="14"/>
        <v>0</v>
      </c>
      <c r="P53" s="62">
        <f t="shared" si="14"/>
        <v>0</v>
      </c>
      <c r="Q53" s="515" t="s">
        <v>472</v>
      </c>
      <c r="R53" s="57"/>
      <c r="S53" s="57"/>
      <c r="T53" s="57"/>
      <c r="V53" s="62">
        <f t="shared" si="15"/>
        <v>0</v>
      </c>
      <c r="W53" s="62">
        <f t="shared" si="15"/>
        <v>0</v>
      </c>
      <c r="X53" s="62">
        <f t="shared" si="15"/>
        <v>0</v>
      </c>
    </row>
    <row r="54" spans="1:25" ht="11.5" x14ac:dyDescent="0.25">
      <c r="A54" s="58">
        <f>IF(OR(F54&lt;0,G54&lt;0,H54&lt;0,N54&lt;0,O54&lt;0,P54&lt;0,V54&lt;0,W54&lt;0,X54&lt;0),1,0)</f>
        <v>0</v>
      </c>
      <c r="B54" s="58"/>
      <c r="C54" s="519" t="s">
        <v>497</v>
      </c>
      <c r="D54" s="520" t="s">
        <v>472</v>
      </c>
      <c r="E54" s="2" t="s">
        <v>20</v>
      </c>
      <c r="F54" s="57"/>
      <c r="G54" s="57"/>
      <c r="H54" s="57"/>
      <c r="I54" s="515" t="s">
        <v>472</v>
      </c>
      <c r="J54" s="57"/>
      <c r="K54" s="57"/>
      <c r="L54" s="57"/>
      <c r="N54" s="62">
        <f t="shared" si="14"/>
        <v>0</v>
      </c>
      <c r="O54" s="62">
        <f t="shared" si="14"/>
        <v>0</v>
      </c>
      <c r="P54" s="62">
        <f t="shared" si="14"/>
        <v>0</v>
      </c>
      <c r="Q54" s="515" t="s">
        <v>472</v>
      </c>
      <c r="R54" s="57"/>
      <c r="S54" s="57"/>
      <c r="T54" s="57"/>
      <c r="V54" s="62">
        <f t="shared" si="15"/>
        <v>0</v>
      </c>
      <c r="W54" s="62">
        <f t="shared" si="15"/>
        <v>0</v>
      </c>
      <c r="X54" s="62">
        <f t="shared" si="15"/>
        <v>0</v>
      </c>
    </row>
    <row r="55" spans="1:25" ht="23" x14ac:dyDescent="0.25">
      <c r="A55" s="58">
        <f>IF(OR(F55&lt;0,G55&lt;0,H55&lt;0,N55&lt;0,O55&lt;0,P55&lt;0,V55&lt;0,W55&lt;0,X55&lt;0),1,0)</f>
        <v>0</v>
      </c>
      <c r="B55" s="58"/>
      <c r="C55" s="519" t="s">
        <v>498</v>
      </c>
      <c r="D55" s="520" t="s">
        <v>472</v>
      </c>
      <c r="E55" s="8" t="s">
        <v>84</v>
      </c>
      <c r="F55" s="57"/>
      <c r="G55" s="57"/>
      <c r="H55" s="57"/>
      <c r="I55" s="515" t="s">
        <v>472</v>
      </c>
      <c r="J55" s="57"/>
      <c r="K55" s="57"/>
      <c r="L55" s="57"/>
      <c r="N55" s="62">
        <f t="shared" si="14"/>
        <v>0</v>
      </c>
      <c r="O55" s="62">
        <f t="shared" si="14"/>
        <v>0</v>
      </c>
      <c r="P55" s="62">
        <f t="shared" si="14"/>
        <v>0</v>
      </c>
      <c r="Q55" s="515" t="s">
        <v>472</v>
      </c>
      <c r="R55" s="57"/>
      <c r="S55" s="57"/>
      <c r="T55" s="57"/>
      <c r="V55" s="62">
        <f t="shared" si="15"/>
        <v>0</v>
      </c>
      <c r="W55" s="62">
        <f t="shared" si="15"/>
        <v>0</v>
      </c>
      <c r="X55" s="62">
        <f t="shared" si="15"/>
        <v>0</v>
      </c>
    </row>
    <row r="56" spans="1:25" ht="11.5" x14ac:dyDescent="0.25">
      <c r="A56" s="58">
        <f>IF(OR(F56&lt;0,G56&lt;0,H56&lt;0,N56&lt;0,O56&lt;0,P56&lt;0,V56&lt;0,W56&lt;0,X56&lt;0),1,0)</f>
        <v>0</v>
      </c>
      <c r="B56" s="58"/>
      <c r="C56" s="519" t="s">
        <v>499</v>
      </c>
      <c r="D56" s="520" t="s">
        <v>472</v>
      </c>
      <c r="E56" s="2" t="s">
        <v>85</v>
      </c>
      <c r="F56" s="57"/>
      <c r="G56" s="57"/>
      <c r="H56" s="57"/>
      <c r="I56" s="515" t="s">
        <v>472</v>
      </c>
      <c r="J56" s="57"/>
      <c r="K56" s="57"/>
      <c r="L56" s="57"/>
      <c r="N56" s="62">
        <f t="shared" si="14"/>
        <v>0</v>
      </c>
      <c r="O56" s="62">
        <f t="shared" si="14"/>
        <v>0</v>
      </c>
      <c r="P56" s="62">
        <f t="shared" si="14"/>
        <v>0</v>
      </c>
      <c r="Q56" s="515" t="s">
        <v>472</v>
      </c>
      <c r="R56" s="57"/>
      <c r="S56" s="57"/>
      <c r="T56" s="57"/>
      <c r="V56" s="62">
        <f t="shared" si="15"/>
        <v>0</v>
      </c>
      <c r="W56" s="62">
        <f t="shared" si="15"/>
        <v>0</v>
      </c>
      <c r="X56" s="62">
        <f t="shared" si="15"/>
        <v>0</v>
      </c>
    </row>
    <row r="57" spans="1:25" ht="11.5" x14ac:dyDescent="0.25">
      <c r="A57" s="58"/>
      <c r="B57" s="58"/>
      <c r="C57" s="519" t="s">
        <v>500</v>
      </c>
      <c r="D57" s="520"/>
      <c r="E57" s="3" t="s">
        <v>21</v>
      </c>
      <c r="F57" s="21">
        <f>SUM(F52:F56)</f>
        <v>0</v>
      </c>
      <c r="G57" s="21">
        <f>SUM(G52:G56)</f>
        <v>0</v>
      </c>
      <c r="H57" s="21">
        <f>SUM(H52:H56)</f>
        <v>0</v>
      </c>
      <c r="I57" s="515"/>
      <c r="J57" s="21">
        <f>SUM(J52:J56)</f>
        <v>0</v>
      </c>
      <c r="K57" s="21">
        <f>SUM(K52:K56)</f>
        <v>0</v>
      </c>
      <c r="L57" s="21">
        <f>SUM(L52:L56)</f>
        <v>0</v>
      </c>
      <c r="N57" s="21">
        <f>SUM(N52:N56)</f>
        <v>0</v>
      </c>
      <c r="O57" s="21">
        <f>SUM(O52:O56)</f>
        <v>0</v>
      </c>
      <c r="P57" s="21">
        <f>SUM(P52:P56)</f>
        <v>0</v>
      </c>
      <c r="Q57" s="515"/>
      <c r="R57" s="21">
        <f>SUM(R52:R56)</f>
        <v>0</v>
      </c>
      <c r="S57" s="21">
        <f>SUM(S52:S56)</f>
        <v>0</v>
      </c>
      <c r="T57" s="21">
        <f>SUM(T52:T56)</f>
        <v>0</v>
      </c>
      <c r="V57" s="21">
        <f>SUM(V52:V56)</f>
        <v>0</v>
      </c>
      <c r="W57" s="21">
        <f>SUM(W52:W56)</f>
        <v>0</v>
      </c>
      <c r="X57" s="21">
        <f>SUM(X52:X56)</f>
        <v>0</v>
      </c>
    </row>
    <row r="58" spans="1:25" ht="11.5" x14ac:dyDescent="0.25">
      <c r="A58" s="58"/>
      <c r="B58" s="58"/>
      <c r="C58" s="519" t="s">
        <v>501</v>
      </c>
      <c r="D58" s="520"/>
      <c r="F58" s="6"/>
      <c r="G58" s="6"/>
      <c r="H58" s="6"/>
      <c r="I58" s="515"/>
      <c r="J58" s="6"/>
      <c r="K58" s="6"/>
      <c r="L58" s="6"/>
      <c r="N58" s="6"/>
      <c r="O58" s="6"/>
      <c r="P58" s="6"/>
      <c r="Q58" s="515"/>
      <c r="R58" s="6"/>
      <c r="S58" s="6"/>
      <c r="T58" s="6"/>
      <c r="V58" s="6"/>
      <c r="W58" s="6"/>
      <c r="X58" s="6"/>
    </row>
    <row r="59" spans="1:25" ht="11.5" x14ac:dyDescent="0.25">
      <c r="A59" s="58">
        <f t="shared" ref="A59:A68" si="16">IF(OR(F59&lt;0,G59&lt;0,H59&lt;0,N59&lt;0,O59&lt;0,P59&lt;0,V59&lt;0,W59&lt;0,X59&lt;0),1,0)</f>
        <v>0</v>
      </c>
      <c r="B59" s="58"/>
      <c r="C59" s="519" t="s">
        <v>502</v>
      </c>
      <c r="D59" s="520"/>
      <c r="E59" s="7" t="s">
        <v>86</v>
      </c>
      <c r="F59" s="57"/>
      <c r="G59" s="57"/>
      <c r="H59" s="57"/>
      <c r="I59" s="515"/>
      <c r="J59" s="57"/>
      <c r="K59" s="57"/>
      <c r="L59" s="57"/>
      <c r="N59" s="62">
        <f t="shared" ref="N59:N68" si="17">J59/J$15</f>
        <v>0</v>
      </c>
      <c r="O59" s="62">
        <f t="shared" ref="O59:O68" si="18">K59/K$15</f>
        <v>0</v>
      </c>
      <c r="P59" s="62">
        <f t="shared" ref="P59:P68" si="19">L59/L$15</f>
        <v>0</v>
      </c>
      <c r="Q59" s="515"/>
      <c r="R59" s="57"/>
      <c r="S59" s="57"/>
      <c r="T59" s="57"/>
      <c r="V59" s="62">
        <f t="shared" ref="V59:V68" si="20">R59/R$15</f>
        <v>0</v>
      </c>
      <c r="W59" s="62">
        <f t="shared" ref="W59:W68" si="21">S59/S$15</f>
        <v>0</v>
      </c>
      <c r="X59" s="62">
        <f t="shared" ref="X59:X68" si="22">T59/T$15</f>
        <v>0</v>
      </c>
    </row>
    <row r="60" spans="1:25" ht="11.5" x14ac:dyDescent="0.25">
      <c r="A60" s="58">
        <f t="shared" si="16"/>
        <v>0</v>
      </c>
      <c r="B60" s="58"/>
      <c r="C60" s="519" t="s">
        <v>503</v>
      </c>
      <c r="D60" s="520"/>
      <c r="E60" s="7" t="s">
        <v>228</v>
      </c>
      <c r="F60" s="57"/>
      <c r="G60" s="57"/>
      <c r="H60" s="57"/>
      <c r="I60" s="515"/>
      <c r="J60" s="57"/>
      <c r="K60" s="57"/>
      <c r="L60" s="57"/>
      <c r="N60" s="62">
        <f t="shared" si="17"/>
        <v>0</v>
      </c>
      <c r="O60" s="62">
        <f t="shared" si="18"/>
        <v>0</v>
      </c>
      <c r="P60" s="62">
        <f t="shared" si="19"/>
        <v>0</v>
      </c>
      <c r="Q60" s="515"/>
      <c r="R60" s="57"/>
      <c r="S60" s="57"/>
      <c r="T60" s="57"/>
      <c r="V60" s="62">
        <f t="shared" si="20"/>
        <v>0</v>
      </c>
      <c r="W60" s="62">
        <f t="shared" si="21"/>
        <v>0</v>
      </c>
      <c r="X60" s="62">
        <f t="shared" si="22"/>
        <v>0</v>
      </c>
    </row>
    <row r="61" spans="1:25" ht="11.5" x14ac:dyDescent="0.25">
      <c r="A61" s="58">
        <f t="shared" si="16"/>
        <v>0</v>
      </c>
      <c r="B61" s="58"/>
      <c r="C61" s="519" t="s">
        <v>504</v>
      </c>
      <c r="D61" s="520"/>
      <c r="E61" s="7" t="s">
        <v>93</v>
      </c>
      <c r="F61" s="57"/>
      <c r="G61" s="57"/>
      <c r="H61" s="57"/>
      <c r="I61" s="515"/>
      <c r="J61" s="57"/>
      <c r="K61" s="57"/>
      <c r="L61" s="57"/>
      <c r="N61" s="62">
        <f t="shared" si="17"/>
        <v>0</v>
      </c>
      <c r="O61" s="62">
        <f t="shared" si="18"/>
        <v>0</v>
      </c>
      <c r="P61" s="62">
        <f t="shared" si="19"/>
        <v>0</v>
      </c>
      <c r="Q61" s="515"/>
      <c r="R61" s="57"/>
      <c r="S61" s="57"/>
      <c r="T61" s="57"/>
      <c r="V61" s="62">
        <f t="shared" si="20"/>
        <v>0</v>
      </c>
      <c r="W61" s="62">
        <f t="shared" si="21"/>
        <v>0</v>
      </c>
      <c r="X61" s="62">
        <f t="shared" si="22"/>
        <v>0</v>
      </c>
    </row>
    <row r="62" spans="1:25" ht="11.5" x14ac:dyDescent="0.25">
      <c r="A62" s="58">
        <f t="shared" si="16"/>
        <v>0</v>
      </c>
      <c r="B62" s="58"/>
      <c r="C62" s="519" t="s">
        <v>505</v>
      </c>
      <c r="D62" s="520" t="s">
        <v>472</v>
      </c>
      <c r="E62" s="7" t="s">
        <v>108</v>
      </c>
      <c r="F62" s="57"/>
      <c r="G62" s="57"/>
      <c r="H62" s="57"/>
      <c r="I62" s="515" t="s">
        <v>472</v>
      </c>
      <c r="J62" s="57"/>
      <c r="K62" s="57"/>
      <c r="L62" s="57"/>
      <c r="N62" s="62">
        <f t="shared" si="17"/>
        <v>0</v>
      </c>
      <c r="O62" s="62">
        <f t="shared" si="18"/>
        <v>0</v>
      </c>
      <c r="P62" s="62">
        <f t="shared" si="19"/>
        <v>0</v>
      </c>
      <c r="Q62" s="515" t="s">
        <v>472</v>
      </c>
      <c r="R62" s="57"/>
      <c r="S62" s="57"/>
      <c r="T62" s="57"/>
      <c r="V62" s="62">
        <f t="shared" si="20"/>
        <v>0</v>
      </c>
      <c r="W62" s="62">
        <f t="shared" si="21"/>
        <v>0</v>
      </c>
      <c r="X62" s="62">
        <f t="shared" si="22"/>
        <v>0</v>
      </c>
    </row>
    <row r="63" spans="1:25" ht="11.5" x14ac:dyDescent="0.25">
      <c r="A63" s="58">
        <f t="shared" si="16"/>
        <v>0</v>
      </c>
      <c r="B63" s="58"/>
      <c r="C63" s="519" t="s">
        <v>506</v>
      </c>
      <c r="D63" s="520" t="s">
        <v>472</v>
      </c>
      <c r="E63" s="7" t="s">
        <v>109</v>
      </c>
      <c r="F63" s="57"/>
      <c r="G63" s="57"/>
      <c r="H63" s="57"/>
      <c r="I63" s="515" t="s">
        <v>472</v>
      </c>
      <c r="J63" s="57"/>
      <c r="K63" s="57"/>
      <c r="L63" s="57"/>
      <c r="N63" s="62">
        <f t="shared" si="17"/>
        <v>0</v>
      </c>
      <c r="O63" s="62">
        <f t="shared" si="18"/>
        <v>0</v>
      </c>
      <c r="P63" s="62">
        <f t="shared" si="19"/>
        <v>0</v>
      </c>
      <c r="Q63" s="515" t="s">
        <v>472</v>
      </c>
      <c r="R63" s="57"/>
      <c r="S63" s="57"/>
      <c r="T63" s="57"/>
      <c r="V63" s="62">
        <f t="shared" si="20"/>
        <v>0</v>
      </c>
      <c r="W63" s="62">
        <f t="shared" si="21"/>
        <v>0</v>
      </c>
      <c r="X63" s="62">
        <f t="shared" si="22"/>
        <v>0</v>
      </c>
    </row>
    <row r="64" spans="1:25" ht="11.5" x14ac:dyDescent="0.25">
      <c r="A64" s="58">
        <f t="shared" si="16"/>
        <v>0</v>
      </c>
      <c r="B64" s="58"/>
      <c r="C64" s="519" t="s">
        <v>507</v>
      </c>
      <c r="D64" s="520" t="s">
        <v>472</v>
      </c>
      <c r="E64" s="7" t="s">
        <v>87</v>
      </c>
      <c r="F64" s="57"/>
      <c r="G64" s="57"/>
      <c r="H64" s="57"/>
      <c r="I64" s="515" t="s">
        <v>472</v>
      </c>
      <c r="J64" s="57"/>
      <c r="K64" s="57"/>
      <c r="L64" s="57"/>
      <c r="N64" s="62">
        <f t="shared" si="17"/>
        <v>0</v>
      </c>
      <c r="O64" s="62">
        <f t="shared" si="18"/>
        <v>0</v>
      </c>
      <c r="P64" s="62">
        <f t="shared" si="19"/>
        <v>0</v>
      </c>
      <c r="Q64" s="515" t="s">
        <v>472</v>
      </c>
      <c r="R64" s="57"/>
      <c r="S64" s="57"/>
      <c r="T64" s="57"/>
      <c r="V64" s="62">
        <f t="shared" si="20"/>
        <v>0</v>
      </c>
      <c r="W64" s="62">
        <f t="shared" si="21"/>
        <v>0</v>
      </c>
      <c r="X64" s="62">
        <f t="shared" si="22"/>
        <v>0</v>
      </c>
    </row>
    <row r="65" spans="1:24" ht="11.5" x14ac:dyDescent="0.25">
      <c r="A65" s="58">
        <f t="shared" si="16"/>
        <v>0</v>
      </c>
      <c r="B65" s="58"/>
      <c r="C65" s="519" t="s">
        <v>508</v>
      </c>
      <c r="D65" s="520"/>
      <c r="E65" s="7" t="s">
        <v>229</v>
      </c>
      <c r="F65" s="57"/>
      <c r="G65" s="57"/>
      <c r="H65" s="57"/>
      <c r="I65" s="515"/>
      <c r="J65" s="57"/>
      <c r="K65" s="57"/>
      <c r="L65" s="57"/>
      <c r="N65" s="62">
        <f t="shared" si="17"/>
        <v>0</v>
      </c>
      <c r="O65" s="62">
        <f t="shared" si="18"/>
        <v>0</v>
      </c>
      <c r="P65" s="62">
        <f t="shared" si="19"/>
        <v>0</v>
      </c>
      <c r="Q65" s="515"/>
      <c r="R65" s="57"/>
      <c r="S65" s="57"/>
      <c r="T65" s="57"/>
      <c r="V65" s="62">
        <f t="shared" si="20"/>
        <v>0</v>
      </c>
      <c r="W65" s="62">
        <f t="shared" si="21"/>
        <v>0</v>
      </c>
      <c r="X65" s="62">
        <f t="shared" si="22"/>
        <v>0</v>
      </c>
    </row>
    <row r="66" spans="1:24" ht="11.5" x14ac:dyDescent="0.25">
      <c r="A66" s="58">
        <f t="shared" si="16"/>
        <v>0</v>
      </c>
      <c r="B66" s="58"/>
      <c r="C66" s="519" t="s">
        <v>509</v>
      </c>
      <c r="D66" s="520" t="s">
        <v>472</v>
      </c>
      <c r="E66" s="7" t="s">
        <v>137</v>
      </c>
      <c r="F66" s="57"/>
      <c r="G66" s="57"/>
      <c r="H66" s="57"/>
      <c r="I66" s="515" t="s">
        <v>472</v>
      </c>
      <c r="J66" s="57"/>
      <c r="K66" s="57"/>
      <c r="L66" s="57"/>
      <c r="N66" s="62">
        <f t="shared" si="17"/>
        <v>0</v>
      </c>
      <c r="O66" s="62">
        <f t="shared" si="18"/>
        <v>0</v>
      </c>
      <c r="P66" s="62">
        <f t="shared" si="19"/>
        <v>0</v>
      </c>
      <c r="Q66" s="515" t="s">
        <v>472</v>
      </c>
      <c r="R66" s="57"/>
      <c r="S66" s="57"/>
      <c r="T66" s="57"/>
      <c r="V66" s="62">
        <f t="shared" si="20"/>
        <v>0</v>
      </c>
      <c r="W66" s="62">
        <f t="shared" si="21"/>
        <v>0</v>
      </c>
      <c r="X66" s="62">
        <f t="shared" si="22"/>
        <v>0</v>
      </c>
    </row>
    <row r="67" spans="1:24" ht="11.5" x14ac:dyDescent="0.25">
      <c r="A67" s="58">
        <f t="shared" si="16"/>
        <v>0</v>
      </c>
      <c r="B67" s="58"/>
      <c r="C67" s="519" t="s">
        <v>510</v>
      </c>
      <c r="D67" s="520"/>
      <c r="E67" s="7" t="s">
        <v>88</v>
      </c>
      <c r="F67" s="57"/>
      <c r="G67" s="57"/>
      <c r="H67" s="57"/>
      <c r="I67" s="515"/>
      <c r="J67" s="57"/>
      <c r="K67" s="57"/>
      <c r="L67" s="57"/>
      <c r="N67" s="62">
        <f t="shared" si="17"/>
        <v>0</v>
      </c>
      <c r="O67" s="62">
        <f t="shared" si="18"/>
        <v>0</v>
      </c>
      <c r="P67" s="62">
        <f t="shared" si="19"/>
        <v>0</v>
      </c>
      <c r="Q67" s="515"/>
      <c r="R67" s="57"/>
      <c r="S67" s="57"/>
      <c r="T67" s="57"/>
      <c r="V67" s="62">
        <f t="shared" si="20"/>
        <v>0</v>
      </c>
      <c r="W67" s="62">
        <f t="shared" si="21"/>
        <v>0</v>
      </c>
      <c r="X67" s="62">
        <f t="shared" si="22"/>
        <v>0</v>
      </c>
    </row>
    <row r="68" spans="1:24" ht="11.5" x14ac:dyDescent="0.25">
      <c r="A68" s="58">
        <f t="shared" si="16"/>
        <v>0</v>
      </c>
      <c r="B68" s="58"/>
      <c r="C68" s="519" t="s">
        <v>511</v>
      </c>
      <c r="D68" s="520"/>
      <c r="E68" s="7" t="s">
        <v>89</v>
      </c>
      <c r="F68" s="57"/>
      <c r="G68" s="57"/>
      <c r="H68" s="57"/>
      <c r="I68" s="515"/>
      <c r="J68" s="57"/>
      <c r="K68" s="57"/>
      <c r="L68" s="57"/>
      <c r="N68" s="62">
        <f t="shared" si="17"/>
        <v>0</v>
      </c>
      <c r="O68" s="62">
        <f t="shared" si="18"/>
        <v>0</v>
      </c>
      <c r="P68" s="62">
        <f t="shared" si="19"/>
        <v>0</v>
      </c>
      <c r="Q68" s="515"/>
      <c r="R68" s="57"/>
      <c r="S68" s="57"/>
      <c r="T68" s="57"/>
      <c r="V68" s="62">
        <f t="shared" si="20"/>
        <v>0</v>
      </c>
      <c r="W68" s="62">
        <f t="shared" si="21"/>
        <v>0</v>
      </c>
      <c r="X68" s="62">
        <f t="shared" si="22"/>
        <v>0</v>
      </c>
    </row>
    <row r="69" spans="1:24" ht="11.5" x14ac:dyDescent="0.25">
      <c r="A69" s="58"/>
      <c r="B69" s="58"/>
      <c r="C69" s="519" t="s">
        <v>512</v>
      </c>
      <c r="D69" s="520"/>
      <c r="E69" s="3" t="s">
        <v>22</v>
      </c>
      <c r="F69" s="21">
        <f>SUM(F59:F68)</f>
        <v>0</v>
      </c>
      <c r="G69" s="21">
        <f>SUM(G59:G68)</f>
        <v>0</v>
      </c>
      <c r="H69" s="21">
        <f>SUM(H59:H68)</f>
        <v>0</v>
      </c>
      <c r="I69" s="515"/>
      <c r="J69" s="21">
        <f>SUM(J59:J68)</f>
        <v>0</v>
      </c>
      <c r="K69" s="21">
        <f>SUM(K59:K68)</f>
        <v>0</v>
      </c>
      <c r="L69" s="21">
        <f>SUM(L59:L68)</f>
        <v>0</v>
      </c>
      <c r="N69" s="21">
        <f>SUM(N59:N68)</f>
        <v>0</v>
      </c>
      <c r="O69" s="21">
        <f>SUM(O59:O68)</f>
        <v>0</v>
      </c>
      <c r="P69" s="21">
        <f>SUM(P59:P68)</f>
        <v>0</v>
      </c>
      <c r="Q69" s="515"/>
      <c r="R69" s="21">
        <f>SUM(R59:R68)</f>
        <v>0</v>
      </c>
      <c r="S69" s="21">
        <f>SUM(S59:S68)</f>
        <v>0</v>
      </c>
      <c r="T69" s="21">
        <f>SUM(T59:T68)</f>
        <v>0</v>
      </c>
      <c r="V69" s="21">
        <f>SUM(V59:V68)</f>
        <v>0</v>
      </c>
      <c r="W69" s="21">
        <f>SUM(W59:W68)</f>
        <v>0</v>
      </c>
      <c r="X69" s="21">
        <f>SUM(X59:X68)</f>
        <v>0</v>
      </c>
    </row>
    <row r="70" spans="1:24" ht="11.5" x14ac:dyDescent="0.25">
      <c r="A70" s="58"/>
      <c r="B70" s="58"/>
      <c r="C70" s="519" t="s">
        <v>521</v>
      </c>
      <c r="D70" s="520"/>
      <c r="F70" s="6"/>
      <c r="G70" s="6"/>
      <c r="H70" s="6"/>
      <c r="I70" s="515"/>
      <c r="J70" s="6"/>
      <c r="K70" s="6"/>
      <c r="L70" s="6"/>
      <c r="N70" s="6"/>
      <c r="O70" s="6"/>
      <c r="P70" s="6"/>
      <c r="Q70" s="515"/>
      <c r="R70" s="6"/>
      <c r="S70" s="6"/>
      <c r="T70" s="6"/>
      <c r="V70" s="6"/>
      <c r="W70" s="6"/>
      <c r="X70" s="6"/>
    </row>
    <row r="71" spans="1:24" ht="11.5" x14ac:dyDescent="0.25">
      <c r="A71" s="58">
        <f t="shared" ref="A71:A86" si="23">IF(OR(F71&lt;0,G71&lt;0,H71&lt;0,N71&lt;0,O71&lt;0,P71&lt;0,V71&lt;0,W71&lt;0,X71&lt;0),1,0)</f>
        <v>0</v>
      </c>
      <c r="B71" s="58"/>
      <c r="C71" s="519" t="s">
        <v>522</v>
      </c>
      <c r="D71" s="520" t="s">
        <v>472</v>
      </c>
      <c r="E71" s="2" t="s">
        <v>23</v>
      </c>
      <c r="F71" s="57"/>
      <c r="G71" s="57"/>
      <c r="H71" s="57"/>
      <c r="I71" s="515" t="s">
        <v>472</v>
      </c>
      <c r="J71" s="57"/>
      <c r="K71" s="57"/>
      <c r="L71" s="57"/>
      <c r="N71" s="62">
        <f t="shared" ref="N71:N86" si="24">J71/J$15</f>
        <v>0</v>
      </c>
      <c r="O71" s="62">
        <f t="shared" ref="O71:O86" si="25">K71/K$15</f>
        <v>0</v>
      </c>
      <c r="P71" s="62">
        <f t="shared" ref="P71:P86" si="26">L71/L$15</f>
        <v>0</v>
      </c>
      <c r="Q71" s="515" t="s">
        <v>472</v>
      </c>
      <c r="R71" s="57"/>
      <c r="S71" s="57"/>
      <c r="T71" s="57"/>
      <c r="V71" s="62">
        <f t="shared" ref="V71:V86" si="27">R71/R$15</f>
        <v>0</v>
      </c>
      <c r="W71" s="62">
        <f t="shared" ref="W71:W86" si="28">S71/S$15</f>
        <v>0</v>
      </c>
      <c r="X71" s="62">
        <f t="shared" ref="X71:X86" si="29">T71/T$15</f>
        <v>0</v>
      </c>
    </row>
    <row r="72" spans="1:24" ht="11.5" x14ac:dyDescent="0.25">
      <c r="A72" s="58">
        <f t="shared" si="23"/>
        <v>0</v>
      </c>
      <c r="B72" s="58"/>
      <c r="C72" s="519" t="s">
        <v>523</v>
      </c>
      <c r="D72" s="520"/>
      <c r="E72" s="2" t="s">
        <v>90</v>
      </c>
      <c r="F72" s="57"/>
      <c r="G72" s="57"/>
      <c r="H72" s="57"/>
      <c r="I72" s="515"/>
      <c r="J72" s="57"/>
      <c r="K72" s="57"/>
      <c r="L72" s="57"/>
      <c r="N72" s="62">
        <f t="shared" si="24"/>
        <v>0</v>
      </c>
      <c r="O72" s="62">
        <f t="shared" si="25"/>
        <v>0</v>
      </c>
      <c r="P72" s="62">
        <f t="shared" si="26"/>
        <v>0</v>
      </c>
      <c r="Q72" s="515"/>
      <c r="R72" s="57"/>
      <c r="S72" s="57"/>
      <c r="T72" s="57"/>
      <c r="V72" s="62">
        <f t="shared" si="27"/>
        <v>0</v>
      </c>
      <c r="W72" s="62">
        <f t="shared" si="28"/>
        <v>0</v>
      </c>
      <c r="X72" s="62">
        <f t="shared" si="29"/>
        <v>0</v>
      </c>
    </row>
    <row r="73" spans="1:24" ht="11.5" x14ac:dyDescent="0.25">
      <c r="A73" s="58">
        <f t="shared" si="23"/>
        <v>0</v>
      </c>
      <c r="B73" s="58"/>
      <c r="C73" s="519" t="s">
        <v>524</v>
      </c>
      <c r="D73" s="520"/>
      <c r="E73" s="2" t="s">
        <v>91</v>
      </c>
      <c r="F73" s="57"/>
      <c r="G73" s="57"/>
      <c r="H73" s="57"/>
      <c r="I73" s="515"/>
      <c r="J73" s="57"/>
      <c r="K73" s="57"/>
      <c r="L73" s="57"/>
      <c r="N73" s="62">
        <f t="shared" si="24"/>
        <v>0</v>
      </c>
      <c r="O73" s="62">
        <f t="shared" si="25"/>
        <v>0</v>
      </c>
      <c r="P73" s="62">
        <f t="shared" si="26"/>
        <v>0</v>
      </c>
      <c r="Q73" s="515"/>
      <c r="R73" s="57"/>
      <c r="S73" s="57"/>
      <c r="T73" s="57"/>
      <c r="V73" s="62">
        <f t="shared" si="27"/>
        <v>0</v>
      </c>
      <c r="W73" s="62">
        <f t="shared" si="28"/>
        <v>0</v>
      </c>
      <c r="X73" s="62">
        <f t="shared" si="29"/>
        <v>0</v>
      </c>
    </row>
    <row r="74" spans="1:24" ht="11.5" x14ac:dyDescent="0.25">
      <c r="A74" s="58">
        <f t="shared" si="23"/>
        <v>0</v>
      </c>
      <c r="B74" s="58"/>
      <c r="C74" s="519" t="s">
        <v>525</v>
      </c>
      <c r="D74" s="520"/>
      <c r="E74" s="2" t="s">
        <v>89</v>
      </c>
      <c r="F74" s="57"/>
      <c r="G74" s="57"/>
      <c r="H74" s="57"/>
      <c r="I74" s="515"/>
      <c r="J74" s="57"/>
      <c r="K74" s="57"/>
      <c r="L74" s="57"/>
      <c r="N74" s="62">
        <f t="shared" si="24"/>
        <v>0</v>
      </c>
      <c r="O74" s="62">
        <f t="shared" si="25"/>
        <v>0</v>
      </c>
      <c r="P74" s="62">
        <f t="shared" si="26"/>
        <v>0</v>
      </c>
      <c r="Q74" s="515"/>
      <c r="R74" s="57"/>
      <c r="S74" s="57"/>
      <c r="T74" s="57"/>
      <c r="V74" s="62">
        <f t="shared" si="27"/>
        <v>0</v>
      </c>
      <c r="W74" s="62">
        <f t="shared" si="28"/>
        <v>0</v>
      </c>
      <c r="X74" s="62">
        <f t="shared" si="29"/>
        <v>0</v>
      </c>
    </row>
    <row r="75" spans="1:24" ht="11.5" x14ac:dyDescent="0.25">
      <c r="A75" s="58">
        <f t="shared" si="23"/>
        <v>0</v>
      </c>
      <c r="B75" s="58"/>
      <c r="C75" s="519" t="s">
        <v>526</v>
      </c>
      <c r="D75" s="520"/>
      <c r="E75" s="2" t="s">
        <v>93</v>
      </c>
      <c r="F75" s="57"/>
      <c r="G75" s="57"/>
      <c r="H75" s="57"/>
      <c r="I75" s="515"/>
      <c r="J75" s="57"/>
      <c r="K75" s="57"/>
      <c r="L75" s="57"/>
      <c r="N75" s="62">
        <f t="shared" si="24"/>
        <v>0</v>
      </c>
      <c r="O75" s="62">
        <f t="shared" si="25"/>
        <v>0</v>
      </c>
      <c r="P75" s="62">
        <f t="shared" si="26"/>
        <v>0</v>
      </c>
      <c r="Q75" s="515"/>
      <c r="R75" s="57"/>
      <c r="S75" s="57"/>
      <c r="T75" s="57"/>
      <c r="V75" s="62">
        <f t="shared" si="27"/>
        <v>0</v>
      </c>
      <c r="W75" s="62">
        <f t="shared" si="28"/>
        <v>0</v>
      </c>
      <c r="X75" s="62">
        <f t="shared" si="29"/>
        <v>0</v>
      </c>
    </row>
    <row r="76" spans="1:24" ht="11.5" x14ac:dyDescent="0.25">
      <c r="A76" s="58">
        <f t="shared" si="23"/>
        <v>0</v>
      </c>
      <c r="B76" s="58"/>
      <c r="C76" s="519" t="s">
        <v>527</v>
      </c>
      <c r="D76" s="520"/>
      <c r="E76" s="2" t="s">
        <v>92</v>
      </c>
      <c r="F76" s="57"/>
      <c r="G76" s="57"/>
      <c r="H76" s="57"/>
      <c r="I76" s="515"/>
      <c r="J76" s="57"/>
      <c r="K76" s="57"/>
      <c r="L76" s="57"/>
      <c r="N76" s="62">
        <f t="shared" si="24"/>
        <v>0</v>
      </c>
      <c r="O76" s="62">
        <f t="shared" si="25"/>
        <v>0</v>
      </c>
      <c r="P76" s="62">
        <f t="shared" si="26"/>
        <v>0</v>
      </c>
      <c r="Q76" s="515"/>
      <c r="R76" s="57"/>
      <c r="S76" s="57"/>
      <c r="T76" s="57"/>
      <c r="V76" s="62">
        <f t="shared" si="27"/>
        <v>0</v>
      </c>
      <c r="W76" s="62">
        <f t="shared" si="28"/>
        <v>0</v>
      </c>
      <c r="X76" s="62">
        <f t="shared" si="29"/>
        <v>0</v>
      </c>
    </row>
    <row r="77" spans="1:24" ht="11.5" x14ac:dyDescent="0.25">
      <c r="A77" s="58">
        <f t="shared" si="23"/>
        <v>0</v>
      </c>
      <c r="B77" s="58"/>
      <c r="C77" s="519" t="s">
        <v>528</v>
      </c>
      <c r="D77" s="520" t="s">
        <v>472</v>
      </c>
      <c r="E77" s="9" t="s">
        <v>177</v>
      </c>
      <c r="F77" s="57"/>
      <c r="G77" s="57"/>
      <c r="H77" s="57"/>
      <c r="I77" s="515" t="s">
        <v>472</v>
      </c>
      <c r="J77" s="57"/>
      <c r="K77" s="57"/>
      <c r="L77" s="57"/>
      <c r="N77" s="62">
        <f t="shared" si="24"/>
        <v>0</v>
      </c>
      <c r="O77" s="62">
        <f t="shared" si="25"/>
        <v>0</v>
      </c>
      <c r="P77" s="62">
        <f t="shared" si="26"/>
        <v>0</v>
      </c>
      <c r="Q77" s="515" t="s">
        <v>472</v>
      </c>
      <c r="R77" s="57"/>
      <c r="S77" s="57"/>
      <c r="T77" s="57"/>
      <c r="V77" s="62">
        <f t="shared" si="27"/>
        <v>0</v>
      </c>
      <c r="W77" s="62">
        <f t="shared" si="28"/>
        <v>0</v>
      </c>
      <c r="X77" s="62">
        <f t="shared" si="29"/>
        <v>0</v>
      </c>
    </row>
    <row r="78" spans="1:24" ht="11.5" x14ac:dyDescent="0.25">
      <c r="A78" s="58">
        <f t="shared" si="23"/>
        <v>0</v>
      </c>
      <c r="B78" s="58"/>
      <c r="C78" s="519" t="s">
        <v>529</v>
      </c>
      <c r="D78" s="520" t="s">
        <v>472</v>
      </c>
      <c r="E78" s="2" t="s">
        <v>109</v>
      </c>
      <c r="F78" s="57"/>
      <c r="G78" s="57"/>
      <c r="H78" s="57"/>
      <c r="I78" s="515" t="s">
        <v>472</v>
      </c>
      <c r="J78" s="57"/>
      <c r="K78" s="57"/>
      <c r="L78" s="57"/>
      <c r="N78" s="62">
        <f t="shared" si="24"/>
        <v>0</v>
      </c>
      <c r="O78" s="62">
        <f t="shared" si="25"/>
        <v>0</v>
      </c>
      <c r="P78" s="62">
        <f t="shared" si="26"/>
        <v>0</v>
      </c>
      <c r="Q78" s="515" t="s">
        <v>472</v>
      </c>
      <c r="R78" s="57"/>
      <c r="S78" s="57"/>
      <c r="T78" s="57"/>
      <c r="V78" s="62">
        <f t="shared" si="27"/>
        <v>0</v>
      </c>
      <c r="W78" s="62">
        <f t="shared" si="28"/>
        <v>0</v>
      </c>
      <c r="X78" s="62">
        <f t="shared" si="29"/>
        <v>0</v>
      </c>
    </row>
    <row r="79" spans="1:24" ht="11.5" x14ac:dyDescent="0.25">
      <c r="A79" s="58">
        <f t="shared" si="23"/>
        <v>0</v>
      </c>
      <c r="B79" s="58"/>
      <c r="C79" s="519" t="s">
        <v>530</v>
      </c>
      <c r="D79" s="520"/>
      <c r="E79" s="2" t="s">
        <v>30</v>
      </c>
      <c r="F79" s="57"/>
      <c r="G79" s="57"/>
      <c r="H79" s="57"/>
      <c r="I79" s="515"/>
      <c r="J79" s="57"/>
      <c r="K79" s="57"/>
      <c r="L79" s="57"/>
      <c r="N79" s="62">
        <f t="shared" si="24"/>
        <v>0</v>
      </c>
      <c r="O79" s="62">
        <f t="shared" si="25"/>
        <v>0</v>
      </c>
      <c r="P79" s="62">
        <f t="shared" si="26"/>
        <v>0</v>
      </c>
      <c r="Q79" s="515"/>
      <c r="R79" s="57"/>
      <c r="S79" s="57"/>
      <c r="T79" s="57"/>
      <c r="V79" s="62">
        <f t="shared" si="27"/>
        <v>0</v>
      </c>
      <c r="W79" s="62">
        <f t="shared" si="28"/>
        <v>0</v>
      </c>
      <c r="X79" s="62">
        <f t="shared" si="29"/>
        <v>0</v>
      </c>
    </row>
    <row r="80" spans="1:24" ht="11.5" x14ac:dyDescent="0.25">
      <c r="A80" s="58">
        <f t="shared" si="23"/>
        <v>0</v>
      </c>
      <c r="B80" s="58"/>
      <c r="C80" s="519" t="s">
        <v>531</v>
      </c>
      <c r="D80" s="520"/>
      <c r="E80" s="2" t="s">
        <v>26</v>
      </c>
      <c r="F80" s="57"/>
      <c r="G80" s="57"/>
      <c r="H80" s="57"/>
      <c r="I80" s="515"/>
      <c r="J80" s="57"/>
      <c r="K80" s="57"/>
      <c r="L80" s="57"/>
      <c r="N80" s="62">
        <f t="shared" si="24"/>
        <v>0</v>
      </c>
      <c r="O80" s="62">
        <f t="shared" si="25"/>
        <v>0</v>
      </c>
      <c r="P80" s="62">
        <f t="shared" si="26"/>
        <v>0</v>
      </c>
      <c r="Q80" s="515"/>
      <c r="R80" s="57"/>
      <c r="S80" s="57"/>
      <c r="T80" s="57"/>
      <c r="V80" s="62">
        <f t="shared" si="27"/>
        <v>0</v>
      </c>
      <c r="W80" s="62">
        <f t="shared" si="28"/>
        <v>0</v>
      </c>
      <c r="X80" s="62">
        <f t="shared" si="29"/>
        <v>0</v>
      </c>
    </row>
    <row r="81" spans="1:24" ht="11.5" x14ac:dyDescent="0.25">
      <c r="A81" s="58">
        <f t="shared" si="23"/>
        <v>0</v>
      </c>
      <c r="B81" s="58"/>
      <c r="C81" s="519" t="s">
        <v>532</v>
      </c>
      <c r="D81" s="520" t="s">
        <v>472</v>
      </c>
      <c r="E81" s="2" t="s">
        <v>55</v>
      </c>
      <c r="F81" s="57"/>
      <c r="G81" s="57"/>
      <c r="H81" s="57"/>
      <c r="I81" s="515" t="s">
        <v>472</v>
      </c>
      <c r="J81" s="57"/>
      <c r="K81" s="57"/>
      <c r="L81" s="57"/>
      <c r="N81" s="62">
        <f t="shared" si="24"/>
        <v>0</v>
      </c>
      <c r="O81" s="62">
        <f t="shared" si="25"/>
        <v>0</v>
      </c>
      <c r="P81" s="62">
        <f t="shared" si="26"/>
        <v>0</v>
      </c>
      <c r="Q81" s="515" t="s">
        <v>472</v>
      </c>
      <c r="R81" s="57"/>
      <c r="S81" s="57"/>
      <c r="T81" s="57"/>
      <c r="V81" s="62">
        <f t="shared" si="27"/>
        <v>0</v>
      </c>
      <c r="W81" s="62">
        <f t="shared" si="28"/>
        <v>0</v>
      </c>
      <c r="X81" s="62">
        <f t="shared" si="29"/>
        <v>0</v>
      </c>
    </row>
    <row r="82" spans="1:24" ht="11.5" x14ac:dyDescent="0.25">
      <c r="A82" s="58">
        <f t="shared" si="23"/>
        <v>0</v>
      </c>
      <c r="B82" s="58"/>
      <c r="C82" s="519" t="s">
        <v>533</v>
      </c>
      <c r="D82" s="520"/>
      <c r="E82" s="2" t="s">
        <v>56</v>
      </c>
      <c r="F82" s="57"/>
      <c r="G82" s="57"/>
      <c r="H82" s="57"/>
      <c r="I82" s="515"/>
      <c r="J82" s="57"/>
      <c r="K82" s="57"/>
      <c r="L82" s="57"/>
      <c r="N82" s="62">
        <f t="shared" si="24"/>
        <v>0</v>
      </c>
      <c r="O82" s="62">
        <f t="shared" si="25"/>
        <v>0</v>
      </c>
      <c r="P82" s="62">
        <f t="shared" si="26"/>
        <v>0</v>
      </c>
      <c r="Q82" s="515"/>
      <c r="R82" s="57"/>
      <c r="S82" s="57"/>
      <c r="T82" s="57"/>
      <c r="V82" s="62">
        <f t="shared" si="27"/>
        <v>0</v>
      </c>
      <c r="W82" s="62">
        <f t="shared" si="28"/>
        <v>0</v>
      </c>
      <c r="X82" s="62">
        <f t="shared" si="29"/>
        <v>0</v>
      </c>
    </row>
    <row r="83" spans="1:24" ht="11.5" x14ac:dyDescent="0.25">
      <c r="A83" s="58">
        <f t="shared" si="23"/>
        <v>0</v>
      </c>
      <c r="B83" s="58"/>
      <c r="C83" s="519" t="s">
        <v>534</v>
      </c>
      <c r="D83" s="520" t="s">
        <v>472</v>
      </c>
      <c r="E83" s="2" t="s">
        <v>87</v>
      </c>
      <c r="F83" s="57"/>
      <c r="G83" s="57"/>
      <c r="H83" s="57"/>
      <c r="I83" s="515" t="s">
        <v>472</v>
      </c>
      <c r="J83" s="57"/>
      <c r="K83" s="57"/>
      <c r="L83" s="57"/>
      <c r="N83" s="62">
        <f t="shared" si="24"/>
        <v>0</v>
      </c>
      <c r="O83" s="62">
        <f t="shared" si="25"/>
        <v>0</v>
      </c>
      <c r="P83" s="62">
        <f t="shared" si="26"/>
        <v>0</v>
      </c>
      <c r="Q83" s="515" t="s">
        <v>472</v>
      </c>
      <c r="R83" s="57"/>
      <c r="S83" s="57"/>
      <c r="T83" s="57"/>
      <c r="V83" s="62">
        <f t="shared" si="27"/>
        <v>0</v>
      </c>
      <c r="W83" s="62">
        <f t="shared" si="28"/>
        <v>0</v>
      </c>
      <c r="X83" s="62">
        <f t="shared" si="29"/>
        <v>0</v>
      </c>
    </row>
    <row r="84" spans="1:24" ht="11.5" x14ac:dyDescent="0.25">
      <c r="A84" s="58">
        <f t="shared" si="23"/>
        <v>0</v>
      </c>
      <c r="B84" s="58"/>
      <c r="C84" s="519" t="s">
        <v>535</v>
      </c>
      <c r="D84" s="520" t="s">
        <v>472</v>
      </c>
      <c r="E84" s="2" t="s">
        <v>94</v>
      </c>
      <c r="F84" s="57"/>
      <c r="G84" s="57"/>
      <c r="H84" s="57"/>
      <c r="I84" s="515" t="s">
        <v>472</v>
      </c>
      <c r="J84" s="57"/>
      <c r="K84" s="57"/>
      <c r="L84" s="57"/>
      <c r="N84" s="62">
        <f t="shared" si="24"/>
        <v>0</v>
      </c>
      <c r="O84" s="62">
        <f t="shared" si="25"/>
        <v>0</v>
      </c>
      <c r="P84" s="62">
        <f t="shared" si="26"/>
        <v>0</v>
      </c>
      <c r="Q84" s="515" t="s">
        <v>472</v>
      </c>
      <c r="R84" s="57"/>
      <c r="S84" s="57"/>
      <c r="T84" s="57"/>
      <c r="V84" s="62">
        <f t="shared" si="27"/>
        <v>0</v>
      </c>
      <c r="W84" s="62">
        <f t="shared" si="28"/>
        <v>0</v>
      </c>
      <c r="X84" s="62">
        <f t="shared" si="29"/>
        <v>0</v>
      </c>
    </row>
    <row r="85" spans="1:24" ht="11.5" x14ac:dyDescent="0.25">
      <c r="A85" s="58">
        <f t="shared" si="23"/>
        <v>0</v>
      </c>
      <c r="B85" s="58"/>
      <c r="C85" s="519" t="s">
        <v>556</v>
      </c>
      <c r="D85" s="520" t="s">
        <v>472</v>
      </c>
      <c r="E85" s="2" t="s">
        <v>146</v>
      </c>
      <c r="F85" s="57"/>
      <c r="G85" s="57"/>
      <c r="H85" s="57"/>
      <c r="I85" s="515" t="s">
        <v>472</v>
      </c>
      <c r="J85" s="57"/>
      <c r="K85" s="57"/>
      <c r="L85" s="57"/>
      <c r="N85" s="62">
        <f t="shared" si="24"/>
        <v>0</v>
      </c>
      <c r="O85" s="62">
        <f t="shared" si="25"/>
        <v>0</v>
      </c>
      <c r="P85" s="62">
        <f t="shared" si="26"/>
        <v>0</v>
      </c>
      <c r="Q85" s="515" t="s">
        <v>472</v>
      </c>
      <c r="R85" s="57"/>
      <c r="S85" s="57"/>
      <c r="T85" s="57"/>
      <c r="V85" s="62">
        <f t="shared" si="27"/>
        <v>0</v>
      </c>
      <c r="W85" s="62">
        <f t="shared" si="28"/>
        <v>0</v>
      </c>
      <c r="X85" s="62">
        <f t="shared" si="29"/>
        <v>0</v>
      </c>
    </row>
    <row r="86" spans="1:24" ht="11.5" x14ac:dyDescent="0.25">
      <c r="A86" s="58">
        <f t="shared" si="23"/>
        <v>0</v>
      </c>
      <c r="B86" s="58"/>
      <c r="C86" s="519" t="s">
        <v>557</v>
      </c>
      <c r="D86" s="520"/>
      <c r="E86" s="2" t="s">
        <v>95</v>
      </c>
      <c r="F86" s="57"/>
      <c r="G86" s="57"/>
      <c r="H86" s="57"/>
      <c r="I86" s="515"/>
      <c r="J86" s="57"/>
      <c r="K86" s="57"/>
      <c r="L86" s="57"/>
      <c r="N86" s="62">
        <f t="shared" si="24"/>
        <v>0</v>
      </c>
      <c r="O86" s="62">
        <f t="shared" si="25"/>
        <v>0</v>
      </c>
      <c r="P86" s="62">
        <f t="shared" si="26"/>
        <v>0</v>
      </c>
      <c r="Q86" s="515"/>
      <c r="R86" s="57"/>
      <c r="S86" s="57"/>
      <c r="T86" s="57"/>
      <c r="V86" s="62">
        <f t="shared" si="27"/>
        <v>0</v>
      </c>
      <c r="W86" s="62">
        <f t="shared" si="28"/>
        <v>0</v>
      </c>
      <c r="X86" s="62">
        <f t="shared" si="29"/>
        <v>0</v>
      </c>
    </row>
    <row r="87" spans="1:24" ht="11.5" x14ac:dyDescent="0.25">
      <c r="A87" s="58"/>
      <c r="B87" s="58"/>
      <c r="C87" s="519" t="s">
        <v>558</v>
      </c>
      <c r="D87" s="520" t="s">
        <v>472</v>
      </c>
      <c r="E87" s="3" t="s">
        <v>27</v>
      </c>
      <c r="F87" s="21">
        <f>SUM(F71:F86)</f>
        <v>0</v>
      </c>
      <c r="G87" s="21">
        <f>SUM(G71:G86)</f>
        <v>0</v>
      </c>
      <c r="H87" s="21">
        <f>SUM(H71:H86)</f>
        <v>0</v>
      </c>
      <c r="I87" s="515" t="s">
        <v>472</v>
      </c>
      <c r="J87" s="21">
        <f>SUM(J71:J86)</f>
        <v>0</v>
      </c>
      <c r="K87" s="21">
        <f>SUM(K71:K86)</f>
        <v>0</v>
      </c>
      <c r="L87" s="21">
        <f>SUM(L71:L86)</f>
        <v>0</v>
      </c>
      <c r="N87" s="21">
        <f>SUM(N71:N86)</f>
        <v>0</v>
      </c>
      <c r="O87" s="21">
        <f>SUM(O71:O86)</f>
        <v>0</v>
      </c>
      <c r="P87" s="21">
        <f>SUM(P71:P86)</f>
        <v>0</v>
      </c>
      <c r="Q87" s="515" t="s">
        <v>472</v>
      </c>
      <c r="R87" s="21">
        <f>SUM(R71:R86)</f>
        <v>0</v>
      </c>
      <c r="S87" s="21">
        <f>SUM(S71:S86)</f>
        <v>0</v>
      </c>
      <c r="T87" s="21">
        <f>SUM(T71:T86)</f>
        <v>0</v>
      </c>
      <c r="V87" s="21">
        <f>SUM(V71:V86)</f>
        <v>0</v>
      </c>
      <c r="W87" s="21">
        <f>SUM(W71:W86)</f>
        <v>0</v>
      </c>
      <c r="X87" s="21">
        <f>SUM(X71:X86)</f>
        <v>0</v>
      </c>
    </row>
    <row r="88" spans="1:24" ht="11.5" x14ac:dyDescent="0.25">
      <c r="A88" s="58"/>
      <c r="B88" s="58"/>
      <c r="C88" s="519" t="s">
        <v>559</v>
      </c>
      <c r="D88" s="520"/>
      <c r="F88" s="6"/>
      <c r="G88" s="6"/>
      <c r="H88" s="6"/>
      <c r="I88" s="515"/>
      <c r="J88" s="6"/>
      <c r="K88" s="6"/>
      <c r="L88" s="6"/>
      <c r="N88" s="6"/>
      <c r="O88" s="6"/>
      <c r="P88" s="6"/>
      <c r="Q88" s="515"/>
      <c r="R88" s="6"/>
      <c r="S88" s="6"/>
      <c r="T88" s="6"/>
      <c r="V88" s="6"/>
      <c r="W88" s="6"/>
      <c r="X88" s="6"/>
    </row>
    <row r="89" spans="1:24" ht="11.5" x14ac:dyDescent="0.25">
      <c r="A89" s="58">
        <f t="shared" ref="A89:A104" si="30">IF(OR(F89&lt;0,G89&lt;0,H89&lt;0,N89&lt;0,O89&lt;0,P89&lt;0,V89&lt;0,W89&lt;0,X89&lt;0),1,0)</f>
        <v>0</v>
      </c>
      <c r="B89" s="58"/>
      <c r="C89" s="519" t="s">
        <v>560</v>
      </c>
      <c r="D89" s="520"/>
      <c r="E89" s="8" t="s">
        <v>96</v>
      </c>
      <c r="F89" s="57"/>
      <c r="G89" s="57"/>
      <c r="H89" s="57"/>
      <c r="I89" s="515"/>
      <c r="J89" s="57"/>
      <c r="K89" s="57"/>
      <c r="L89" s="57"/>
      <c r="N89" s="62">
        <f t="shared" ref="N89:N104" si="31">J89/J$15</f>
        <v>0</v>
      </c>
      <c r="O89" s="62">
        <f t="shared" ref="O89:O104" si="32">K89/K$15</f>
        <v>0</v>
      </c>
      <c r="P89" s="62">
        <f t="shared" ref="P89:P104" si="33">L89/L$15</f>
        <v>0</v>
      </c>
      <c r="Q89" s="515"/>
      <c r="R89" s="57"/>
      <c r="S89" s="57"/>
      <c r="T89" s="57"/>
      <c r="V89" s="62">
        <f t="shared" ref="V89:V104" si="34">R89/R$15</f>
        <v>0</v>
      </c>
      <c r="W89" s="62">
        <f t="shared" ref="W89:W104" si="35">S89/S$15</f>
        <v>0</v>
      </c>
      <c r="X89" s="62">
        <f t="shared" ref="X89:X104" si="36">T89/T$15</f>
        <v>0</v>
      </c>
    </row>
    <row r="90" spans="1:24" ht="11.5" x14ac:dyDescent="0.25">
      <c r="A90" s="58">
        <f t="shared" si="30"/>
        <v>0</v>
      </c>
      <c r="B90" s="58"/>
      <c r="C90" s="519" t="s">
        <v>561</v>
      </c>
      <c r="D90" s="520" t="s">
        <v>472</v>
      </c>
      <c r="E90" s="8" t="s">
        <v>29</v>
      </c>
      <c r="F90" s="57"/>
      <c r="G90" s="57"/>
      <c r="H90" s="57"/>
      <c r="I90" s="515" t="s">
        <v>472</v>
      </c>
      <c r="J90" s="57"/>
      <c r="K90" s="57"/>
      <c r="L90" s="57"/>
      <c r="N90" s="62">
        <f t="shared" si="31"/>
        <v>0</v>
      </c>
      <c r="O90" s="62">
        <f t="shared" si="32"/>
        <v>0</v>
      </c>
      <c r="P90" s="62">
        <f t="shared" si="33"/>
        <v>0</v>
      </c>
      <c r="Q90" s="515" t="s">
        <v>472</v>
      </c>
      <c r="R90" s="57"/>
      <c r="S90" s="57"/>
      <c r="T90" s="57"/>
      <c r="V90" s="62">
        <f t="shared" si="34"/>
        <v>0</v>
      </c>
      <c r="W90" s="62">
        <f t="shared" si="35"/>
        <v>0</v>
      </c>
      <c r="X90" s="62">
        <f t="shared" si="36"/>
        <v>0</v>
      </c>
    </row>
    <row r="91" spans="1:24" ht="11.5" x14ac:dyDescent="0.25">
      <c r="A91" s="58">
        <f t="shared" si="30"/>
        <v>0</v>
      </c>
      <c r="B91" s="58"/>
      <c r="C91" s="519" t="s">
        <v>562</v>
      </c>
      <c r="D91" s="520"/>
      <c r="E91" s="8" t="s">
        <v>97</v>
      </c>
      <c r="F91" s="57"/>
      <c r="G91" s="57"/>
      <c r="H91" s="57"/>
      <c r="I91" s="515"/>
      <c r="J91" s="57"/>
      <c r="K91" s="57"/>
      <c r="L91" s="57"/>
      <c r="N91" s="62">
        <f t="shared" si="31"/>
        <v>0</v>
      </c>
      <c r="O91" s="62">
        <f t="shared" si="32"/>
        <v>0</v>
      </c>
      <c r="P91" s="62">
        <f t="shared" si="33"/>
        <v>0</v>
      </c>
      <c r="Q91" s="515"/>
      <c r="R91" s="57"/>
      <c r="S91" s="57"/>
      <c r="T91" s="57"/>
      <c r="V91" s="62">
        <f t="shared" si="34"/>
        <v>0</v>
      </c>
      <c r="W91" s="62">
        <f t="shared" si="35"/>
        <v>0</v>
      </c>
      <c r="X91" s="62">
        <f t="shared" si="36"/>
        <v>0</v>
      </c>
    </row>
    <row r="92" spans="1:24" ht="11.5" x14ac:dyDescent="0.25">
      <c r="A92" s="58">
        <f t="shared" si="30"/>
        <v>0</v>
      </c>
      <c r="B92" s="58"/>
      <c r="C92" s="519" t="s">
        <v>563</v>
      </c>
      <c r="D92" s="520" t="s">
        <v>472</v>
      </c>
      <c r="E92" s="8" t="s">
        <v>138</v>
      </c>
      <c r="F92" s="57"/>
      <c r="G92" s="57"/>
      <c r="H92" s="57"/>
      <c r="I92" s="515" t="s">
        <v>472</v>
      </c>
      <c r="J92" s="57"/>
      <c r="K92" s="57"/>
      <c r="L92" s="57"/>
      <c r="N92" s="62">
        <f t="shared" si="31"/>
        <v>0</v>
      </c>
      <c r="O92" s="62">
        <f t="shared" si="32"/>
        <v>0</v>
      </c>
      <c r="P92" s="62">
        <f t="shared" si="33"/>
        <v>0</v>
      </c>
      <c r="Q92" s="515" t="s">
        <v>472</v>
      </c>
      <c r="R92" s="57"/>
      <c r="S92" s="57"/>
      <c r="T92" s="57"/>
      <c r="V92" s="62">
        <f t="shared" si="34"/>
        <v>0</v>
      </c>
      <c r="W92" s="62">
        <f t="shared" si="35"/>
        <v>0</v>
      </c>
      <c r="X92" s="62">
        <f t="shared" si="36"/>
        <v>0</v>
      </c>
    </row>
    <row r="93" spans="1:24" ht="11.5" x14ac:dyDescent="0.25">
      <c r="A93" s="58">
        <f t="shared" si="30"/>
        <v>0</v>
      </c>
      <c r="B93" s="58"/>
      <c r="C93" s="519" t="s">
        <v>564</v>
      </c>
      <c r="D93" s="520" t="s">
        <v>472</v>
      </c>
      <c r="E93" s="9" t="s">
        <v>103</v>
      </c>
      <c r="F93" s="57"/>
      <c r="G93" s="57"/>
      <c r="H93" s="57"/>
      <c r="I93" s="515" t="s">
        <v>472</v>
      </c>
      <c r="J93" s="57"/>
      <c r="K93" s="57"/>
      <c r="L93" s="57"/>
      <c r="N93" s="62">
        <f t="shared" si="31"/>
        <v>0</v>
      </c>
      <c r="O93" s="62">
        <f t="shared" si="32"/>
        <v>0</v>
      </c>
      <c r="P93" s="62">
        <f t="shared" si="33"/>
        <v>0</v>
      </c>
      <c r="Q93" s="515" t="s">
        <v>472</v>
      </c>
      <c r="R93" s="57"/>
      <c r="S93" s="57"/>
      <c r="T93" s="57"/>
      <c r="V93" s="62">
        <f t="shared" si="34"/>
        <v>0</v>
      </c>
      <c r="W93" s="62">
        <f t="shared" si="35"/>
        <v>0</v>
      </c>
      <c r="X93" s="62">
        <f t="shared" si="36"/>
        <v>0</v>
      </c>
    </row>
    <row r="94" spans="1:24" ht="11.5" x14ac:dyDescent="0.25">
      <c r="A94" s="58">
        <f t="shared" si="30"/>
        <v>0</v>
      </c>
      <c r="B94" s="58"/>
      <c r="C94" s="519" t="s">
        <v>565</v>
      </c>
      <c r="D94" s="520"/>
      <c r="E94" s="8" t="s">
        <v>98</v>
      </c>
      <c r="F94" s="57"/>
      <c r="G94" s="57"/>
      <c r="H94" s="57"/>
      <c r="I94" s="515"/>
      <c r="J94" s="57"/>
      <c r="K94" s="57"/>
      <c r="L94" s="57"/>
      <c r="N94" s="62">
        <f t="shared" si="31"/>
        <v>0</v>
      </c>
      <c r="O94" s="62">
        <f t="shared" si="32"/>
        <v>0</v>
      </c>
      <c r="P94" s="62">
        <f t="shared" si="33"/>
        <v>0</v>
      </c>
      <c r="Q94" s="515"/>
      <c r="R94" s="57"/>
      <c r="S94" s="57"/>
      <c r="T94" s="57"/>
      <c r="V94" s="62">
        <f t="shared" si="34"/>
        <v>0</v>
      </c>
      <c r="W94" s="62">
        <f t="shared" si="35"/>
        <v>0</v>
      </c>
      <c r="X94" s="62">
        <f t="shared" si="36"/>
        <v>0</v>
      </c>
    </row>
    <row r="95" spans="1:24" ht="11.5" x14ac:dyDescent="0.25">
      <c r="A95" s="58">
        <f t="shared" si="30"/>
        <v>0</v>
      </c>
      <c r="B95" s="58"/>
      <c r="C95" s="519" t="s">
        <v>566</v>
      </c>
      <c r="D95" s="520"/>
      <c r="E95" s="8" t="s">
        <v>139</v>
      </c>
      <c r="F95" s="57"/>
      <c r="G95" s="57"/>
      <c r="H95" s="57"/>
      <c r="I95" s="515"/>
      <c r="J95" s="57"/>
      <c r="K95" s="57"/>
      <c r="L95" s="57"/>
      <c r="N95" s="62">
        <f t="shared" si="31"/>
        <v>0</v>
      </c>
      <c r="O95" s="62">
        <f t="shared" si="32"/>
        <v>0</v>
      </c>
      <c r="P95" s="62">
        <f t="shared" si="33"/>
        <v>0</v>
      </c>
      <c r="Q95" s="515"/>
      <c r="R95" s="57"/>
      <c r="S95" s="57"/>
      <c r="T95" s="57"/>
      <c r="V95" s="62">
        <f t="shared" si="34"/>
        <v>0</v>
      </c>
      <c r="W95" s="62">
        <f t="shared" si="35"/>
        <v>0</v>
      </c>
      <c r="X95" s="62">
        <f t="shared" si="36"/>
        <v>0</v>
      </c>
    </row>
    <row r="96" spans="1:24" ht="11.5" x14ac:dyDescent="0.25">
      <c r="A96" s="58">
        <f t="shared" si="30"/>
        <v>0</v>
      </c>
      <c r="B96" s="58"/>
      <c r="C96" s="519" t="s">
        <v>567</v>
      </c>
      <c r="D96" s="520"/>
      <c r="E96" s="8" t="s">
        <v>110</v>
      </c>
      <c r="F96" s="57"/>
      <c r="G96" s="57"/>
      <c r="H96" s="57"/>
      <c r="I96" s="515"/>
      <c r="J96" s="57"/>
      <c r="K96" s="57"/>
      <c r="L96" s="57"/>
      <c r="N96" s="62">
        <f t="shared" si="31"/>
        <v>0</v>
      </c>
      <c r="O96" s="62">
        <f t="shared" si="32"/>
        <v>0</v>
      </c>
      <c r="P96" s="62">
        <f t="shared" si="33"/>
        <v>0</v>
      </c>
      <c r="Q96" s="515"/>
      <c r="R96" s="57"/>
      <c r="S96" s="57"/>
      <c r="T96" s="57"/>
      <c r="V96" s="62">
        <f t="shared" si="34"/>
        <v>0</v>
      </c>
      <c r="W96" s="62">
        <f t="shared" si="35"/>
        <v>0</v>
      </c>
      <c r="X96" s="62">
        <f t="shared" si="36"/>
        <v>0</v>
      </c>
    </row>
    <row r="97" spans="1:24" ht="11.5" x14ac:dyDescent="0.25">
      <c r="A97" s="58">
        <f t="shared" si="30"/>
        <v>0</v>
      </c>
      <c r="B97" s="58"/>
      <c r="C97" s="519" t="s">
        <v>568</v>
      </c>
      <c r="D97" s="520" t="s">
        <v>472</v>
      </c>
      <c r="E97" s="9" t="s">
        <v>115</v>
      </c>
      <c r="F97" s="57"/>
      <c r="G97" s="57"/>
      <c r="H97" s="57"/>
      <c r="I97" s="515" t="s">
        <v>472</v>
      </c>
      <c r="J97" s="57"/>
      <c r="K97" s="57"/>
      <c r="L97" s="57"/>
      <c r="N97" s="62">
        <f t="shared" si="31"/>
        <v>0</v>
      </c>
      <c r="O97" s="62">
        <f t="shared" si="32"/>
        <v>0</v>
      </c>
      <c r="P97" s="62">
        <f t="shared" si="33"/>
        <v>0</v>
      </c>
      <c r="Q97" s="515" t="s">
        <v>472</v>
      </c>
      <c r="R97" s="57"/>
      <c r="S97" s="57"/>
      <c r="T97" s="57"/>
      <c r="V97" s="62">
        <f t="shared" si="34"/>
        <v>0</v>
      </c>
      <c r="W97" s="62">
        <f t="shared" si="35"/>
        <v>0</v>
      </c>
      <c r="X97" s="62">
        <f t="shared" si="36"/>
        <v>0</v>
      </c>
    </row>
    <row r="98" spans="1:24" ht="11.5" x14ac:dyDescent="0.25">
      <c r="A98" s="58">
        <f t="shared" si="30"/>
        <v>0</v>
      </c>
      <c r="B98" s="58"/>
      <c r="C98" s="519" t="s">
        <v>569</v>
      </c>
      <c r="D98" s="520" t="s">
        <v>472</v>
      </c>
      <c r="E98" s="9" t="s">
        <v>111</v>
      </c>
      <c r="F98" s="57"/>
      <c r="G98" s="57"/>
      <c r="H98" s="57"/>
      <c r="I98" s="515" t="s">
        <v>472</v>
      </c>
      <c r="J98" s="57"/>
      <c r="K98" s="57"/>
      <c r="L98" s="57"/>
      <c r="N98" s="62">
        <f t="shared" si="31"/>
        <v>0</v>
      </c>
      <c r="O98" s="62">
        <f t="shared" si="32"/>
        <v>0</v>
      </c>
      <c r="P98" s="62">
        <f t="shared" si="33"/>
        <v>0</v>
      </c>
      <c r="Q98" s="515" t="s">
        <v>472</v>
      </c>
      <c r="R98" s="57"/>
      <c r="S98" s="57"/>
      <c r="T98" s="57"/>
      <c r="V98" s="62">
        <f t="shared" si="34"/>
        <v>0</v>
      </c>
      <c r="W98" s="62">
        <f t="shared" si="35"/>
        <v>0</v>
      </c>
      <c r="X98" s="62">
        <f t="shared" si="36"/>
        <v>0</v>
      </c>
    </row>
    <row r="99" spans="1:24" ht="11.5" x14ac:dyDescent="0.25">
      <c r="A99" s="58">
        <f t="shared" si="30"/>
        <v>0</v>
      </c>
      <c r="B99" s="58"/>
      <c r="C99" s="519" t="s">
        <v>570</v>
      </c>
      <c r="D99" s="520" t="s">
        <v>472</v>
      </c>
      <c r="E99" s="8" t="s">
        <v>87</v>
      </c>
      <c r="F99" s="57"/>
      <c r="G99" s="57"/>
      <c r="H99" s="57"/>
      <c r="I99" s="515" t="s">
        <v>472</v>
      </c>
      <c r="J99" s="57"/>
      <c r="K99" s="57"/>
      <c r="L99" s="57"/>
      <c r="N99" s="62">
        <f t="shared" si="31"/>
        <v>0</v>
      </c>
      <c r="O99" s="62">
        <f t="shared" si="32"/>
        <v>0</v>
      </c>
      <c r="P99" s="62">
        <f t="shared" si="33"/>
        <v>0</v>
      </c>
      <c r="Q99" s="515" t="s">
        <v>472</v>
      </c>
      <c r="R99" s="57"/>
      <c r="S99" s="57"/>
      <c r="T99" s="57"/>
      <c r="V99" s="62">
        <f t="shared" si="34"/>
        <v>0</v>
      </c>
      <c r="W99" s="62">
        <f t="shared" si="35"/>
        <v>0</v>
      </c>
      <c r="X99" s="62">
        <f t="shared" si="36"/>
        <v>0</v>
      </c>
    </row>
    <row r="100" spans="1:24" ht="11.5" x14ac:dyDescent="0.25">
      <c r="A100" s="58">
        <f t="shared" si="30"/>
        <v>0</v>
      </c>
      <c r="B100" s="58"/>
      <c r="C100" s="519" t="s">
        <v>571</v>
      </c>
      <c r="D100" s="520"/>
      <c r="E100" s="8" t="s">
        <v>233</v>
      </c>
      <c r="F100" s="57"/>
      <c r="G100" s="57"/>
      <c r="H100" s="57"/>
      <c r="I100" s="515"/>
      <c r="J100" s="57"/>
      <c r="K100" s="57"/>
      <c r="L100" s="57"/>
      <c r="N100" s="62">
        <f t="shared" si="31"/>
        <v>0</v>
      </c>
      <c r="O100" s="62">
        <f t="shared" si="32"/>
        <v>0</v>
      </c>
      <c r="P100" s="62">
        <f t="shared" si="33"/>
        <v>0</v>
      </c>
      <c r="Q100" s="515"/>
      <c r="R100" s="57"/>
      <c r="S100" s="57"/>
      <c r="T100" s="57"/>
      <c r="V100" s="62">
        <f t="shared" si="34"/>
        <v>0</v>
      </c>
      <c r="W100" s="62">
        <f t="shared" si="35"/>
        <v>0</v>
      </c>
      <c r="X100" s="62">
        <f t="shared" si="36"/>
        <v>0</v>
      </c>
    </row>
    <row r="101" spans="1:24" ht="11.5" x14ac:dyDescent="0.25">
      <c r="A101" s="58">
        <f t="shared" si="30"/>
        <v>0</v>
      </c>
      <c r="B101" s="58"/>
      <c r="C101" s="519" t="s">
        <v>572</v>
      </c>
      <c r="D101" s="520"/>
      <c r="E101" s="8" t="s">
        <v>32</v>
      </c>
      <c r="F101" s="57"/>
      <c r="G101" s="57"/>
      <c r="H101" s="57"/>
      <c r="I101" s="515"/>
      <c r="J101" s="57"/>
      <c r="K101" s="57"/>
      <c r="L101" s="57"/>
      <c r="N101" s="62">
        <f t="shared" si="31"/>
        <v>0</v>
      </c>
      <c r="O101" s="62">
        <f t="shared" si="32"/>
        <v>0</v>
      </c>
      <c r="P101" s="62">
        <f t="shared" si="33"/>
        <v>0</v>
      </c>
      <c r="Q101" s="515"/>
      <c r="R101" s="57"/>
      <c r="S101" s="57"/>
      <c r="T101" s="57"/>
      <c r="V101" s="62">
        <f t="shared" si="34"/>
        <v>0</v>
      </c>
      <c r="W101" s="62">
        <f t="shared" si="35"/>
        <v>0</v>
      </c>
      <c r="X101" s="62">
        <f t="shared" si="36"/>
        <v>0</v>
      </c>
    </row>
    <row r="102" spans="1:24" ht="11.5" x14ac:dyDescent="0.25">
      <c r="A102" s="58">
        <f t="shared" si="30"/>
        <v>0</v>
      </c>
      <c r="B102" s="58"/>
      <c r="C102" s="519" t="s">
        <v>573</v>
      </c>
      <c r="D102" s="520"/>
      <c r="E102" s="8" t="s">
        <v>31</v>
      </c>
      <c r="F102" s="57"/>
      <c r="G102" s="57"/>
      <c r="H102" s="57"/>
      <c r="I102" s="515"/>
      <c r="J102" s="57"/>
      <c r="K102" s="57"/>
      <c r="L102" s="57"/>
      <c r="N102" s="62">
        <f t="shared" si="31"/>
        <v>0</v>
      </c>
      <c r="O102" s="62">
        <f t="shared" si="32"/>
        <v>0</v>
      </c>
      <c r="P102" s="62">
        <f t="shared" si="33"/>
        <v>0</v>
      </c>
      <c r="Q102" s="515"/>
      <c r="R102" s="57"/>
      <c r="S102" s="57"/>
      <c r="T102" s="57"/>
      <c r="V102" s="62">
        <f t="shared" si="34"/>
        <v>0</v>
      </c>
      <c r="W102" s="62">
        <f t="shared" si="35"/>
        <v>0</v>
      </c>
      <c r="X102" s="62">
        <f t="shared" si="36"/>
        <v>0</v>
      </c>
    </row>
    <row r="103" spans="1:24" ht="11.5" x14ac:dyDescent="0.25">
      <c r="A103" s="58">
        <f t="shared" si="30"/>
        <v>0</v>
      </c>
      <c r="B103" s="58"/>
      <c r="C103" s="519" t="s">
        <v>574</v>
      </c>
      <c r="D103" s="520"/>
      <c r="E103" s="8" t="s">
        <v>99</v>
      </c>
      <c r="F103" s="57"/>
      <c r="G103" s="57"/>
      <c r="H103" s="57"/>
      <c r="I103" s="515"/>
      <c r="J103" s="57"/>
      <c r="K103" s="57"/>
      <c r="L103" s="57"/>
      <c r="N103" s="62">
        <f t="shared" si="31"/>
        <v>0</v>
      </c>
      <c r="O103" s="62">
        <f t="shared" si="32"/>
        <v>0</v>
      </c>
      <c r="P103" s="62">
        <f t="shared" si="33"/>
        <v>0</v>
      </c>
      <c r="Q103" s="515"/>
      <c r="R103" s="57"/>
      <c r="S103" s="57"/>
      <c r="T103" s="57"/>
      <c r="V103" s="62">
        <f t="shared" si="34"/>
        <v>0</v>
      </c>
      <c r="W103" s="62">
        <f t="shared" si="35"/>
        <v>0</v>
      </c>
      <c r="X103" s="62">
        <f t="shared" si="36"/>
        <v>0</v>
      </c>
    </row>
    <row r="104" spans="1:24" ht="11.5" x14ac:dyDescent="0.25">
      <c r="A104" s="58">
        <f t="shared" si="30"/>
        <v>0</v>
      </c>
      <c r="B104" s="58"/>
      <c r="C104" s="519" t="s">
        <v>575</v>
      </c>
      <c r="D104" s="520"/>
      <c r="E104" s="8" t="s">
        <v>100</v>
      </c>
      <c r="F104" s="57"/>
      <c r="G104" s="57"/>
      <c r="H104" s="57"/>
      <c r="I104" s="515"/>
      <c r="J104" s="57"/>
      <c r="K104" s="57"/>
      <c r="L104" s="57"/>
      <c r="N104" s="62">
        <f t="shared" si="31"/>
        <v>0</v>
      </c>
      <c r="O104" s="62">
        <f t="shared" si="32"/>
        <v>0</v>
      </c>
      <c r="P104" s="62">
        <f t="shared" si="33"/>
        <v>0</v>
      </c>
      <c r="Q104" s="515"/>
      <c r="R104" s="57"/>
      <c r="S104" s="57"/>
      <c r="T104" s="57"/>
      <c r="V104" s="62">
        <f t="shared" si="34"/>
        <v>0</v>
      </c>
      <c r="W104" s="62">
        <f t="shared" si="35"/>
        <v>0</v>
      </c>
      <c r="X104" s="62">
        <f t="shared" si="36"/>
        <v>0</v>
      </c>
    </row>
    <row r="105" spans="1:24" ht="11.5" x14ac:dyDescent="0.25">
      <c r="A105" s="58"/>
      <c r="B105" s="58"/>
      <c r="C105" s="519" t="s">
        <v>576</v>
      </c>
      <c r="D105" s="520"/>
      <c r="E105" s="3" t="s">
        <v>33</v>
      </c>
      <c r="F105" s="21">
        <f>SUM(F89:F104)</f>
        <v>0</v>
      </c>
      <c r="G105" s="21">
        <f>SUM(G89:G104)</f>
        <v>0</v>
      </c>
      <c r="H105" s="21">
        <f>SUM(H89:H104)</f>
        <v>0</v>
      </c>
      <c r="I105" s="515"/>
      <c r="J105" s="21">
        <f>SUM(J89:J104)</f>
        <v>0</v>
      </c>
      <c r="K105" s="21">
        <f>SUM(K89:K104)</f>
        <v>0</v>
      </c>
      <c r="L105" s="21">
        <f>SUM(L89:L104)</f>
        <v>0</v>
      </c>
      <c r="N105" s="21">
        <f>SUM(N89:N104)</f>
        <v>0</v>
      </c>
      <c r="O105" s="21">
        <f>SUM(O89:O104)</f>
        <v>0</v>
      </c>
      <c r="P105" s="21">
        <f>SUM(P89:P104)</f>
        <v>0</v>
      </c>
      <c r="Q105" s="515"/>
      <c r="R105" s="21">
        <f>SUM(R89:R104)</f>
        <v>0</v>
      </c>
      <c r="S105" s="21">
        <f>SUM(S89:S104)</f>
        <v>0</v>
      </c>
      <c r="T105" s="21">
        <f>SUM(T89:T104)</f>
        <v>0</v>
      </c>
      <c r="V105" s="21">
        <f>SUM(V89:V104)</f>
        <v>0</v>
      </c>
      <c r="W105" s="21">
        <f>SUM(W89:W104)</f>
        <v>0</v>
      </c>
      <c r="X105" s="21">
        <f>SUM(X89:X104)</f>
        <v>0</v>
      </c>
    </row>
    <row r="106" spans="1:24" ht="11.5" x14ac:dyDescent="0.25">
      <c r="A106" s="58"/>
      <c r="B106" s="58"/>
      <c r="C106" s="519" t="s">
        <v>577</v>
      </c>
      <c r="D106" s="520"/>
      <c r="F106" s="6"/>
      <c r="G106" s="6"/>
      <c r="H106" s="6"/>
      <c r="I106" s="515"/>
      <c r="J106" s="6"/>
      <c r="K106" s="6"/>
      <c r="L106" s="6"/>
      <c r="N106" s="6"/>
      <c r="O106" s="6"/>
      <c r="P106" s="6"/>
      <c r="Q106" s="515"/>
      <c r="R106" s="6"/>
      <c r="S106" s="6"/>
      <c r="T106" s="6"/>
      <c r="V106" s="6"/>
      <c r="W106" s="6"/>
      <c r="X106" s="6"/>
    </row>
    <row r="107" spans="1:24" ht="11.5" x14ac:dyDescent="0.25">
      <c r="A107" s="58"/>
      <c r="B107" s="58"/>
      <c r="C107" s="519" t="s">
        <v>578</v>
      </c>
      <c r="D107" s="520"/>
      <c r="E107" s="3" t="s">
        <v>34</v>
      </c>
      <c r="F107" s="21">
        <f>F87-F105</f>
        <v>0</v>
      </c>
      <c r="G107" s="21">
        <f>G87-G105</f>
        <v>0</v>
      </c>
      <c r="H107" s="21">
        <f>H87-H105</f>
        <v>0</v>
      </c>
      <c r="I107" s="515"/>
      <c r="J107" s="21">
        <f>J87-J105</f>
        <v>0</v>
      </c>
      <c r="K107" s="21">
        <f>K87-K105</f>
        <v>0</v>
      </c>
      <c r="L107" s="21">
        <f>L87-L105</f>
        <v>0</v>
      </c>
      <c r="N107" s="21">
        <f>N87-N105</f>
        <v>0</v>
      </c>
      <c r="O107" s="21">
        <f>O87-O105</f>
        <v>0</v>
      </c>
      <c r="P107" s="21">
        <f>P87-P105</f>
        <v>0</v>
      </c>
      <c r="Q107" s="515"/>
      <c r="R107" s="21">
        <f>R87-R105</f>
        <v>0</v>
      </c>
      <c r="S107" s="21">
        <f>S87-S105</f>
        <v>0</v>
      </c>
      <c r="T107" s="21">
        <f>T87-T105</f>
        <v>0</v>
      </c>
      <c r="V107" s="21">
        <f>V87-V105</f>
        <v>0</v>
      </c>
      <c r="W107" s="21">
        <f>W87-W105</f>
        <v>0</v>
      </c>
      <c r="X107" s="21">
        <f>X87-X105</f>
        <v>0</v>
      </c>
    </row>
    <row r="108" spans="1:24" ht="11.5" x14ac:dyDescent="0.25">
      <c r="A108" s="58"/>
      <c r="B108" s="58"/>
      <c r="C108" s="519" t="s">
        <v>579</v>
      </c>
      <c r="D108" s="520"/>
      <c r="F108" s="6"/>
      <c r="G108" s="6"/>
      <c r="H108" s="6"/>
      <c r="I108" s="515"/>
      <c r="J108" s="6"/>
      <c r="K108" s="6"/>
      <c r="L108" s="6"/>
      <c r="N108" s="6"/>
      <c r="O108" s="6"/>
      <c r="P108" s="6"/>
      <c r="Q108" s="515"/>
      <c r="R108" s="6"/>
      <c r="S108" s="6"/>
      <c r="T108" s="6"/>
      <c r="V108" s="6"/>
      <c r="W108" s="6"/>
      <c r="X108" s="6"/>
    </row>
    <row r="109" spans="1:24" ht="11.5" x14ac:dyDescent="0.25">
      <c r="A109" s="58"/>
      <c r="B109" s="58"/>
      <c r="C109" s="519" t="s">
        <v>580</v>
      </c>
      <c r="D109" s="520"/>
      <c r="E109" s="10" t="s">
        <v>188</v>
      </c>
      <c r="F109" s="22">
        <f>(F57+F87+F69)-F105</f>
        <v>0</v>
      </c>
      <c r="G109" s="22">
        <f>(G57+G87+G69)-G105</f>
        <v>0</v>
      </c>
      <c r="H109" s="22">
        <f>(H57+H87+H69)-H105</f>
        <v>0</v>
      </c>
      <c r="I109" s="515"/>
      <c r="J109" s="22">
        <f>(J57+J87+J69)-J105</f>
        <v>0</v>
      </c>
      <c r="K109" s="22">
        <f>(K57+K87+K69)-K105</f>
        <v>0</v>
      </c>
      <c r="L109" s="22">
        <f>(L57+L87+L69)-L105</f>
        <v>0</v>
      </c>
      <c r="N109" s="22">
        <f>(N57+N87+N69)-N105</f>
        <v>0</v>
      </c>
      <c r="O109" s="22">
        <f>(O57+O87+O69)-O105</f>
        <v>0</v>
      </c>
      <c r="P109" s="22">
        <f>(P57+P87+P69)-P105</f>
        <v>0</v>
      </c>
      <c r="Q109" s="515"/>
      <c r="R109" s="22">
        <f>(R57+R87+R69)-R105</f>
        <v>0</v>
      </c>
      <c r="S109" s="22">
        <f>(S57+S87+S69)-S105</f>
        <v>0</v>
      </c>
      <c r="T109" s="22">
        <f>(T57+T87+T69)-T105</f>
        <v>0</v>
      </c>
      <c r="V109" s="22">
        <f>(V57+V87+V69)-V105</f>
        <v>0</v>
      </c>
      <c r="W109" s="22">
        <f>(W57+W87+W69)-W105</f>
        <v>0</v>
      </c>
      <c r="X109" s="22">
        <f>(X57+X87+X69)-X105</f>
        <v>0</v>
      </c>
    </row>
    <row r="110" spans="1:24" ht="11.5" x14ac:dyDescent="0.25">
      <c r="A110" s="58"/>
      <c r="B110" s="58"/>
      <c r="C110" s="519" t="s">
        <v>581</v>
      </c>
      <c r="D110" s="520"/>
      <c r="F110" s="6"/>
      <c r="G110" s="6"/>
      <c r="H110" s="6"/>
      <c r="I110" s="515"/>
      <c r="J110" s="6"/>
      <c r="K110" s="6"/>
      <c r="L110" s="6"/>
      <c r="N110" s="6"/>
      <c r="O110" s="6"/>
      <c r="P110" s="6"/>
      <c r="Q110" s="515"/>
      <c r="R110" s="6"/>
      <c r="S110" s="6"/>
      <c r="T110" s="6"/>
      <c r="V110" s="6"/>
      <c r="W110" s="6"/>
      <c r="X110" s="6"/>
    </row>
    <row r="111" spans="1:24" ht="11.5" x14ac:dyDescent="0.25">
      <c r="A111" s="58">
        <f t="shared" ref="A111:A124" si="37">IF(OR(F111&lt;0,G111&lt;0,H111&lt;0,N111&lt;0,O111&lt;0,P111&lt;0,V111&lt;0,W111&lt;0,X111&lt;0),1,0)</f>
        <v>0</v>
      </c>
      <c r="B111" s="58"/>
      <c r="C111" s="519" t="s">
        <v>582</v>
      </c>
      <c r="D111" s="520" t="s">
        <v>472</v>
      </c>
      <c r="E111" s="8" t="s">
        <v>103</v>
      </c>
      <c r="F111" s="57"/>
      <c r="G111" s="57"/>
      <c r="H111" s="57"/>
      <c r="I111" s="515" t="s">
        <v>472</v>
      </c>
      <c r="J111" s="57"/>
      <c r="K111" s="57"/>
      <c r="L111" s="57"/>
      <c r="M111" s="72"/>
      <c r="N111" s="62">
        <f t="shared" ref="N111:P116" si="38">J111/J$15</f>
        <v>0</v>
      </c>
      <c r="O111" s="62">
        <f t="shared" si="38"/>
        <v>0</v>
      </c>
      <c r="P111" s="62">
        <f t="shared" si="38"/>
        <v>0</v>
      </c>
      <c r="Q111" s="515" t="s">
        <v>472</v>
      </c>
      <c r="R111" s="57"/>
      <c r="S111" s="57"/>
      <c r="T111" s="57"/>
      <c r="V111" s="62">
        <f t="shared" ref="V111:V124" si="39">R111/R$15</f>
        <v>0</v>
      </c>
      <c r="W111" s="62">
        <f t="shared" ref="W111:W124" si="40">S111/S$15</f>
        <v>0</v>
      </c>
      <c r="X111" s="62">
        <f t="shared" ref="X111:X124" si="41">T111/T$15</f>
        <v>0</v>
      </c>
    </row>
    <row r="112" spans="1:24" ht="11.5" x14ac:dyDescent="0.25">
      <c r="A112" s="58">
        <f t="shared" si="37"/>
        <v>0</v>
      </c>
      <c r="B112" s="58"/>
      <c r="C112" s="519" t="s">
        <v>583</v>
      </c>
      <c r="D112" s="520" t="s">
        <v>472</v>
      </c>
      <c r="E112" s="8" t="s">
        <v>105</v>
      </c>
      <c r="F112" s="57"/>
      <c r="G112" s="57"/>
      <c r="H112" s="57"/>
      <c r="I112" s="515" t="s">
        <v>472</v>
      </c>
      <c r="J112" s="57"/>
      <c r="K112" s="57"/>
      <c r="L112" s="57"/>
      <c r="M112" s="72"/>
      <c r="N112" s="62">
        <f t="shared" si="38"/>
        <v>0</v>
      </c>
      <c r="O112" s="62">
        <f t="shared" si="38"/>
        <v>0</v>
      </c>
      <c r="P112" s="62">
        <f t="shared" si="38"/>
        <v>0</v>
      </c>
      <c r="Q112" s="515" t="s">
        <v>472</v>
      </c>
      <c r="R112" s="57"/>
      <c r="S112" s="57"/>
      <c r="T112" s="57"/>
      <c r="V112" s="62">
        <f t="shared" si="39"/>
        <v>0</v>
      </c>
      <c r="W112" s="62">
        <f t="shared" si="40"/>
        <v>0</v>
      </c>
      <c r="X112" s="62">
        <f t="shared" si="41"/>
        <v>0</v>
      </c>
    </row>
    <row r="113" spans="1:24" ht="11.5" x14ac:dyDescent="0.25">
      <c r="A113" s="58">
        <f t="shared" si="37"/>
        <v>0</v>
      </c>
      <c r="B113" s="58"/>
      <c r="C113" s="519" t="s">
        <v>584</v>
      </c>
      <c r="D113" s="520" t="s">
        <v>472</v>
      </c>
      <c r="E113" s="9" t="s">
        <v>115</v>
      </c>
      <c r="F113" s="57"/>
      <c r="G113" s="57"/>
      <c r="H113" s="57"/>
      <c r="I113" s="515" t="s">
        <v>472</v>
      </c>
      <c r="J113" s="57"/>
      <c r="K113" s="57"/>
      <c r="L113" s="57"/>
      <c r="M113" s="72"/>
      <c r="N113" s="62">
        <f t="shared" si="38"/>
        <v>0</v>
      </c>
      <c r="O113" s="62">
        <f t="shared" si="38"/>
        <v>0</v>
      </c>
      <c r="P113" s="62">
        <f t="shared" si="38"/>
        <v>0</v>
      </c>
      <c r="Q113" s="515" t="s">
        <v>472</v>
      </c>
      <c r="R113" s="57"/>
      <c r="S113" s="57"/>
      <c r="T113" s="57"/>
      <c r="V113" s="62">
        <f t="shared" si="39"/>
        <v>0</v>
      </c>
      <c r="W113" s="62">
        <f t="shared" si="40"/>
        <v>0</v>
      </c>
      <c r="X113" s="62">
        <f t="shared" si="41"/>
        <v>0</v>
      </c>
    </row>
    <row r="114" spans="1:24" ht="11.5" x14ac:dyDescent="0.25">
      <c r="A114" s="58">
        <f t="shared" si="37"/>
        <v>0</v>
      </c>
      <c r="B114" s="58"/>
      <c r="C114" s="519" t="s">
        <v>585</v>
      </c>
      <c r="D114" s="520" t="s">
        <v>472</v>
      </c>
      <c r="E114" s="2" t="s">
        <v>111</v>
      </c>
      <c r="F114" s="57"/>
      <c r="G114" s="57"/>
      <c r="H114" s="57"/>
      <c r="I114" s="515" t="s">
        <v>472</v>
      </c>
      <c r="J114" s="57"/>
      <c r="K114" s="57"/>
      <c r="L114" s="57"/>
      <c r="M114" s="72"/>
      <c r="N114" s="62">
        <f t="shared" si="38"/>
        <v>0</v>
      </c>
      <c r="O114" s="62">
        <f t="shared" si="38"/>
        <v>0</v>
      </c>
      <c r="P114" s="62">
        <f t="shared" si="38"/>
        <v>0</v>
      </c>
      <c r="Q114" s="515" t="s">
        <v>472</v>
      </c>
      <c r="R114" s="57"/>
      <c r="S114" s="57"/>
      <c r="T114" s="57"/>
      <c r="V114" s="62">
        <f t="shared" si="39"/>
        <v>0</v>
      </c>
      <c r="W114" s="62">
        <f t="shared" si="40"/>
        <v>0</v>
      </c>
      <c r="X114" s="62">
        <f t="shared" si="41"/>
        <v>0</v>
      </c>
    </row>
    <row r="115" spans="1:24" ht="11.5" x14ac:dyDescent="0.25">
      <c r="A115" s="58">
        <f t="shared" si="37"/>
        <v>0</v>
      </c>
      <c r="B115" s="58"/>
      <c r="C115" s="519" t="s">
        <v>586</v>
      </c>
      <c r="D115" s="520" t="s">
        <v>472</v>
      </c>
      <c r="E115" s="2" t="s">
        <v>35</v>
      </c>
      <c r="F115" s="57"/>
      <c r="G115" s="57"/>
      <c r="H115" s="57"/>
      <c r="I115" s="515" t="s">
        <v>472</v>
      </c>
      <c r="J115" s="57"/>
      <c r="K115" s="57"/>
      <c r="L115" s="57"/>
      <c r="N115" s="62">
        <f t="shared" si="38"/>
        <v>0</v>
      </c>
      <c r="O115" s="62">
        <f t="shared" ref="O115:O124" si="42">K115/K$15</f>
        <v>0</v>
      </c>
      <c r="P115" s="62">
        <f t="shared" ref="P115:P124" si="43">L115/L$15</f>
        <v>0</v>
      </c>
      <c r="Q115" s="515" t="s">
        <v>472</v>
      </c>
      <c r="R115" s="57"/>
      <c r="S115" s="57"/>
      <c r="T115" s="57"/>
      <c r="V115" s="62">
        <f t="shared" si="39"/>
        <v>0</v>
      </c>
      <c r="W115" s="62">
        <f t="shared" si="40"/>
        <v>0</v>
      </c>
      <c r="X115" s="62">
        <f t="shared" si="41"/>
        <v>0</v>
      </c>
    </row>
    <row r="116" spans="1:24" ht="11.5" x14ac:dyDescent="0.25">
      <c r="A116" s="58">
        <f t="shared" si="37"/>
        <v>0</v>
      </c>
      <c r="B116" s="58"/>
      <c r="C116" s="519" t="s">
        <v>587</v>
      </c>
      <c r="D116" s="520"/>
      <c r="E116" s="2" t="s">
        <v>101</v>
      </c>
      <c r="F116" s="57"/>
      <c r="G116" s="57"/>
      <c r="H116" s="57"/>
      <c r="I116" s="515"/>
      <c r="J116" s="57"/>
      <c r="K116" s="57"/>
      <c r="L116" s="57"/>
      <c r="N116" s="62">
        <f t="shared" si="38"/>
        <v>0</v>
      </c>
      <c r="O116" s="62">
        <f t="shared" si="42"/>
        <v>0</v>
      </c>
      <c r="P116" s="62">
        <f t="shared" si="43"/>
        <v>0</v>
      </c>
      <c r="Q116" s="515"/>
      <c r="R116" s="57"/>
      <c r="S116" s="57"/>
      <c r="T116" s="57"/>
      <c r="V116" s="62">
        <f t="shared" si="39"/>
        <v>0</v>
      </c>
      <c r="W116" s="62">
        <f t="shared" si="40"/>
        <v>0</v>
      </c>
      <c r="X116" s="62">
        <f t="shared" si="41"/>
        <v>0</v>
      </c>
    </row>
    <row r="117" spans="1:24" ht="11.5" x14ac:dyDescent="0.25">
      <c r="A117" s="58">
        <f t="shared" si="37"/>
        <v>0</v>
      </c>
      <c r="B117" s="58"/>
      <c r="C117" s="519" t="s">
        <v>588</v>
      </c>
      <c r="D117" s="520"/>
      <c r="E117" s="2" t="s">
        <v>31</v>
      </c>
      <c r="F117" s="57"/>
      <c r="G117" s="57"/>
      <c r="H117" s="57"/>
      <c r="I117" s="515"/>
      <c r="J117" s="57"/>
      <c r="K117" s="57"/>
      <c r="L117" s="57"/>
      <c r="N117" s="62">
        <f t="shared" ref="N117:N124" si="44">J117/J$15</f>
        <v>0</v>
      </c>
      <c r="O117" s="62">
        <f t="shared" si="42"/>
        <v>0</v>
      </c>
      <c r="P117" s="62">
        <f t="shared" si="43"/>
        <v>0</v>
      </c>
      <c r="Q117" s="515"/>
      <c r="R117" s="57"/>
      <c r="S117" s="57"/>
      <c r="T117" s="57"/>
      <c r="V117" s="62">
        <f t="shared" si="39"/>
        <v>0</v>
      </c>
      <c r="W117" s="62">
        <f t="shared" si="40"/>
        <v>0</v>
      </c>
      <c r="X117" s="62">
        <f t="shared" si="41"/>
        <v>0</v>
      </c>
    </row>
    <row r="118" spans="1:24" ht="11.5" x14ac:dyDescent="0.25">
      <c r="A118" s="58">
        <f t="shared" si="37"/>
        <v>0</v>
      </c>
      <c r="B118" s="58"/>
      <c r="C118" s="519" t="s">
        <v>589</v>
      </c>
      <c r="D118" s="520"/>
      <c r="E118" s="2" t="s">
        <v>102</v>
      </c>
      <c r="F118" s="57"/>
      <c r="G118" s="57"/>
      <c r="H118" s="57"/>
      <c r="I118" s="515"/>
      <c r="J118" s="57"/>
      <c r="K118" s="57"/>
      <c r="L118" s="57"/>
      <c r="N118" s="62">
        <f t="shared" si="44"/>
        <v>0</v>
      </c>
      <c r="O118" s="62">
        <f t="shared" si="42"/>
        <v>0</v>
      </c>
      <c r="P118" s="62">
        <f t="shared" si="43"/>
        <v>0</v>
      </c>
      <c r="Q118" s="515"/>
      <c r="R118" s="57"/>
      <c r="S118" s="57"/>
      <c r="T118" s="57"/>
      <c r="V118" s="62">
        <f t="shared" si="39"/>
        <v>0</v>
      </c>
      <c r="W118" s="62">
        <f t="shared" si="40"/>
        <v>0</v>
      </c>
      <c r="X118" s="62">
        <f t="shared" si="41"/>
        <v>0</v>
      </c>
    </row>
    <row r="119" spans="1:24" ht="11.5" x14ac:dyDescent="0.25">
      <c r="A119" s="58">
        <f t="shared" si="37"/>
        <v>0</v>
      </c>
      <c r="B119" s="58"/>
      <c r="C119" s="519" t="s">
        <v>590</v>
      </c>
      <c r="D119" s="520" t="s">
        <v>472</v>
      </c>
      <c r="E119" s="8" t="s">
        <v>138</v>
      </c>
      <c r="F119" s="57"/>
      <c r="G119" s="57"/>
      <c r="H119" s="57"/>
      <c r="I119" s="515" t="s">
        <v>472</v>
      </c>
      <c r="J119" s="57"/>
      <c r="K119" s="57"/>
      <c r="L119" s="57"/>
      <c r="M119" s="72"/>
      <c r="N119" s="62">
        <f t="shared" si="44"/>
        <v>0</v>
      </c>
      <c r="O119" s="62">
        <f t="shared" si="42"/>
        <v>0</v>
      </c>
      <c r="P119" s="62">
        <f t="shared" si="43"/>
        <v>0</v>
      </c>
      <c r="Q119" s="515" t="s">
        <v>472</v>
      </c>
      <c r="R119" s="57"/>
      <c r="S119" s="57"/>
      <c r="T119" s="57"/>
      <c r="V119" s="62">
        <f t="shared" si="39"/>
        <v>0</v>
      </c>
      <c r="W119" s="62">
        <f t="shared" si="40"/>
        <v>0</v>
      </c>
      <c r="X119" s="62">
        <f t="shared" si="41"/>
        <v>0</v>
      </c>
    </row>
    <row r="120" spans="1:24" ht="11.5" x14ac:dyDescent="0.25">
      <c r="A120" s="58">
        <f t="shared" si="37"/>
        <v>0</v>
      </c>
      <c r="B120" s="58"/>
      <c r="C120" s="519" t="s">
        <v>591</v>
      </c>
      <c r="D120" s="520"/>
      <c r="E120" s="8" t="s">
        <v>110</v>
      </c>
      <c r="F120" s="57"/>
      <c r="G120" s="57"/>
      <c r="H120" s="57"/>
      <c r="I120" s="515"/>
      <c r="J120" s="57"/>
      <c r="K120" s="57"/>
      <c r="L120" s="57"/>
      <c r="M120" s="72"/>
      <c r="N120" s="62">
        <f t="shared" si="44"/>
        <v>0</v>
      </c>
      <c r="O120" s="62">
        <f t="shared" si="42"/>
        <v>0</v>
      </c>
      <c r="P120" s="62">
        <f t="shared" si="43"/>
        <v>0</v>
      </c>
      <c r="Q120" s="515"/>
      <c r="R120" s="57"/>
      <c r="S120" s="57"/>
      <c r="T120" s="57"/>
      <c r="V120" s="62">
        <f t="shared" si="39"/>
        <v>0</v>
      </c>
      <c r="W120" s="62">
        <f t="shared" si="40"/>
        <v>0</v>
      </c>
      <c r="X120" s="62">
        <f t="shared" si="41"/>
        <v>0</v>
      </c>
    </row>
    <row r="121" spans="1:24" ht="11.5" x14ac:dyDescent="0.25">
      <c r="A121" s="58">
        <f t="shared" si="37"/>
        <v>0</v>
      </c>
      <c r="B121" s="58"/>
      <c r="C121" s="519" t="s">
        <v>592</v>
      </c>
      <c r="D121" s="520"/>
      <c r="E121" s="8" t="s">
        <v>112</v>
      </c>
      <c r="F121" s="57"/>
      <c r="G121" s="57"/>
      <c r="H121" s="57"/>
      <c r="I121" s="515"/>
      <c r="J121" s="57"/>
      <c r="K121" s="57"/>
      <c r="L121" s="57"/>
      <c r="M121" s="72"/>
      <c r="N121" s="62">
        <f t="shared" si="44"/>
        <v>0</v>
      </c>
      <c r="O121" s="62">
        <f t="shared" si="42"/>
        <v>0</v>
      </c>
      <c r="P121" s="62">
        <f t="shared" si="43"/>
        <v>0</v>
      </c>
      <c r="Q121" s="515"/>
      <c r="R121" s="57"/>
      <c r="S121" s="57"/>
      <c r="T121" s="57"/>
      <c r="V121" s="62">
        <f t="shared" si="39"/>
        <v>0</v>
      </c>
      <c r="W121" s="62">
        <f t="shared" si="40"/>
        <v>0</v>
      </c>
      <c r="X121" s="62">
        <f t="shared" si="41"/>
        <v>0</v>
      </c>
    </row>
    <row r="122" spans="1:24" ht="11.5" x14ac:dyDescent="0.25">
      <c r="A122" s="58">
        <f t="shared" si="37"/>
        <v>0</v>
      </c>
      <c r="B122" s="58"/>
      <c r="C122" s="519" t="s">
        <v>593</v>
      </c>
      <c r="D122" s="520" t="s">
        <v>472</v>
      </c>
      <c r="E122" s="8" t="s">
        <v>87</v>
      </c>
      <c r="F122" s="57"/>
      <c r="G122" s="57"/>
      <c r="H122" s="57"/>
      <c r="I122" s="515" t="s">
        <v>472</v>
      </c>
      <c r="J122" s="57"/>
      <c r="K122" s="57"/>
      <c r="L122" s="57"/>
      <c r="N122" s="62">
        <f t="shared" si="44"/>
        <v>0</v>
      </c>
      <c r="O122" s="62">
        <f t="shared" si="42"/>
        <v>0</v>
      </c>
      <c r="P122" s="62">
        <f t="shared" si="43"/>
        <v>0</v>
      </c>
      <c r="Q122" s="515" t="s">
        <v>472</v>
      </c>
      <c r="R122" s="57"/>
      <c r="S122" s="57"/>
      <c r="T122" s="57"/>
      <c r="V122" s="62">
        <f t="shared" si="39"/>
        <v>0</v>
      </c>
      <c r="W122" s="62">
        <f t="shared" si="40"/>
        <v>0</v>
      </c>
      <c r="X122" s="62">
        <f t="shared" si="41"/>
        <v>0</v>
      </c>
    </row>
    <row r="123" spans="1:24" ht="11.5" x14ac:dyDescent="0.25">
      <c r="A123" s="58">
        <f t="shared" si="37"/>
        <v>0</v>
      </c>
      <c r="B123" s="58"/>
      <c r="C123" s="519" t="s">
        <v>594</v>
      </c>
      <c r="D123" s="520"/>
      <c r="E123" s="8" t="s">
        <v>233</v>
      </c>
      <c r="F123" s="57"/>
      <c r="G123" s="57"/>
      <c r="H123" s="57"/>
      <c r="I123" s="515"/>
      <c r="J123" s="57"/>
      <c r="K123" s="57"/>
      <c r="L123" s="57"/>
      <c r="N123" s="62">
        <f t="shared" si="44"/>
        <v>0</v>
      </c>
      <c r="O123" s="62">
        <f t="shared" si="42"/>
        <v>0</v>
      </c>
      <c r="P123" s="62">
        <f t="shared" si="43"/>
        <v>0</v>
      </c>
      <c r="Q123" s="515"/>
      <c r="R123" s="57"/>
      <c r="S123" s="57"/>
      <c r="T123" s="57"/>
      <c r="V123" s="62">
        <f t="shared" si="39"/>
        <v>0</v>
      </c>
      <c r="W123" s="62">
        <f t="shared" si="40"/>
        <v>0</v>
      </c>
      <c r="X123" s="62">
        <f t="shared" si="41"/>
        <v>0</v>
      </c>
    </row>
    <row r="124" spans="1:24" ht="11.5" x14ac:dyDescent="0.25">
      <c r="A124" s="58">
        <f t="shared" si="37"/>
        <v>0</v>
      </c>
      <c r="B124" s="58"/>
      <c r="C124" s="519" t="s">
        <v>595</v>
      </c>
      <c r="D124" s="520"/>
      <c r="E124" s="2" t="s">
        <v>230</v>
      </c>
      <c r="F124" s="57"/>
      <c r="G124" s="57"/>
      <c r="H124" s="57"/>
      <c r="I124" s="515"/>
      <c r="J124" s="57"/>
      <c r="K124" s="57"/>
      <c r="L124" s="57"/>
      <c r="N124" s="62">
        <f t="shared" si="44"/>
        <v>0</v>
      </c>
      <c r="O124" s="62">
        <f t="shared" si="42"/>
        <v>0</v>
      </c>
      <c r="P124" s="62">
        <f t="shared" si="43"/>
        <v>0</v>
      </c>
      <c r="Q124" s="515"/>
      <c r="R124" s="57"/>
      <c r="S124" s="57"/>
      <c r="T124" s="57"/>
      <c r="V124" s="62">
        <f t="shared" si="39"/>
        <v>0</v>
      </c>
      <c r="W124" s="62">
        <f t="shared" si="40"/>
        <v>0</v>
      </c>
      <c r="X124" s="62">
        <f t="shared" si="41"/>
        <v>0</v>
      </c>
    </row>
    <row r="125" spans="1:24" ht="11.5" x14ac:dyDescent="0.25">
      <c r="A125" s="58"/>
      <c r="B125" s="58"/>
      <c r="C125" s="519" t="s">
        <v>596</v>
      </c>
      <c r="D125" s="520" t="s">
        <v>472</v>
      </c>
      <c r="E125" s="3" t="s">
        <v>232</v>
      </c>
      <c r="F125" s="21">
        <f>SUM(F111:F124)</f>
        <v>0</v>
      </c>
      <c r="G125" s="21">
        <f>SUM(G111:G124)</f>
        <v>0</v>
      </c>
      <c r="H125" s="21">
        <f>SUM(H111:H124)</f>
        <v>0</v>
      </c>
      <c r="I125" s="515" t="s">
        <v>472</v>
      </c>
      <c r="J125" s="21">
        <f>SUM(J111:J124)</f>
        <v>0</v>
      </c>
      <c r="K125" s="21">
        <f>SUM(K111:K124)</f>
        <v>0</v>
      </c>
      <c r="L125" s="21">
        <f>SUM(L111:L124)</f>
        <v>0</v>
      </c>
      <c r="N125" s="21">
        <f>SUM(N111:N124)</f>
        <v>0</v>
      </c>
      <c r="O125" s="21">
        <f>SUM(O111:O124)</f>
        <v>0</v>
      </c>
      <c r="P125" s="21">
        <f>SUM(P111:P124)</f>
        <v>0</v>
      </c>
      <c r="Q125" s="515" t="s">
        <v>472</v>
      </c>
      <c r="R125" s="21">
        <f>SUM(R111:R124)</f>
        <v>0</v>
      </c>
      <c r="S125" s="21">
        <f>SUM(S111:S124)</f>
        <v>0</v>
      </c>
      <c r="T125" s="21">
        <f>SUM(T111:T124)</f>
        <v>0</v>
      </c>
      <c r="V125" s="21">
        <f>SUM(V111:V124)</f>
        <v>0</v>
      </c>
      <c r="W125" s="21">
        <f>SUM(W111:W124)</f>
        <v>0</v>
      </c>
      <c r="X125" s="21">
        <f>SUM(X111:X124)</f>
        <v>0</v>
      </c>
    </row>
    <row r="126" spans="1:24" ht="11.5" x14ac:dyDescent="0.25">
      <c r="A126" s="58"/>
      <c r="B126" s="58"/>
      <c r="C126" s="519" t="s">
        <v>597</v>
      </c>
      <c r="D126" s="520"/>
      <c r="F126" s="6"/>
      <c r="G126" s="6"/>
      <c r="H126" s="6"/>
      <c r="I126" s="515"/>
      <c r="J126" s="6"/>
      <c r="K126" s="6"/>
      <c r="L126" s="6"/>
      <c r="N126" s="6"/>
      <c r="O126" s="6"/>
      <c r="P126" s="6"/>
      <c r="Q126" s="515"/>
      <c r="R126" s="6"/>
      <c r="S126" s="6"/>
      <c r="T126" s="6"/>
      <c r="V126" s="6"/>
      <c r="W126" s="6"/>
      <c r="X126" s="6"/>
    </row>
    <row r="127" spans="1:24" ht="11.5" x14ac:dyDescent="0.25">
      <c r="B127" s="58"/>
      <c r="C127" s="519" t="s">
        <v>598</v>
      </c>
      <c r="D127" s="520"/>
      <c r="E127" s="2" t="s">
        <v>262</v>
      </c>
      <c r="F127" s="57"/>
      <c r="G127" s="57"/>
      <c r="H127" s="57"/>
      <c r="I127" s="515"/>
      <c r="J127" s="57"/>
      <c r="K127" s="57"/>
      <c r="L127" s="57"/>
      <c r="N127" s="62">
        <f t="shared" ref="N127:P129" si="45">J127/J$15</f>
        <v>0</v>
      </c>
      <c r="O127" s="62">
        <f t="shared" si="45"/>
        <v>0</v>
      </c>
      <c r="P127" s="62">
        <f t="shared" si="45"/>
        <v>0</v>
      </c>
      <c r="Q127" s="515"/>
      <c r="R127" s="57"/>
      <c r="S127" s="57"/>
      <c r="T127" s="57"/>
      <c r="V127" s="62">
        <f t="shared" ref="V127:X129" si="46">R127/R$15</f>
        <v>0</v>
      </c>
      <c r="W127" s="62">
        <f t="shared" si="46"/>
        <v>0</v>
      </c>
      <c r="X127" s="62">
        <f t="shared" si="46"/>
        <v>0</v>
      </c>
    </row>
    <row r="128" spans="1:24" ht="11.5" x14ac:dyDescent="0.25">
      <c r="B128" s="58"/>
      <c r="C128" s="519" t="s">
        <v>599</v>
      </c>
      <c r="D128" s="520"/>
      <c r="E128" s="2" t="s">
        <v>140</v>
      </c>
      <c r="F128" s="57"/>
      <c r="G128" s="57"/>
      <c r="H128" s="57"/>
      <c r="I128" s="515"/>
      <c r="J128" s="57"/>
      <c r="K128" s="57"/>
      <c r="L128" s="57"/>
      <c r="N128" s="62">
        <f t="shared" si="45"/>
        <v>0</v>
      </c>
      <c r="O128" s="62">
        <f t="shared" si="45"/>
        <v>0</v>
      </c>
      <c r="P128" s="62">
        <f t="shared" si="45"/>
        <v>0</v>
      </c>
      <c r="Q128" s="515"/>
      <c r="R128" s="57"/>
      <c r="S128" s="57"/>
      <c r="T128" s="57"/>
      <c r="V128" s="62">
        <f t="shared" si="46"/>
        <v>0</v>
      </c>
      <c r="W128" s="62">
        <f t="shared" si="46"/>
        <v>0</v>
      </c>
      <c r="X128" s="62">
        <f t="shared" si="46"/>
        <v>0</v>
      </c>
    </row>
    <row r="129" spans="1:25" ht="11.5" x14ac:dyDescent="0.25">
      <c r="B129" s="58"/>
      <c r="C129" s="519" t="s">
        <v>600</v>
      </c>
      <c r="D129" s="520"/>
      <c r="E129" s="2" t="s">
        <v>104</v>
      </c>
      <c r="F129" s="57"/>
      <c r="G129" s="57"/>
      <c r="H129" s="57"/>
      <c r="I129" s="515"/>
      <c r="J129" s="57"/>
      <c r="K129" s="57"/>
      <c r="L129" s="57"/>
      <c r="N129" s="62">
        <f t="shared" si="45"/>
        <v>0</v>
      </c>
      <c r="O129" s="62">
        <f t="shared" si="45"/>
        <v>0</v>
      </c>
      <c r="P129" s="62">
        <f t="shared" si="45"/>
        <v>0</v>
      </c>
      <c r="Q129" s="515"/>
      <c r="R129" s="57"/>
      <c r="S129" s="57"/>
      <c r="T129" s="57"/>
      <c r="V129" s="62">
        <f t="shared" si="46"/>
        <v>0</v>
      </c>
      <c r="W129" s="62">
        <f t="shared" si="46"/>
        <v>0</v>
      </c>
      <c r="X129" s="62">
        <f t="shared" si="46"/>
        <v>0</v>
      </c>
    </row>
    <row r="130" spans="1:25" ht="11.5" x14ac:dyDescent="0.25">
      <c r="A130" s="58"/>
      <c r="B130" s="58"/>
      <c r="C130" s="519" t="s">
        <v>601</v>
      </c>
      <c r="D130" s="520"/>
      <c r="E130" s="3" t="s">
        <v>36</v>
      </c>
      <c r="F130" s="21">
        <f>SUM(F127:F129)</f>
        <v>0</v>
      </c>
      <c r="G130" s="21">
        <f>SUM(G127:G129)</f>
        <v>0</v>
      </c>
      <c r="H130" s="21">
        <f>SUM(H127:H129)</f>
        <v>0</v>
      </c>
      <c r="I130" s="515"/>
      <c r="J130" s="21">
        <f>SUM(J127:J129)</f>
        <v>0</v>
      </c>
      <c r="K130" s="21">
        <f>SUM(K127:K129)</f>
        <v>0</v>
      </c>
      <c r="L130" s="21">
        <f>SUM(L127:L129)</f>
        <v>0</v>
      </c>
      <c r="N130" s="21">
        <f>SUM(N127:N129)</f>
        <v>0</v>
      </c>
      <c r="O130" s="21">
        <f>SUM(O127:O129)</f>
        <v>0</v>
      </c>
      <c r="P130" s="21">
        <f>SUM(P127:P129)</f>
        <v>0</v>
      </c>
      <c r="Q130" s="515"/>
      <c r="R130" s="21">
        <f>SUM(R127:R129)</f>
        <v>0</v>
      </c>
      <c r="S130" s="21">
        <f>SUM(S127:S129)</f>
        <v>0</v>
      </c>
      <c r="T130" s="21">
        <f>SUM(T127:T129)</f>
        <v>0</v>
      </c>
      <c r="V130" s="21">
        <f>SUM(V127:V129)</f>
        <v>0</v>
      </c>
      <c r="W130" s="21">
        <f>SUM(W127:W129)</f>
        <v>0</v>
      </c>
      <c r="X130" s="21">
        <f>SUM(X127:X129)</f>
        <v>0</v>
      </c>
    </row>
    <row r="131" spans="1:25" ht="11.5" x14ac:dyDescent="0.25">
      <c r="A131" s="58"/>
      <c r="B131" s="58"/>
      <c r="C131" s="519"/>
      <c r="D131" s="520"/>
      <c r="F131" s="6"/>
      <c r="G131" s="6"/>
      <c r="H131" s="6"/>
      <c r="I131" s="515"/>
      <c r="J131" s="6"/>
      <c r="K131" s="6"/>
      <c r="L131" s="6"/>
      <c r="N131" s="6"/>
      <c r="O131" s="6"/>
      <c r="P131" s="6"/>
      <c r="Q131" s="515"/>
      <c r="R131" s="6"/>
      <c r="S131" s="6"/>
      <c r="T131" s="6"/>
      <c r="V131" s="6"/>
      <c r="W131" s="6"/>
      <c r="X131" s="6"/>
    </row>
    <row r="132" spans="1:25" ht="11.5" x14ac:dyDescent="0.25">
      <c r="A132" s="58"/>
      <c r="B132" s="58"/>
      <c r="C132" s="519"/>
      <c r="D132" s="520"/>
      <c r="E132" s="10" t="s">
        <v>37</v>
      </c>
      <c r="F132" s="22">
        <f>F125+F130</f>
        <v>0</v>
      </c>
      <c r="G132" s="22">
        <f>G125+G130</f>
        <v>0</v>
      </c>
      <c r="H132" s="22">
        <f>H125+H130</f>
        <v>0</v>
      </c>
      <c r="I132" s="515"/>
      <c r="J132" s="22">
        <f>J125+J130</f>
        <v>0</v>
      </c>
      <c r="K132" s="22">
        <f>K125+K130</f>
        <v>0</v>
      </c>
      <c r="L132" s="22">
        <f>L125+L130</f>
        <v>0</v>
      </c>
      <c r="N132" s="22">
        <f>N125+N130</f>
        <v>0</v>
      </c>
      <c r="O132" s="22">
        <f>O125+O130</f>
        <v>0</v>
      </c>
      <c r="P132" s="22">
        <f>P125+P130</f>
        <v>0</v>
      </c>
      <c r="Q132" s="515"/>
      <c r="R132" s="22">
        <f>R125+R130</f>
        <v>0</v>
      </c>
      <c r="S132" s="22">
        <f>S125+S130</f>
        <v>0</v>
      </c>
      <c r="T132" s="22">
        <f>T125+T130</f>
        <v>0</v>
      </c>
      <c r="V132" s="22">
        <f>V125+V130</f>
        <v>0</v>
      </c>
      <c r="W132" s="22">
        <f>W125+W130</f>
        <v>0</v>
      </c>
      <c r="X132" s="22">
        <f>X125+X130</f>
        <v>0</v>
      </c>
    </row>
    <row r="133" spans="1:25" ht="11.5" x14ac:dyDescent="0.25">
      <c r="A133" s="58"/>
      <c r="B133" s="58"/>
      <c r="C133" s="519"/>
      <c r="D133" s="522"/>
      <c r="E133" s="19"/>
      <c r="F133" s="20"/>
      <c r="G133" s="20"/>
      <c r="H133" s="20"/>
      <c r="I133" s="515"/>
      <c r="J133" s="20"/>
      <c r="K133" s="20"/>
      <c r="L133" s="20"/>
      <c r="M133" s="509"/>
      <c r="N133" s="20"/>
      <c r="O133" s="20"/>
      <c r="P133" s="20"/>
      <c r="Q133" s="515"/>
      <c r="R133" s="20"/>
      <c r="S133" s="20"/>
      <c r="T133" s="20"/>
      <c r="U133" s="14"/>
      <c r="V133" s="20"/>
      <c r="W133" s="20"/>
      <c r="X133" s="20"/>
      <c r="Y133" s="14"/>
    </row>
    <row r="134" spans="1:25" ht="12" x14ac:dyDescent="0.3">
      <c r="A134" s="58">
        <f>IF(OR(F134&lt;0,G134&lt;0,H134&lt;0,N134&lt;0,O134&lt;0,P134&lt;0,V134&lt;0,W134&lt;0,X134&lt;0),1,0)</f>
        <v>0</v>
      </c>
      <c r="B134" s="58"/>
      <c r="C134" s="519" t="s">
        <v>604</v>
      </c>
      <c r="D134" s="522"/>
      <c r="E134" s="16" t="s">
        <v>281</v>
      </c>
      <c r="F134" s="57"/>
      <c r="G134" s="57"/>
      <c r="H134" s="57"/>
      <c r="I134" s="515"/>
      <c r="J134" s="57"/>
      <c r="K134" s="57"/>
      <c r="L134" s="57"/>
      <c r="M134" s="509"/>
      <c r="N134" s="62">
        <f>J134/J$15</f>
        <v>0</v>
      </c>
      <c r="O134" s="62">
        <f>K134/K$15</f>
        <v>0</v>
      </c>
      <c r="P134" s="62">
        <f>L134/L$15</f>
        <v>0</v>
      </c>
      <c r="Q134" s="515"/>
      <c r="R134" s="57"/>
      <c r="S134" s="57"/>
      <c r="T134" s="57"/>
      <c r="U134" s="14"/>
      <c r="V134" s="62">
        <f>R134/R$15</f>
        <v>0</v>
      </c>
      <c r="W134" s="62">
        <f>S134/S$15</f>
        <v>0</v>
      </c>
      <c r="X134" s="62">
        <f>T134/T$15</f>
        <v>0</v>
      </c>
      <c r="Y134" s="14"/>
    </row>
    <row r="135" spans="1:25" ht="12" x14ac:dyDescent="0.3">
      <c r="A135" s="58"/>
      <c r="B135" s="58"/>
      <c r="C135" s="519" t="s">
        <v>605</v>
      </c>
      <c r="D135" s="522"/>
      <c r="E135" s="426" t="s">
        <v>141</v>
      </c>
      <c r="F135" s="36"/>
      <c r="G135" s="36"/>
      <c r="H135" s="36"/>
      <c r="I135" s="515"/>
      <c r="J135" s="36"/>
      <c r="K135" s="36"/>
      <c r="L135" s="36"/>
      <c r="M135" s="509"/>
      <c r="N135" s="60">
        <f>J135</f>
        <v>0</v>
      </c>
      <c r="O135" s="60">
        <f>K135</f>
        <v>0</v>
      </c>
      <c r="P135" s="60">
        <f>L135</f>
        <v>0</v>
      </c>
      <c r="Q135" s="515"/>
      <c r="R135" s="36"/>
      <c r="S135" s="36"/>
      <c r="T135" s="36"/>
      <c r="U135" s="14"/>
      <c r="V135" s="60">
        <f>R135</f>
        <v>0</v>
      </c>
      <c r="W135" s="60">
        <f>S135</f>
        <v>0</v>
      </c>
      <c r="X135" s="60">
        <f>T135</f>
        <v>0</v>
      </c>
      <c r="Y135" s="14"/>
    </row>
    <row r="136" spans="1:25" ht="11.5" x14ac:dyDescent="0.25">
      <c r="A136" s="58"/>
      <c r="B136" s="58"/>
      <c r="C136" s="519"/>
      <c r="D136" s="520"/>
      <c r="E136" s="11" t="s">
        <v>38</v>
      </c>
      <c r="I136" s="515"/>
      <c r="Q136" s="515"/>
    </row>
    <row r="137" spans="1:25" ht="11.5" x14ac:dyDescent="0.25">
      <c r="A137" s="58"/>
      <c r="B137" s="58"/>
      <c r="C137" s="519"/>
      <c r="D137" s="520"/>
      <c r="I137" s="515"/>
      <c r="Q137" s="515"/>
    </row>
    <row r="138" spans="1:25" ht="11.5" x14ac:dyDescent="0.25">
      <c r="B138" s="58">
        <f>1-(F138*G138*H138*N138*O138*P138*V138*W138*X138)</f>
        <v>0</v>
      </c>
      <c r="C138" s="519"/>
      <c r="D138" s="520"/>
      <c r="E138" s="11" t="s">
        <v>355</v>
      </c>
      <c r="F138" s="53" t="b">
        <f>ABS(  (F57+F69+F87)-(F105+F125+F130)  ) &lt; eTol</f>
        <v>1</v>
      </c>
      <c r="G138" s="53" t="b">
        <f>ABS(  (G57+G69+G87)-(G105+G125+G130)  ) &lt; eTol</f>
        <v>1</v>
      </c>
      <c r="H138" s="53" t="b">
        <f>ABS(  (H57+H69+H87)-(H105+H125+H130)  ) &lt; eTol</f>
        <v>1</v>
      </c>
      <c r="I138" s="515"/>
      <c r="J138" s="53" t="b">
        <f>ABS(  (J57+J69+J87)-(J105+J125+J130)  ) &lt; eTol</f>
        <v>1</v>
      </c>
      <c r="K138" s="53" t="b">
        <f>ABS(  (K57+K69+K87)-(K105+K125+K130)  ) &lt; eTol</f>
        <v>1</v>
      </c>
      <c r="L138" s="53" t="b">
        <f>ABS(  (L57+L69+L87)-(L105+L125+L130)  ) &lt; eTol</f>
        <v>1</v>
      </c>
      <c r="N138" s="53" t="b">
        <f>ABS(  (N57+N69+N87)-(N105+N125+N130)  ) &lt; eTol</f>
        <v>1</v>
      </c>
      <c r="O138" s="53" t="b">
        <f>ABS(  (O57+O69+O87)-(O105+O125+O130)  ) &lt; eTol</f>
        <v>1</v>
      </c>
      <c r="P138" s="53" t="b">
        <f>ABS(  (P57+P69+P87)-(P105+P125+P130)  ) &lt; eTol</f>
        <v>1</v>
      </c>
      <c r="Q138" s="515"/>
      <c r="R138" s="53" t="b">
        <f>ABS(  (R57+R69+R87)-(R105+R125+R130)  ) &lt; eTol</f>
        <v>1</v>
      </c>
      <c r="S138" s="53" t="b">
        <f>ABS(  (S57+S69+S87)-(S105+S125+S130)  ) &lt; eTol</f>
        <v>1</v>
      </c>
      <c r="T138" s="53" t="b">
        <f>ABS(  (T57+T69+T87)-(T105+T125+T130)  ) &lt; eTol</f>
        <v>1</v>
      </c>
      <c r="V138" s="53" t="b">
        <f>ABS(  (V57+V69+V87)-(V105+V125+V130)  ) &lt; eTol</f>
        <v>1</v>
      </c>
      <c r="W138" s="53" t="b">
        <f>ABS(  (W57+W69+W87)-(W105+W125+W130)  ) &lt; eTol</f>
        <v>1</v>
      </c>
      <c r="X138" s="53" t="b">
        <f>ABS(  (X57+X69+X87)-(X105+X125+X130)  ) &lt; eTol</f>
        <v>1</v>
      </c>
    </row>
    <row r="139" spans="1:25" ht="11.5" x14ac:dyDescent="0.25">
      <c r="A139" s="58"/>
      <c r="B139" s="58"/>
      <c r="C139" s="519"/>
      <c r="D139" s="520"/>
      <c r="E139" s="11"/>
      <c r="I139" s="515"/>
      <c r="Q139" s="515"/>
    </row>
    <row r="140" spans="1:25" ht="13" x14ac:dyDescent="0.3">
      <c r="A140" s="58"/>
      <c r="B140" s="58"/>
      <c r="C140" s="519"/>
      <c r="D140" s="520"/>
      <c r="E140" s="13" t="s">
        <v>627</v>
      </c>
      <c r="F140" s="61" t="str">
        <f>F17</f>
        <v>31/XX/20XX</v>
      </c>
      <c r="G140" s="61" t="str">
        <f>G17</f>
        <v>31/XX/20XX</v>
      </c>
      <c r="H140" s="61" t="str">
        <f>H17</f>
        <v>31/XX/20XX</v>
      </c>
      <c r="I140" s="515"/>
      <c r="J140" s="61" t="str">
        <f>J17</f>
        <v>31/XX/20XX</v>
      </c>
      <c r="K140" s="61" t="str">
        <f>K17</f>
        <v>31/XX/20XX</v>
      </c>
      <c r="L140" s="61" t="str">
        <f>L17</f>
        <v>31/XX/20XX</v>
      </c>
      <c r="N140" s="61" t="str">
        <f>N17</f>
        <v>31/XX/20XX</v>
      </c>
      <c r="O140" s="61" t="str">
        <f>O17</f>
        <v>31/XX/20XX</v>
      </c>
      <c r="P140" s="61" t="str">
        <f>P17</f>
        <v>31/XX/20XX</v>
      </c>
      <c r="Q140" s="515"/>
      <c r="R140" s="61" t="str">
        <f>R17</f>
        <v>31/XX/20XX</v>
      </c>
      <c r="S140" s="61" t="str">
        <f>S17</f>
        <v>31/XX/20XX</v>
      </c>
      <c r="T140" s="61" t="str">
        <f>T17</f>
        <v>31/XX/20XX</v>
      </c>
      <c r="V140" s="61" t="str">
        <f>V17</f>
        <v>31/XX/20XX</v>
      </c>
      <c r="W140" s="61" t="str">
        <f>W17</f>
        <v>31/XX/20XX</v>
      </c>
      <c r="X140" s="61" t="str">
        <f>X17</f>
        <v>31/XX/20XX</v>
      </c>
    </row>
    <row r="141" spans="1:25" ht="11.5" x14ac:dyDescent="0.25">
      <c r="A141" s="58"/>
      <c r="B141" s="58"/>
      <c r="C141" s="519" t="s">
        <v>513</v>
      </c>
      <c r="D141" s="520" t="s">
        <v>472</v>
      </c>
      <c r="E141" s="2" t="s">
        <v>193</v>
      </c>
      <c r="F141" s="57"/>
      <c r="G141" s="57"/>
      <c r="H141" s="57"/>
      <c r="I141" s="515" t="s">
        <v>472</v>
      </c>
      <c r="J141" s="57"/>
      <c r="K141" s="57"/>
      <c r="L141" s="57"/>
      <c r="N141" s="62">
        <f t="shared" ref="N141:P142" si="47">J141/J$14</f>
        <v>0</v>
      </c>
      <c r="O141" s="62">
        <f t="shared" si="47"/>
        <v>0</v>
      </c>
      <c r="P141" s="62">
        <f t="shared" si="47"/>
        <v>0</v>
      </c>
      <c r="Q141" s="515" t="s">
        <v>472</v>
      </c>
      <c r="R141" s="57"/>
      <c r="S141" s="57"/>
      <c r="T141" s="57"/>
      <c r="V141" s="62">
        <f t="shared" ref="V141:X142" si="48">R141/R$14</f>
        <v>0</v>
      </c>
      <c r="W141" s="62">
        <f t="shared" si="48"/>
        <v>0</v>
      </c>
      <c r="X141" s="62">
        <f t="shared" si="48"/>
        <v>0</v>
      </c>
    </row>
    <row r="142" spans="1:25" ht="11.5" x14ac:dyDescent="0.25">
      <c r="A142" s="58">
        <f>IF(OR(F142&gt;0,G142&gt;0,H142&gt;0,N142&gt;0,O142&gt;0,P142&gt;0,V142&gt;0,W142&gt;0,X142&gt;0),1,0)</f>
        <v>0</v>
      </c>
      <c r="B142" s="58"/>
      <c r="C142" s="519" t="s">
        <v>514</v>
      </c>
      <c r="D142" s="520" t="s">
        <v>472</v>
      </c>
      <c r="E142" s="2" t="s">
        <v>147</v>
      </c>
      <c r="F142" s="57"/>
      <c r="G142" s="57"/>
      <c r="H142" s="57"/>
      <c r="I142" s="515" t="s">
        <v>472</v>
      </c>
      <c r="J142" s="57"/>
      <c r="K142" s="57"/>
      <c r="L142" s="57"/>
      <c r="N142" s="62">
        <f t="shared" si="47"/>
        <v>0</v>
      </c>
      <c r="O142" s="62">
        <f t="shared" si="47"/>
        <v>0</v>
      </c>
      <c r="P142" s="62">
        <f t="shared" si="47"/>
        <v>0</v>
      </c>
      <c r="Q142" s="515" t="s">
        <v>472</v>
      </c>
      <c r="R142" s="57"/>
      <c r="S142" s="57"/>
      <c r="T142" s="57"/>
      <c r="V142" s="62">
        <f t="shared" si="48"/>
        <v>0</v>
      </c>
      <c r="W142" s="62">
        <f t="shared" si="48"/>
        <v>0</v>
      </c>
      <c r="X142" s="62">
        <f t="shared" si="48"/>
        <v>0</v>
      </c>
    </row>
    <row r="143" spans="1:25" ht="11.5" x14ac:dyDescent="0.25">
      <c r="A143" s="58"/>
      <c r="B143" s="58"/>
      <c r="C143" s="519" t="s">
        <v>515</v>
      </c>
      <c r="D143" s="520" t="s">
        <v>472</v>
      </c>
      <c r="E143" s="3" t="s">
        <v>194</v>
      </c>
      <c r="F143" s="21">
        <f>SUM(F141:F142)</f>
        <v>0</v>
      </c>
      <c r="G143" s="21">
        <f>SUM(G141:G142)</f>
        <v>0</v>
      </c>
      <c r="H143" s="21">
        <f>SUM(H141:H142)</f>
        <v>0</v>
      </c>
      <c r="I143" s="515" t="s">
        <v>472</v>
      </c>
      <c r="J143" s="21">
        <f>SUM(J141:J142)</f>
        <v>0</v>
      </c>
      <c r="K143" s="21">
        <f>SUM(K141:K142)</f>
        <v>0</v>
      </c>
      <c r="L143" s="21">
        <f>SUM(L141:L142)</f>
        <v>0</v>
      </c>
      <c r="N143" s="21">
        <f>SUM(N141:N142)</f>
        <v>0</v>
      </c>
      <c r="O143" s="21">
        <f>SUM(O141:O142)</f>
        <v>0</v>
      </c>
      <c r="P143" s="21">
        <f>SUM(P141:P142)</f>
        <v>0</v>
      </c>
      <c r="Q143" s="515" t="s">
        <v>472</v>
      </c>
      <c r="R143" s="21">
        <f>SUM(R141:R142)</f>
        <v>0</v>
      </c>
      <c r="S143" s="21">
        <f>SUM(S141:S142)</f>
        <v>0</v>
      </c>
      <c r="T143" s="21">
        <f>SUM(T141:T142)</f>
        <v>0</v>
      </c>
      <c r="V143" s="21">
        <f>SUM(V141:V142)</f>
        <v>0</v>
      </c>
      <c r="W143" s="21">
        <f>SUM(W141:W142)</f>
        <v>0</v>
      </c>
      <c r="X143" s="21">
        <f>SUM(X141:X142)</f>
        <v>0</v>
      </c>
    </row>
    <row r="144" spans="1:25" ht="11.5" x14ac:dyDescent="0.25">
      <c r="A144" s="58"/>
      <c r="B144" s="58"/>
      <c r="C144" s="519"/>
      <c r="D144" s="520"/>
      <c r="E144" s="5"/>
      <c r="I144" s="515"/>
      <c r="Q144" s="515"/>
    </row>
    <row r="145" spans="1:25" ht="11.5" hidden="1" x14ac:dyDescent="0.25">
      <c r="A145" s="58"/>
      <c r="B145" s="58"/>
      <c r="C145" s="519"/>
      <c r="D145" s="520"/>
      <c r="E145" s="2" t="s">
        <v>142</v>
      </c>
      <c r="F145" s="57"/>
      <c r="G145" s="57"/>
      <c r="H145" s="57"/>
      <c r="I145" s="515"/>
      <c r="J145" s="57"/>
      <c r="K145" s="57"/>
      <c r="L145" s="57"/>
      <c r="N145" s="62">
        <f>J145/J$15</f>
        <v>0</v>
      </c>
      <c r="O145" s="62">
        <f>K145/K$15</f>
        <v>0</v>
      </c>
      <c r="P145" s="62">
        <f>L145/L$15</f>
        <v>0</v>
      </c>
      <c r="Q145" s="515"/>
      <c r="R145" s="57"/>
      <c r="S145" s="57"/>
      <c r="T145" s="57"/>
      <c r="V145" s="62">
        <f>R145/R$15</f>
        <v>0</v>
      </c>
      <c r="W145" s="62">
        <f>S145/S$15</f>
        <v>0</v>
      </c>
      <c r="X145" s="62">
        <f>T145/T$15</f>
        <v>0</v>
      </c>
    </row>
    <row r="146" spans="1:25" ht="11.5" x14ac:dyDescent="0.25">
      <c r="A146" s="58"/>
      <c r="B146" s="58"/>
      <c r="C146" s="519"/>
      <c r="D146" s="520"/>
      <c r="E146" s="5"/>
      <c r="F146" s="5"/>
      <c r="G146" s="5"/>
      <c r="H146" s="5"/>
      <c r="I146" s="515"/>
      <c r="J146" s="5"/>
      <c r="K146" s="5"/>
      <c r="L146" s="5"/>
      <c r="M146" s="5"/>
      <c r="Q146" s="515"/>
      <c r="R146" s="5"/>
      <c r="S146" s="5"/>
      <c r="T146" s="5"/>
    </row>
    <row r="147" spans="1:25" ht="13" x14ac:dyDescent="0.3">
      <c r="A147" s="58"/>
      <c r="B147" s="58"/>
      <c r="C147" s="519" t="s">
        <v>602</v>
      </c>
      <c r="D147" s="520" t="s">
        <v>472</v>
      </c>
      <c r="E147" s="27" t="s">
        <v>143</v>
      </c>
      <c r="F147" s="21">
        <f>F113+F112+F119+F111 +F114 +F122+  F97+F92+F93+F90+F98+F99 - F85-F84-F81-F83</f>
        <v>0</v>
      </c>
      <c r="G147" s="21">
        <f>G113+G112+G119+G111 +G114 +G122+  G97+G92+G93+G90+G98+G99 - G85-G84-G81-G83</f>
        <v>0</v>
      </c>
      <c r="H147" s="21">
        <f>H113+H112+H119+H111 +H114 +H122+  H97+H92+H93+H90+H98+H99 - H85-H84-H81-H83</f>
        <v>0</v>
      </c>
      <c r="I147" s="515" t="s">
        <v>472</v>
      </c>
      <c r="J147" s="21">
        <f>J113+J112+J119+J111 +J114 +J122+  J97+J92+J93+J90+J98+J99 - J85-J84-J81-J83</f>
        <v>0</v>
      </c>
      <c r="K147" s="21">
        <f>K113+K112+K119+K111 +K114 +K122+  K97+K92+K93+K90+K98+K99 - K85-K84-K81-K83</f>
        <v>0</v>
      </c>
      <c r="L147" s="21">
        <f>L113+L112+L119+L111 +L114 +L122+  L97+L92+L93+L90+L98+L99 - L85-L84-L81-L83</f>
        <v>0</v>
      </c>
      <c r="N147" s="21">
        <f>N113+N112+N119+N111 +N114 +N122+  N97+N92+N93+N90+N98+N99 - N85-N84-N81-N83</f>
        <v>0</v>
      </c>
      <c r="O147" s="21">
        <f>O113+O112+O119+O111 +O114 +O122+  O97+O92+O93+O90+O98+O99 - O85-O84-O81-O83</f>
        <v>0</v>
      </c>
      <c r="P147" s="21">
        <f>P113+P112+P119+P111 +P114 +P122+  P97+P92+P93+P90+P98+P99 - P85-P84-P81-P83</f>
        <v>0</v>
      </c>
      <c r="Q147" s="515" t="s">
        <v>472</v>
      </c>
      <c r="R147" s="21">
        <f>R113+R112+R119+R111 +R114 +R122+  R97+R92+R93+R90+R98+R99 - R85-R84-R81-R83</f>
        <v>0</v>
      </c>
      <c r="S147" s="21">
        <f>S113+S112+S119+S111 +S114 +S122+  S97+S92+S93+S90+S98+S99 - S85-S84-S81-S83</f>
        <v>0</v>
      </c>
      <c r="T147" s="21">
        <f>T113+T112+T119+T111 +T114 +T122+  T97+T92+T93+T90+T98+T99 - T85-T84-T81-T83</f>
        <v>0</v>
      </c>
      <c r="V147" s="21">
        <f>V113+V112+V119+V111 +V114 +V122+  V97+V92+V93+V90+V98+V99 - V85-V84-V81-V83</f>
        <v>0</v>
      </c>
      <c r="W147" s="21">
        <f>W113+W112+W119+W111 +W114 +W122+  W97+W92+W93+W90+W98+W99 - W85-W84-W81-W83</f>
        <v>0</v>
      </c>
      <c r="X147" s="21">
        <f>X113+X112+X119+X111 +X114 +X122+  X97+X92+X93+X90+X98+X99 - X85-X84-X81-X83</f>
        <v>0</v>
      </c>
    </row>
    <row r="148" spans="1:25" ht="13" x14ac:dyDescent="0.3">
      <c r="A148" s="58"/>
      <c r="B148" s="58"/>
      <c r="C148" s="519" t="s">
        <v>603</v>
      </c>
      <c r="D148" s="520" t="s">
        <v>472</v>
      </c>
      <c r="E148" s="27" t="s">
        <v>225</v>
      </c>
      <c r="F148" s="21">
        <f>'Authority Input'!$F$34</f>
        <v>500</v>
      </c>
      <c r="G148" s="21">
        <f>'Authority Input'!$F$34</f>
        <v>500</v>
      </c>
      <c r="H148" s="21">
        <f>'Authority Input'!$F$34</f>
        <v>500</v>
      </c>
      <c r="I148" s="515" t="s">
        <v>472</v>
      </c>
      <c r="J148" s="21">
        <f>'Authority Input'!$F$34</f>
        <v>500</v>
      </c>
      <c r="K148" s="21">
        <f>'Authority Input'!$F$34</f>
        <v>500</v>
      </c>
      <c r="L148" s="21">
        <f>'Authority Input'!$F$34</f>
        <v>500</v>
      </c>
      <c r="N148" s="21">
        <f>'Authority Input'!$F$34</f>
        <v>500</v>
      </c>
      <c r="O148" s="21">
        <f>'Authority Input'!$F$34</f>
        <v>500</v>
      </c>
      <c r="P148" s="21">
        <f>'Authority Input'!$F$34</f>
        <v>500</v>
      </c>
      <c r="Q148" s="515" t="s">
        <v>472</v>
      </c>
      <c r="R148" s="21">
        <f>'Authority Input'!$F$34</f>
        <v>500</v>
      </c>
      <c r="S148" s="21">
        <f>'Authority Input'!$F$34</f>
        <v>500</v>
      </c>
      <c r="T148" s="21">
        <f>'Authority Input'!$F$34</f>
        <v>500</v>
      </c>
      <c r="V148" s="21">
        <f>'Authority Input'!$F$34</f>
        <v>500</v>
      </c>
      <c r="W148" s="21">
        <f>'Authority Input'!$F$34</f>
        <v>500</v>
      </c>
      <c r="X148" s="21">
        <f>'Authority Input'!$F$34</f>
        <v>500</v>
      </c>
    </row>
    <row r="149" spans="1:25" ht="11.5" x14ac:dyDescent="0.25">
      <c r="A149" s="58"/>
      <c r="B149" s="58"/>
    </row>
    <row r="150" spans="1:25" ht="12" thickBot="1" x14ac:dyDescent="0.3">
      <c r="A150" s="75"/>
      <c r="B150" s="76"/>
      <c r="C150" s="77"/>
      <c r="D150" s="77"/>
      <c r="E150" s="77"/>
      <c r="F150" s="77"/>
      <c r="G150" s="77"/>
      <c r="H150" s="77"/>
      <c r="I150" s="517"/>
      <c r="J150" s="77"/>
      <c r="K150" s="77"/>
      <c r="L150" s="77"/>
      <c r="M150" s="506"/>
      <c r="N150" s="77"/>
      <c r="O150" s="77"/>
      <c r="P150" s="77"/>
      <c r="Q150" s="517"/>
      <c r="R150" s="77"/>
      <c r="S150" s="77"/>
      <c r="T150" s="77"/>
      <c r="U150" s="77"/>
      <c r="V150" s="77"/>
      <c r="W150" s="77"/>
      <c r="X150" s="77"/>
      <c r="Y150" s="78"/>
    </row>
    <row r="151" spans="1:25" ht="15.5" x14ac:dyDescent="0.35">
      <c r="A151" s="785" t="s">
        <v>124</v>
      </c>
      <c r="B151" s="785"/>
      <c r="C151" s="785"/>
      <c r="D151" s="785"/>
      <c r="E151" s="785"/>
      <c r="F151" s="32"/>
      <c r="G151" s="32"/>
      <c r="H151" s="32"/>
      <c r="I151" s="518"/>
      <c r="J151" s="32"/>
      <c r="K151" s="32"/>
      <c r="L151" s="32"/>
      <c r="M151" s="507"/>
      <c r="N151" s="32"/>
      <c r="O151" s="32"/>
      <c r="P151" s="32"/>
      <c r="Q151" s="518"/>
      <c r="R151" s="32"/>
      <c r="S151" s="32"/>
      <c r="T151" s="32"/>
      <c r="U151" s="32"/>
      <c r="V151" s="32"/>
      <c r="W151" s="32"/>
      <c r="X151" s="32"/>
      <c r="Y151" s="32"/>
    </row>
    <row r="152" spans="1:25" ht="0.65" customHeight="1" x14ac:dyDescent="0.25"/>
    <row r="153" spans="1:25" ht="0.65" customHeight="1" x14ac:dyDescent="0.25"/>
    <row r="154" spans="1:25" ht="0.65" customHeight="1" x14ac:dyDescent="0.25"/>
    <row r="155" spans="1:25" ht="0.65" customHeight="1" x14ac:dyDescent="0.25"/>
    <row r="156" spans="1:25" ht="0.65" customHeight="1" x14ac:dyDescent="0.25"/>
  </sheetData>
  <mergeCells count="7">
    <mergeCell ref="V12:X12"/>
    <mergeCell ref="A151:E151"/>
    <mergeCell ref="C6:D6"/>
    <mergeCell ref="F12:H12"/>
    <mergeCell ref="J12:L12"/>
    <mergeCell ref="N12:P12"/>
    <mergeCell ref="R12:T12"/>
  </mergeCells>
  <conditionalFormatting sqref="C5:D5">
    <cfRule type="expression" dxfId="386" priority="194">
      <formula>IF(AND(sysChk=0,sysWarn=0),1,0)</formula>
    </cfRule>
    <cfRule type="expression" dxfId="385" priority="195">
      <formula>IF(AND(sysChk=0,sysWarn&lt;&gt;0),1,0)</formula>
    </cfRule>
    <cfRule type="expression" dxfId="384" priority="196">
      <formula>IF(sysChk&lt;&gt;0,1,0)</formula>
    </cfRule>
  </conditionalFormatting>
  <dataValidations count="9">
    <dataValidation type="custom" allowBlank="1" showInputMessage="1" showErrorMessage="1" errorTitle="Data Entry Error" error="You have selected &quot;Not-for-profit/Voluntary Organisations&quot;  as bidder but are entering data into &quot;Private Limited Company/Publicly Limited Company&quot; input tab." sqref="M127:M129 N12 V12" xr:uid="{00000000-0002-0000-0600-000000000000}">
      <formula1>$D$41=$F$30</formula1>
    </dataValidation>
    <dataValidation allowBlank="1" showInputMessage="1" showErrorMessage="1" prompt="Costs should be entered as negative, income should be entered as positive." sqref="E17" xr:uid="{00000000-0002-0000-0600-000001000000}"/>
    <dataValidation allowBlank="1" showInputMessage="1" showErrorMessage="1" prompt="Both assets and liabilities should be entered as positive." sqref="E51" xr:uid="{00000000-0002-0000-0600-000002000000}"/>
    <dataValidation allowBlank="1" showInputMessage="1" showErrorMessage="1" prompt="GBP as the quote currency. Exchange rate should be based on average over the period." sqref="E14 J14:L14 R14:T14" xr:uid="{00000000-0002-0000-0600-000003000000}"/>
    <dataValidation allowBlank="1" showInputMessage="1" showErrorMessage="1" prompt="GBP as the quote currency. Exchange rate should be rate at date of balance sheet." sqref="E15 J15:L15 R15:T15" xr:uid="{00000000-0002-0000-0600-000004000000}"/>
    <dataValidation allowBlank="1" showInputMessage="1" showErrorMessage="1" prompt="Use management accounting data where a statement of cash flows is not produced as a part of audited accounts." sqref="E140" xr:uid="{00000000-0002-0000-0600-000005000000}"/>
    <dataValidation allowBlank="1" showInputMessage="1" showErrorMessage="1" prompt="Where contingent liabilities disclosed, unless Capped stated, assume Uncapped (&quot;Yes&quot;). If no contingent liabilities disclosed, select (&quot;No or N/A&quot;)._x000a_" sqref="E135" xr:uid="{00000000-0002-0000-0600-000006000000}"/>
    <dataValidation allowBlank="1" showInputMessage="1" showErrorMessage="1" errorTitle="Data Entry Error" error="You have selected &quot;Not-for-profit/Voluntary Organisations&quot;  as bidder but are entering data into &quot;Private Limited Company/Publicly Limited Company&quot; input tab." prompt="Input entity name here" sqref="F12 J12 R12" xr:uid="{00000000-0002-0000-0600-000007000000}"/>
    <dataValidation type="list" allowBlank="1" showInputMessage="1" showErrorMessage="1" errorTitle="Data Entry Error" error="You have selected &quot;Not-for-profit/Voluntary Organisations&quot;  as bidder but are entering data into &quot;Private Limited Company/Publicly Limited Company&quot; input tab." prompt="Where contingent liabilities disclosed, unless Capped stated, assume Uncapped (&quot;Yes&quot;). If no contingent liabilities disclosed, select (&quot;No or N/A&quot;)." sqref="J135:L135 V135:X135 R135:T135 N135:P135" xr:uid="{00000000-0002-0000-0600-000008000000}">
      <formula1>$F$44:$F$45</formula1>
    </dataValidation>
  </dataValidations>
  <pageMargins left="0.19685039370078741" right="0.15748031496062992" top="0.74803149606299213" bottom="0.74803149606299213" header="0.31496062992125984" footer="0.31496062992125984"/>
  <pageSetup paperSize="8" scale="62" fitToWidth="2" orientation="portrait" r:id="rId1"/>
  <colBreaks count="1" manualBreakCount="1">
    <brk id="16" min="11" max="137" man="1"/>
  </colBreaks>
  <ignoredErrors>
    <ignoredError sqref="F13 G13:H13 N13:P13 V13:X13" numberStoredAsText="1"/>
    <ignoredError sqref="N24:P24 V24:X24 N43:X43" formula="1"/>
  </ignoredErrors>
  <extLst>
    <ext xmlns:x14="http://schemas.microsoft.com/office/spreadsheetml/2009/9/main" uri="{CCE6A557-97BC-4b89-ADB6-D9C93CAAB3DF}">
      <x14:dataValidations xmlns:xm="http://schemas.microsoft.com/office/excel/2006/main" count="18">
        <x14:dataValidation type="list" allowBlank="1" showInputMessage="1" showErrorMessage="1" errorTitle="Data Entry Error" error="You have selected &quot;Not-for-profit/Voluntary Organisations&quot;  as bidder but are entering data into &quot;Private Limited Company/Publicly Limited Company&quot; input tab." xr:uid="{00000000-0002-0000-0600-000009000000}">
          <x14:formula1>
            <xm:f>SysConfig!$F$20:$F$27</xm:f>
          </x14:formula1>
          <xm:sqref>V20:X20 N20:P20</xm:sqref>
        </x14:dataValidation>
        <x14:dataValidation type="custom" allowBlank="1" showInputMessage="1" showErrorMessage="1" errorTitle="Data Entry Error" error="You have selected &quot;Not-for-profit/Voluntary Organisations&quot;  as bidder but are entering data into &quot;Private Limited Company/Publicly Limited Company&quot; input tab." xr:uid="{00000000-0002-0000-0600-00000A000000}">
          <x14:formula1>
            <xm:f>$D$37=SysConfig!$F$33</xm:f>
          </x14:formula1>
          <xm:sqref>N17:N18 W17:X19 N127:P129 N21:P21 O17:P19 V17:V18 V127:X129 V21:X21</xm:sqref>
        </x14:dataValidation>
        <x14:dataValidation type="custom" allowBlank="1" showInputMessage="1" showErrorMessage="1" errorTitle="Data Entry Error" error="You have selected &quot;Not-for-profit/Voluntary Organisations&quot;  as bidder but are entering data into &quot;Private Limited Company/Publicly Limited Company&quot; input tab." xr:uid="{00000000-0002-0000-0600-00000B000000}">
          <x14:formula1>
            <xm:f>'Bidder Instructions'!$G$27=SysConfig!$F$33</xm:f>
          </x14:formula1>
          <xm:sqref>F127:H129 J127:L129 R127:T129 A141 B141:B142 D141:D142 G141:XFD142 E141:F141</xm:sqref>
        </x14:dataValidation>
        <x14:dataValidation type="custom" allowBlank="1" showInputMessage="1" showErrorMessage="1" errorTitle="Data Entry Error" error="You have selected &quot;Not-for-profit/Voluntary Organisations&quot;  as bidder but are entering data into &quot;Private Limited Company/Publicly Limited Company&quot; input tab. Otherwise you have entered a positive value for D&amp;A." xr:uid="{00000000-0002-0000-0600-00000C000000}">
          <x14:formula1>
            <xm:f>AND($D$37=SysConfig!$F$33,G48&lt;=0)</xm:f>
          </x14:formula1>
          <xm:sqref>O48:P49 G48:H49 J49 K48:L49 N49 R49 S48:T49 V49 W48:X49</xm:sqref>
        </x14:dataValidation>
        <x14:dataValidation type="custom" allowBlank="1" showInputMessage="1" showErrorMessage="1" errorTitle="Data Entry Error" error="You have selected &quot;Not-for-profit/Voluntary Organisations&quot;  as bidder but are entering data into &quot;Private Limited Company/Publicly Limited Company&quot; input tab." prompt="Enter Y/N" xr:uid="{00000000-0002-0000-0600-00000D000000}">
          <x14:formula1>
            <xm:f>$D$37=SysConfig!$F$33</xm:f>
          </x14:formula1>
          <xm:sqref>N19 V19</xm:sqref>
        </x14:dataValidation>
        <x14:dataValidation type="custom" allowBlank="1" showInputMessage="1" showErrorMessage="1" errorTitle="Data Entry Error" error="You have selected &quot;Not-for-profit/Voluntary Organisations&quot;  as bidder but are entering data into &quot;Private Limited Company/Publicly Limited Company&quot; input tab. Otherwise you have entered a positive value for D&amp;A." prompt="Depreciation and Amortisation should be included in the relevant cost lines above but must also be disclosed here for the purpose of EBITDA calculation. This should be entered as a negative. " xr:uid="{00000000-0002-0000-0600-00000E000000}">
          <x14:formula1>
            <xm:f>AND($D$37=SysConfig!$F$33,J48&lt;=0)</xm:f>
          </x14:formula1>
          <xm:sqref>J48 N48 R48 V48</xm:sqref>
        </x14:dataValidation>
        <x14:dataValidation type="custom" allowBlank="1" showInputMessage="1" showErrorMessage="1" errorTitle="Data Entry Error" error="You have selected &quot;Not-for-profit/Voluntary Organisations&quot;  as bidder but are entering data into &quot;Private Limited Company/Publicly Limited Company&quot; input tab. Otherwise you have entered a positive value for D&amp;A." xr:uid="{00000000-0002-0000-0600-00000F000000}">
          <x14:formula1>
            <xm:f>AND('Bidder Instructions'!$G$27=SysConfig!$F$33,F49&lt;=0)</xm:f>
          </x14:formula1>
          <xm:sqref>F49</xm:sqref>
        </x14:dataValidation>
        <x14:dataValidation type="custom" allowBlank="1" showInputMessage="1" showErrorMessage="1" errorTitle="Data Entry Error" error="You have selected &quot;Not-for-profit/Voluntary Organisations&quot;  as bidder but are entering data into &quot;Private Limited Company/Publicly Limited Company&quot; input tab. Otherwise you have entered a positive value for D&amp;A." prompt="Depreciation and Amortisation should be included in the relevant cost lines above but must also be disclosed here for the purpose of EBITDA calculation. This should be entered as a negative. " xr:uid="{00000000-0002-0000-0600-000010000000}">
          <x14:formula1>
            <xm:f>AND('Bidder Instructions'!$G$27=SysConfig!$F$33,F48&lt;=0)</xm:f>
          </x14:formula1>
          <xm:sqref>F48</xm:sqref>
        </x14:dataValidation>
        <x14:dataValidation type="custom" allowBlank="1" showInputMessage="1" showErrorMessage="1" errorTitle="Data Entry Error" error="You have selected &quot;Not-for-profit/Voluntary Organisations&quot;  as bidder but are entering data into &quot;Private Limited Company/Publicly Limited Company&quot; input tab." prompt="Both assets and liabilities should be entered as positive." xr:uid="{00000000-0002-0000-0600-000011000000}">
          <x14:formula1>
            <xm:f>'Bidder Instructions'!$G$27=SysConfig!$F$33</xm:f>
          </x14:formula1>
          <xm:sqref>A52:B52 D52:XFD52</xm:sqref>
        </x14:dataValidation>
        <x14:dataValidation type="custom" allowBlank="1" showInputMessage="1" showErrorMessage="1" errorTitle="Data Entry Error" error="You have selected &quot;Not-for-profit/Voluntary Organisations&quot;  as bidder but are entering data into &quot;Private Limited Company/Publicly Limited Company&quot; input tab." prompt="Average of prior 13 month-end net debt positions (pilot construction metric)." xr:uid="{00000000-0002-0000-0600-000012000000}">
          <x14:formula1>
            <xm:f>'Bidder Instructions'!$G$27=SysConfig!$F$33</xm:f>
          </x14:formula1>
          <xm:sqref>A145:B145 D145:XFD145</xm:sqref>
        </x14:dataValidation>
        <x14:dataValidation type="custom" allowBlank="1" showInputMessage="1" showErrorMessage="1" errorTitle="Data entry error" error="You have selected &quot;Not-for-profit/Voluntary Organisations&quot;  as bidder but are entering data into &quot;Private Limited Company/Publicly Limited Company&quot; input tab." prompt="Expenditure should be entered as (negative), income should be entered as positive." xr:uid="{00000000-0002-0000-0600-000013000000}">
          <x14:formula1>
            <xm:f>'Bidder Instructions'!$G$27=SysConfig!$F$33</xm:f>
          </x14:formula1>
          <xm:sqref>J17:L21 R17:T21 F17:H21 A22:B46 C22:C148 D22:XFD46</xm:sqref>
        </x14:dataValidation>
        <x14:dataValidation type="custom" allowBlank="1" showInputMessage="1" showErrorMessage="1" errorTitle="Data Entry Error" error="You have selected &quot;Not-for-profit/Voluntary Sector Organisation&quot; but are entering data into the &quot;Private Limited Company/PLC&quot; tab. Otherwise, you are attempting to enter a negative value in the balance sheet." prompt="Both assets and liabilities should be entered as positive." xr:uid="{00000000-0002-0000-0600-000014000000}">
          <x14:formula1>
            <xm:f>AND('Bidder Instructions'!$G$27=SysConfig!$F$33,A48&gt;=0)</xm:f>
          </x14:formula1>
          <xm:sqref>A53:B125 D48 D53:XFD125</xm:sqref>
        </x14:dataValidation>
        <x14:dataValidation type="custom" allowBlank="1" showInputMessage="1" showErrorMessage="1" errorTitle="Data entry error" error="You have selected &quot;Not-for-profit/Voluntary Sector Organisation&quot; but are entering data into the &quot;Private Limited Company/PLC&quot; tab. Otherwise, you are attempting to enter a negative value in the balance sheet." prompt="Enter as positive." xr:uid="{00000000-0002-0000-0600-000015000000}">
          <x14:formula1>
            <xm:f>AND('Bidder Instructions'!$G$27=SysConfig!$F$33,F134&gt;=0)</xm:f>
          </x14:formula1>
          <xm:sqref>A134:B134 D134 V134:XEU134</xm:sqref>
        </x14:dataValidation>
        <x14:dataValidation type="list" allowBlank="1" showInputMessage="1" showErrorMessage="1" errorTitle="Data Entry Error" error="You have selected &quot;Not-for-profit/Voluntary Organisations&quot;  as bidder but are entering data into &quot;Private Limited Company/Publicly Limited Company&quot; input tab." prompt="Where contingent liabilities disclosed, unless Capped stated, assume Uncapped (&quot;Yes&quot;). If no contingent liabilities disclosed, select (&quot;No or N/A&quot;)." xr:uid="{00000000-0002-0000-0600-000016000000}">
          <x14:formula1>
            <xm:f>SysConfig!$F$47:$F$48</xm:f>
          </x14:formula1>
          <xm:sqref>F135:H135</xm:sqref>
        </x14:dataValidation>
        <x14:dataValidation type="custom" allowBlank="1" showInputMessage="1" showErrorMessage="1" errorTitle="Data entry error" error="You have selected &quot;Not-for-profit/Voluntary Sector Organisation&quot; but are entering data into the &quot;Private Limited Company/PLC&quot; tab. Otherwise, you are attempting to enter a negative value in the balance sheet." prompt="Enter as positive." xr:uid="{00000000-0002-0000-0600-000017000000}">
          <x14:formula1>
            <xm:f>AND('Bidder Instructions'!$G$27=SysConfig!$F$33,A134&gt;=0)</xm:f>
          </x14:formula1>
          <xm:sqref>XEV134:XFD134</xm:sqref>
        </x14:dataValidation>
        <x14:dataValidation type="custom" allowBlank="1" showInputMessage="1" showErrorMessage="1" errorTitle="Data entry error" error="You have selected &quot;Not-for-profit/Voluntary Sector Organisation&quot; but are entering data into the &quot;Private Limited Company/PLC&quot; tab. Otherwise, you are attempting to enter a negative value in the balance sheet." prompt="Enter as positive." xr:uid="{00000000-0002-0000-0600-000018000000}">
          <x14:formula1>
            <xm:f>AND('Bidder Instructions'!$G$27=SysConfig!$F$33,J134&gt;=0)</xm:f>
          </x14:formula1>
          <xm:sqref>F134:U134</xm:sqref>
        </x14:dataValidation>
        <x14:dataValidation type="custom" allowBlank="1" showInputMessage="1" showErrorMessage="1" errorTitle="Data entry error" error="You have selected &quot;Not-for-profit/Voluntary Organisations&quot;  as bidder but are entering data into &quot;Private Limited Company/Publicly Limited Company&quot; input tab." prompt="Enter as negative" xr:uid="{00000000-0002-0000-0600-000019000000}">
          <x14:formula1>
            <xm:f>'Bidder Instructions'!$G$27=SysConfig!$F$33</xm:f>
          </x14:formula1>
          <xm:sqref>A142</xm:sqref>
        </x14:dataValidation>
        <x14:dataValidation type="custom" allowBlank="1" showInputMessage="1" showErrorMessage="1" errorTitle="Data Entry Error" error="You have selected &quot;Not-for-profit/Voluntary Organisations&quot;  as bidder but are entering data into &quot;Private Limited Company/Publicly Limited Company&quot; input tab." prompt="Enter as negative" xr:uid="{00000000-0002-0000-0600-00001A000000}">
          <x14:formula1>
            <xm:f>'Bidder Instructions'!$G$27=SysConfig!$F$33</xm:f>
          </x14:formula1>
          <xm:sqref>E142:F142</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4">
    <tabColor rgb="FF0070C0"/>
    <pageSetUpPr autoPageBreaks="0"/>
  </sheetPr>
  <dimension ref="A1:BH134"/>
  <sheetViews>
    <sheetView showGridLines="0" workbookViewId="0">
      <pane xSplit="5" topLeftCell="F1" activePane="topRight" state="frozen"/>
      <selection pane="topRight" activeCell="E9" sqref="E9:F9"/>
    </sheetView>
  </sheetViews>
  <sheetFormatPr defaultColWidth="0" defaultRowHeight="14.65" customHeight="1" zeroHeight="1" x14ac:dyDescent="0.25"/>
  <cols>
    <col min="1" max="2" width="3.296875" bestFit="1" customWidth="1"/>
    <col min="3" max="3" width="9.3984375" customWidth="1"/>
    <col min="4" max="4" width="1.69921875" customWidth="1"/>
    <col min="5" max="5" width="50.296875" customWidth="1"/>
    <col min="6" max="14" width="15.59765625" customWidth="1"/>
    <col min="15" max="15" width="1.8984375" style="523" customWidth="1"/>
    <col min="16" max="24" width="15.59765625" customWidth="1"/>
    <col min="25" max="25" width="1.8984375" customWidth="1"/>
    <col min="26" max="28" width="15.59765625" customWidth="1"/>
    <col min="29" max="29" width="1.8984375" style="523" customWidth="1"/>
    <col min="30" max="38" width="15.59765625" customWidth="1"/>
    <col min="39" max="39" width="1.8984375" customWidth="1"/>
    <col min="40" max="42" width="15.59765625" customWidth="1"/>
    <col min="43" max="43" width="1.8984375" customWidth="1"/>
    <col min="44" max="60" width="0" hidden="1" customWidth="1"/>
    <col min="61" max="16384" width="8.69921875" hidden="1"/>
  </cols>
  <sheetData>
    <row r="1" spans="1:43" ht="11.5" x14ac:dyDescent="0.25">
      <c r="A1" s="41" t="s">
        <v>76</v>
      </c>
      <c r="B1" s="41"/>
      <c r="C1" s="42"/>
      <c r="D1" s="41"/>
      <c r="E1" s="41"/>
      <c r="F1" s="41"/>
      <c r="G1" s="41"/>
      <c r="H1" s="41"/>
      <c r="I1" s="41"/>
      <c r="J1" s="41"/>
      <c r="K1" s="41"/>
      <c r="L1" s="41"/>
      <c r="M1" s="41"/>
      <c r="N1" s="41"/>
      <c r="O1" s="510"/>
      <c r="P1" s="41"/>
      <c r="Q1" s="41"/>
      <c r="R1" s="41"/>
      <c r="S1" s="41"/>
      <c r="T1" s="41"/>
      <c r="U1" s="41"/>
      <c r="V1" s="41"/>
      <c r="W1" s="41"/>
      <c r="X1" s="41"/>
      <c r="Y1" s="41"/>
      <c r="Z1" s="41"/>
      <c r="AA1" s="41"/>
      <c r="AB1" s="41"/>
      <c r="AC1" s="510"/>
      <c r="AD1" s="41"/>
      <c r="AE1" s="41"/>
      <c r="AF1" s="41"/>
      <c r="AG1" s="41"/>
      <c r="AH1" s="41"/>
      <c r="AI1" s="41"/>
      <c r="AJ1" s="41"/>
      <c r="AK1" s="41"/>
      <c r="AL1" s="41"/>
      <c r="AM1" s="41"/>
      <c r="AN1" s="41"/>
      <c r="AO1" s="41"/>
      <c r="AP1" s="41"/>
      <c r="AQ1" s="41"/>
    </row>
    <row r="2" spans="1:43" ht="13" x14ac:dyDescent="0.25">
      <c r="A2" s="41"/>
      <c r="B2" s="41"/>
      <c r="C2" s="43" t="str">
        <f>cstProjectName</f>
        <v xml:space="preserve">C1000862 GovPrint Cloud </v>
      </c>
      <c r="D2" s="41"/>
      <c r="E2" s="41"/>
      <c r="F2" s="41"/>
      <c r="G2" s="41"/>
      <c r="H2" s="41"/>
      <c r="I2" s="41"/>
      <c r="J2" s="41"/>
      <c r="K2" s="41"/>
      <c r="L2" s="41"/>
      <c r="M2" s="41"/>
      <c r="N2" s="41"/>
      <c r="O2" s="510"/>
      <c r="P2" s="41"/>
      <c r="Q2" s="41"/>
      <c r="R2" s="41"/>
      <c r="S2" s="41"/>
      <c r="T2" s="41"/>
      <c r="U2" s="41"/>
      <c r="V2" s="41"/>
      <c r="W2" s="41"/>
      <c r="X2" s="41"/>
      <c r="Y2" s="41"/>
      <c r="Z2" s="41"/>
      <c r="AA2" s="41"/>
      <c r="AB2" s="41"/>
      <c r="AC2" s="510"/>
      <c r="AD2" s="41"/>
      <c r="AE2" s="41"/>
      <c r="AF2" s="41"/>
      <c r="AG2" s="41"/>
      <c r="AH2" s="41"/>
      <c r="AI2" s="41"/>
      <c r="AJ2" s="41"/>
      <c r="AK2" s="41"/>
      <c r="AL2" s="41"/>
      <c r="AM2" s="41"/>
      <c r="AN2" s="41"/>
      <c r="AO2" s="41"/>
      <c r="AP2" s="41"/>
      <c r="AQ2" s="41"/>
    </row>
    <row r="3" spans="1:43" ht="12.5" x14ac:dyDescent="0.25">
      <c r="A3" s="41"/>
      <c r="B3" s="41"/>
      <c r="C3" s="44" t="str">
        <f ca="1">MID(CELL("filename",A1),FIND("]",CELL("filename",A1))+1,256)</f>
        <v>1.1b Lead &amp; Parents NFP</v>
      </c>
      <c r="D3" s="41"/>
      <c r="E3" s="41"/>
      <c r="F3" s="41"/>
      <c r="G3" s="41"/>
      <c r="H3" s="41"/>
      <c r="I3" s="41"/>
      <c r="J3" s="41"/>
      <c r="K3" s="41"/>
      <c r="L3" s="41"/>
      <c r="M3" s="41"/>
      <c r="N3" s="41"/>
      <c r="O3" s="510"/>
      <c r="P3" s="41"/>
      <c r="Q3" s="41"/>
      <c r="R3" s="41"/>
      <c r="S3" s="41"/>
      <c r="T3" s="41"/>
      <c r="U3" s="41"/>
      <c r="V3" s="41"/>
      <c r="W3" s="41"/>
      <c r="X3" s="41"/>
      <c r="Y3" s="41"/>
      <c r="Z3" s="41"/>
      <c r="AA3" s="41"/>
      <c r="AB3" s="41"/>
      <c r="AC3" s="510"/>
      <c r="AD3" s="41"/>
      <c r="AE3" s="41"/>
      <c r="AF3" s="41"/>
      <c r="AG3" s="41"/>
      <c r="AH3" s="41"/>
      <c r="AI3" s="41"/>
      <c r="AJ3" s="41"/>
      <c r="AK3" s="41"/>
      <c r="AL3" s="41"/>
      <c r="AM3" s="41"/>
      <c r="AN3" s="41"/>
      <c r="AO3" s="41"/>
      <c r="AP3" s="41"/>
      <c r="AQ3" s="41"/>
    </row>
    <row r="4" spans="1:43" ht="11.5" x14ac:dyDescent="0.25">
      <c r="A4" s="41"/>
      <c r="B4" s="41"/>
      <c r="C4" s="42" t="str">
        <f>IF(ISBLANK(cstProtectiveMarking),"",cstProtectiveMarking)</f>
        <v>[OFFICIAL]</v>
      </c>
      <c r="D4" s="41"/>
      <c r="E4" s="41"/>
      <c r="F4" s="41"/>
      <c r="G4" s="41"/>
      <c r="H4" s="41"/>
      <c r="I4" s="41"/>
      <c r="J4" s="41"/>
      <c r="K4" s="41"/>
      <c r="L4" s="41"/>
      <c r="M4" s="41"/>
      <c r="N4" s="41"/>
      <c r="O4" s="510"/>
      <c r="P4" s="41"/>
      <c r="Q4" s="41"/>
      <c r="R4" s="41"/>
      <c r="S4" s="41"/>
      <c r="T4" s="41"/>
      <c r="U4" s="41"/>
      <c r="V4" s="41"/>
      <c r="W4" s="41"/>
      <c r="X4" s="41"/>
      <c r="Y4" s="41"/>
      <c r="Z4" s="41"/>
      <c r="AA4" s="41"/>
      <c r="AB4" s="41"/>
      <c r="AC4" s="510"/>
      <c r="AD4" s="41"/>
      <c r="AE4" s="41"/>
      <c r="AF4" s="41"/>
      <c r="AG4" s="41"/>
      <c r="AH4" s="41"/>
      <c r="AI4" s="41"/>
      <c r="AJ4" s="41"/>
      <c r="AK4" s="41"/>
      <c r="AL4" s="41"/>
      <c r="AM4" s="41"/>
      <c r="AN4" s="41"/>
      <c r="AO4" s="41"/>
      <c r="AP4" s="41"/>
      <c r="AQ4" s="41"/>
    </row>
    <row r="5" spans="1:43" ht="11.5" x14ac:dyDescent="0.25">
      <c r="A5" s="41"/>
      <c r="B5" s="41"/>
      <c r="C5" s="45" t="str">
        <f>HYPERLINK("#'Contents'!A1",sysChkWord)</f>
        <v>All Checks OK</v>
      </c>
      <c r="D5" s="45"/>
      <c r="E5" s="41"/>
      <c r="F5" s="41"/>
      <c r="G5" s="41"/>
      <c r="H5" s="41"/>
      <c r="I5" s="41"/>
      <c r="J5" s="41"/>
      <c r="K5" s="41"/>
      <c r="L5" s="41"/>
      <c r="M5" s="41"/>
      <c r="N5" s="41"/>
      <c r="O5" s="510"/>
      <c r="P5" s="41"/>
      <c r="Q5" s="41"/>
      <c r="R5" s="41"/>
      <c r="S5" s="41"/>
      <c r="T5" s="41"/>
      <c r="U5" s="41"/>
      <c r="V5" s="41"/>
      <c r="W5" s="41"/>
      <c r="X5" s="41"/>
      <c r="Y5" s="41"/>
      <c r="Z5" s="41"/>
      <c r="AA5" s="41"/>
      <c r="AB5" s="41"/>
      <c r="AC5" s="510"/>
      <c r="AD5" s="41"/>
      <c r="AE5" s="41"/>
      <c r="AF5" s="41"/>
      <c r="AG5" s="41"/>
      <c r="AH5" s="41"/>
      <c r="AI5" s="41"/>
      <c r="AJ5" s="41"/>
      <c r="AK5" s="41"/>
      <c r="AL5" s="41"/>
      <c r="AM5" s="41"/>
      <c r="AN5" s="41"/>
      <c r="AO5" s="41"/>
      <c r="AP5" s="41"/>
      <c r="AQ5" s="41"/>
    </row>
    <row r="6" spans="1:43" ht="12.5" x14ac:dyDescent="0.25">
      <c r="A6" s="41"/>
      <c r="B6" s="46"/>
      <c r="C6" s="751" t="str">
        <f>HYPERLINK("#'Contents'!A1","Contents")</f>
        <v>Contents</v>
      </c>
      <c r="D6" s="745"/>
      <c r="E6" s="45"/>
      <c r="F6" s="45"/>
      <c r="G6" s="41"/>
      <c r="H6" s="41"/>
      <c r="I6" s="41"/>
      <c r="J6" s="41"/>
      <c r="K6" s="41"/>
      <c r="L6" s="41"/>
      <c r="M6" s="41"/>
      <c r="N6" s="41"/>
      <c r="O6" s="510"/>
      <c r="P6" s="41"/>
      <c r="Q6" s="41"/>
      <c r="R6" s="41"/>
      <c r="S6" s="41"/>
      <c r="T6" s="41"/>
      <c r="U6" s="41"/>
      <c r="V6" s="41"/>
      <c r="W6" s="41"/>
      <c r="X6" s="41"/>
      <c r="Y6" s="41"/>
      <c r="Z6" s="41"/>
      <c r="AA6" s="41"/>
      <c r="AB6" s="41"/>
      <c r="AC6" s="510"/>
      <c r="AD6" s="41"/>
      <c r="AE6" s="41"/>
      <c r="AF6" s="41"/>
      <c r="AG6" s="41"/>
      <c r="AH6" s="41"/>
      <c r="AI6" s="41"/>
      <c r="AJ6" s="41"/>
      <c r="AK6" s="41"/>
      <c r="AL6" s="41"/>
      <c r="AM6" s="41"/>
      <c r="AN6" s="41"/>
      <c r="AO6" s="41"/>
      <c r="AP6" s="41"/>
      <c r="AQ6" s="41"/>
    </row>
    <row r="7" spans="1:43" ht="11.5" x14ac:dyDescent="0.25">
      <c r="A7" s="41"/>
      <c r="B7" s="41"/>
      <c r="C7" s="41"/>
      <c r="D7" s="41"/>
      <c r="E7" s="41"/>
      <c r="F7" s="41"/>
      <c r="G7" s="41"/>
      <c r="H7" s="41"/>
      <c r="I7" s="41"/>
      <c r="J7" s="41"/>
      <c r="K7" s="41"/>
      <c r="L7" s="41"/>
      <c r="M7" s="41"/>
      <c r="N7" s="41"/>
      <c r="O7" s="510"/>
      <c r="P7" s="41"/>
      <c r="Q7" s="41"/>
      <c r="R7" s="41"/>
      <c r="S7" s="41"/>
      <c r="T7" s="41"/>
      <c r="U7" s="41"/>
      <c r="V7" s="41"/>
      <c r="W7" s="41"/>
      <c r="X7" s="41"/>
      <c r="Y7" s="41"/>
      <c r="Z7" s="41"/>
      <c r="AA7" s="41"/>
      <c r="AB7" s="41"/>
      <c r="AC7" s="510"/>
      <c r="AD7" s="41"/>
      <c r="AE7" s="41"/>
      <c r="AF7" s="41"/>
      <c r="AG7" s="41"/>
      <c r="AH7" s="41"/>
      <c r="AI7" s="41"/>
      <c r="AJ7" s="41"/>
      <c r="AK7" s="41"/>
      <c r="AL7" s="41"/>
      <c r="AM7" s="41"/>
      <c r="AN7" s="41"/>
      <c r="AO7" s="41"/>
      <c r="AP7" s="41"/>
      <c r="AQ7" s="41"/>
    </row>
    <row r="8" spans="1:43" ht="11.5" x14ac:dyDescent="0.25">
      <c r="A8" s="67">
        <f>SUM(A9:A129)</f>
        <v>0</v>
      </c>
      <c r="B8" s="67">
        <f>SUM(B9:B129)</f>
        <v>0</v>
      </c>
      <c r="C8" s="48"/>
      <c r="D8" s="48"/>
      <c r="E8" s="48"/>
      <c r="F8" s="48"/>
      <c r="G8" s="48"/>
      <c r="H8" s="48"/>
      <c r="I8" s="41"/>
      <c r="J8" s="41"/>
      <c r="K8" s="41"/>
      <c r="L8" s="41"/>
      <c r="M8" s="41"/>
      <c r="N8" s="41"/>
      <c r="O8" s="510"/>
      <c r="P8" s="41"/>
      <c r="Q8" s="41"/>
      <c r="R8" s="41"/>
      <c r="S8" s="41"/>
      <c r="T8" s="41"/>
      <c r="U8" s="41"/>
      <c r="V8" s="41"/>
      <c r="W8" s="41"/>
      <c r="X8" s="41"/>
      <c r="Y8" s="41"/>
      <c r="Z8" s="41"/>
      <c r="AA8" s="41"/>
      <c r="AB8" s="41"/>
      <c r="AC8" s="510"/>
      <c r="AD8" s="41"/>
      <c r="AE8" s="41"/>
      <c r="AF8" s="41"/>
      <c r="AG8" s="41"/>
      <c r="AH8" s="41"/>
      <c r="AI8" s="41"/>
      <c r="AJ8" s="41"/>
      <c r="AK8" s="41"/>
      <c r="AL8" s="41"/>
      <c r="AM8" s="41"/>
      <c r="AN8" s="41"/>
      <c r="AO8" s="41"/>
      <c r="AP8" s="41"/>
      <c r="AQ8" s="41"/>
    </row>
    <row r="9" spans="1:43" ht="14.5" x14ac:dyDescent="0.35">
      <c r="A9" s="423"/>
      <c r="B9" s="25"/>
      <c r="C9" s="25"/>
      <c r="D9" s="25"/>
      <c r="E9" s="793" t="str">
        <f>IF('Bidder Instructions'!$H$27=1,"FOR BIDDER COMPLETION","DO NOT COMPLETE - Private/Public Co./LLP SELECTED - COMPLETE 1.1a")</f>
        <v>DO NOT COMPLETE - Private/Public Co./LLP SELECTED - COMPLETE 1.1a</v>
      </c>
      <c r="F9" s="793"/>
      <c r="G9" s="25"/>
      <c r="H9" s="615" t="s">
        <v>606</v>
      </c>
      <c r="I9" s="529"/>
      <c r="J9" s="529"/>
      <c r="K9" s="615" t="s">
        <v>607</v>
      </c>
      <c r="L9" s="529"/>
      <c r="M9" s="529"/>
      <c r="N9" s="615" t="s">
        <v>608</v>
      </c>
      <c r="O9" s="514"/>
      <c r="P9" s="523"/>
      <c r="Q9" s="523"/>
      <c r="R9" s="523"/>
      <c r="S9" s="523"/>
      <c r="T9" s="523"/>
      <c r="U9" s="523"/>
      <c r="V9" s="523"/>
      <c r="W9" s="523"/>
      <c r="X9" s="523"/>
      <c r="Y9" s="523"/>
      <c r="Z9" s="615" t="s">
        <v>609</v>
      </c>
      <c r="AA9" s="615" t="s">
        <v>610</v>
      </c>
      <c r="AB9" s="615" t="s">
        <v>611</v>
      </c>
      <c r="AC9" s="514"/>
      <c r="AD9" s="523"/>
      <c r="AE9" s="523"/>
      <c r="AF9" s="523"/>
      <c r="AG9" s="523"/>
      <c r="AH9" s="523"/>
      <c r="AI9" s="523"/>
      <c r="AJ9" s="523"/>
      <c r="AK9" s="523"/>
      <c r="AL9" s="523"/>
      <c r="AM9" s="523"/>
      <c r="AN9" s="615" t="s">
        <v>612</v>
      </c>
      <c r="AO9" s="615" t="s">
        <v>613</v>
      </c>
      <c r="AP9" s="615" t="s">
        <v>614</v>
      </c>
      <c r="AQ9" s="523"/>
    </row>
    <row r="10" spans="1:43" ht="21" x14ac:dyDescent="0.5">
      <c r="A10" s="39"/>
      <c r="B10" s="12"/>
      <c r="C10" s="12"/>
      <c r="D10" s="12"/>
      <c r="E10" s="26" t="s">
        <v>629</v>
      </c>
      <c r="F10" s="12"/>
      <c r="G10" s="12"/>
      <c r="H10" s="12"/>
      <c r="I10" s="12"/>
      <c r="J10" s="12"/>
      <c r="K10" s="12"/>
      <c r="L10" s="12"/>
      <c r="M10" s="12"/>
      <c r="N10" s="12"/>
      <c r="O10" s="535"/>
      <c r="P10" s="12"/>
      <c r="Q10" s="12"/>
      <c r="R10" s="12"/>
      <c r="S10" s="12"/>
      <c r="T10" s="12"/>
      <c r="U10" s="12"/>
      <c r="V10" s="12"/>
      <c r="W10" s="12"/>
      <c r="X10" s="12"/>
      <c r="Y10" s="12"/>
      <c r="Z10" s="12"/>
      <c r="AA10" s="12"/>
      <c r="AB10" s="12"/>
      <c r="AC10" s="535"/>
      <c r="AD10" s="12"/>
      <c r="AE10" s="12"/>
      <c r="AF10" s="12"/>
      <c r="AG10" s="12"/>
      <c r="AH10" s="12"/>
      <c r="AI10" s="12"/>
      <c r="AJ10" s="12"/>
      <c r="AK10" s="12"/>
      <c r="AL10" s="12"/>
      <c r="AM10" s="12"/>
      <c r="AN10" s="12"/>
      <c r="AO10" s="12"/>
      <c r="AP10" s="12"/>
      <c r="AQ10" s="12"/>
    </row>
    <row r="11" spans="1:43" s="496" customFormat="1" ht="12" x14ac:dyDescent="0.3">
      <c r="A11" s="526"/>
      <c r="B11" s="494"/>
      <c r="C11" s="494"/>
      <c r="D11" s="499"/>
      <c r="F11" s="499" t="s">
        <v>41</v>
      </c>
      <c r="G11" s="499"/>
      <c r="H11" s="499"/>
      <c r="I11" s="499"/>
      <c r="J11" s="499"/>
      <c r="K11" s="499"/>
      <c r="L11" s="499"/>
      <c r="M11" s="499"/>
      <c r="N11" s="499"/>
      <c r="O11" s="512"/>
      <c r="P11" s="499" t="s">
        <v>39</v>
      </c>
      <c r="Q11" s="499"/>
      <c r="R11" s="499"/>
      <c r="S11" s="499"/>
      <c r="T11" s="499"/>
      <c r="U11" s="499"/>
      <c r="V11" s="499"/>
      <c r="W11" s="499"/>
      <c r="X11" s="499"/>
      <c r="Y11" s="499"/>
      <c r="Z11" s="499" t="s">
        <v>39</v>
      </c>
      <c r="AB11" s="499"/>
      <c r="AC11" s="512"/>
      <c r="AD11" s="499" t="s">
        <v>40</v>
      </c>
      <c r="AF11" s="499"/>
      <c r="AG11" s="499"/>
      <c r="AH11" s="499"/>
      <c r="AI11" s="499"/>
      <c r="AJ11" s="499"/>
      <c r="AK11" s="499"/>
      <c r="AL11" s="499"/>
      <c r="AM11" s="499"/>
      <c r="AN11" s="499" t="s">
        <v>40</v>
      </c>
      <c r="AO11" s="499"/>
      <c r="AP11" s="499"/>
      <c r="AQ11" s="499"/>
    </row>
    <row r="12" spans="1:43" s="496" customFormat="1" ht="12" x14ac:dyDescent="0.3">
      <c r="A12" s="526"/>
      <c r="B12" s="494"/>
      <c r="C12" s="494"/>
      <c r="D12" s="499"/>
      <c r="E12" s="499"/>
      <c r="F12" s="786" t="s">
        <v>70</v>
      </c>
      <c r="G12" s="787"/>
      <c r="H12" s="787"/>
      <c r="I12" s="787"/>
      <c r="J12" s="787"/>
      <c r="K12" s="788"/>
      <c r="L12" s="791"/>
      <c r="M12" s="792"/>
      <c r="N12" s="527"/>
      <c r="O12" s="512"/>
      <c r="P12" s="786" t="s">
        <v>71</v>
      </c>
      <c r="Q12" s="787"/>
      <c r="R12" s="787"/>
      <c r="S12" s="787"/>
      <c r="T12" s="787"/>
      <c r="U12" s="788"/>
      <c r="V12" s="499"/>
      <c r="W12" s="499"/>
      <c r="Y12" s="499"/>
      <c r="Z12" s="499" t="str">
        <f>P12</f>
        <v>Immediate Parent Name</v>
      </c>
      <c r="AA12" s="499"/>
      <c r="AB12" s="499"/>
      <c r="AC12" s="512"/>
      <c r="AD12" s="786" t="s">
        <v>72</v>
      </c>
      <c r="AE12" s="787"/>
      <c r="AF12" s="787"/>
      <c r="AG12" s="787"/>
      <c r="AH12" s="787"/>
      <c r="AI12" s="788"/>
      <c r="AJ12" s="499"/>
      <c r="AK12" s="499"/>
      <c r="AM12" s="499"/>
      <c r="AN12" s="499" t="str">
        <f>AD12</f>
        <v>Ultimate Parent Name</v>
      </c>
      <c r="AO12" s="499"/>
      <c r="AP12" s="499"/>
      <c r="AQ12" s="499"/>
    </row>
    <row r="13" spans="1:43" s="498" customFormat="1" ht="12" x14ac:dyDescent="0.3">
      <c r="A13" s="494"/>
      <c r="B13" s="495"/>
      <c r="D13" s="494"/>
      <c r="E13" s="502" t="s">
        <v>634</v>
      </c>
      <c r="F13" s="524" t="s">
        <v>637</v>
      </c>
      <c r="G13" s="524" t="s">
        <v>637</v>
      </c>
      <c r="H13" s="524" t="s">
        <v>637</v>
      </c>
      <c r="I13" s="524" t="s">
        <v>637</v>
      </c>
      <c r="J13" s="524" t="s">
        <v>637</v>
      </c>
      <c r="K13" s="524" t="s">
        <v>637</v>
      </c>
      <c r="L13" s="524" t="s">
        <v>637</v>
      </c>
      <c r="M13" s="524" t="s">
        <v>637</v>
      </c>
      <c r="N13" s="524" t="s">
        <v>637</v>
      </c>
      <c r="O13" s="536"/>
      <c r="P13" s="50"/>
      <c r="Q13" s="50"/>
      <c r="R13" s="525"/>
      <c r="S13" s="50"/>
      <c r="T13" s="50"/>
      <c r="U13" s="525"/>
      <c r="V13" s="50"/>
      <c r="W13" s="50"/>
      <c r="X13" s="500"/>
      <c r="Y13" s="50"/>
      <c r="Z13" s="524" t="s">
        <v>637</v>
      </c>
      <c r="AA13" s="524" t="s">
        <v>637</v>
      </c>
      <c r="AB13" s="524" t="s">
        <v>637</v>
      </c>
      <c r="AC13" s="536"/>
      <c r="AD13" s="50"/>
      <c r="AE13" s="50"/>
      <c r="AF13" s="525"/>
      <c r="AG13" s="50"/>
      <c r="AH13" s="50"/>
      <c r="AI13" s="525"/>
      <c r="AJ13" s="50"/>
      <c r="AK13" s="50"/>
      <c r="AL13" s="500"/>
      <c r="AM13" s="50"/>
      <c r="AN13" s="524" t="s">
        <v>637</v>
      </c>
      <c r="AO13" s="524" t="s">
        <v>637</v>
      </c>
      <c r="AP13" s="524" t="s">
        <v>637</v>
      </c>
      <c r="AQ13" s="50"/>
    </row>
    <row r="14" spans="1:43" s="498" customFormat="1" ht="12" x14ac:dyDescent="0.3">
      <c r="A14" s="494"/>
      <c r="B14" s="495"/>
      <c r="C14" s="528"/>
      <c r="D14" s="529"/>
      <c r="E14" s="503" t="s">
        <v>623</v>
      </c>
      <c r="F14" s="494"/>
      <c r="G14" s="494"/>
      <c r="H14" s="494"/>
      <c r="I14" s="494"/>
      <c r="J14" s="494"/>
      <c r="K14" s="494"/>
      <c r="L14" s="494"/>
      <c r="M14" s="494"/>
      <c r="N14" s="494"/>
      <c r="O14" s="511"/>
      <c r="P14" s="494"/>
      <c r="Q14" s="494"/>
      <c r="R14" s="497">
        <v>1</v>
      </c>
      <c r="S14" s="494"/>
      <c r="T14" s="494"/>
      <c r="U14" s="497">
        <v>1</v>
      </c>
      <c r="V14" s="494"/>
      <c r="W14" s="494"/>
      <c r="X14" s="497">
        <v>1</v>
      </c>
      <c r="Y14" s="494"/>
      <c r="Z14" s="494"/>
      <c r="AA14" s="494"/>
      <c r="AB14" s="494"/>
      <c r="AC14" s="511"/>
      <c r="AD14" s="494"/>
      <c r="AE14" s="494"/>
      <c r="AF14" s="497">
        <v>1</v>
      </c>
      <c r="AG14" s="494"/>
      <c r="AH14" s="494"/>
      <c r="AI14" s="497">
        <v>1</v>
      </c>
      <c r="AJ14" s="494"/>
      <c r="AK14" s="494"/>
      <c r="AL14" s="497">
        <v>1</v>
      </c>
      <c r="AM14" s="494"/>
      <c r="AN14" s="494"/>
      <c r="AO14" s="494"/>
      <c r="AP14" s="494"/>
      <c r="AQ14" s="494"/>
    </row>
    <row r="15" spans="1:43" s="498" customFormat="1" ht="12" x14ac:dyDescent="0.3">
      <c r="A15" s="494"/>
      <c r="B15" s="495"/>
      <c r="C15" s="528"/>
      <c r="D15" s="529"/>
      <c r="E15" s="503" t="s">
        <v>624</v>
      </c>
      <c r="F15" s="494"/>
      <c r="G15" s="494"/>
      <c r="O15" s="511"/>
      <c r="P15" s="494"/>
      <c r="Q15" s="494"/>
      <c r="R15" s="497">
        <v>1</v>
      </c>
      <c r="S15" s="494"/>
      <c r="T15" s="494"/>
      <c r="U15" s="497">
        <v>1</v>
      </c>
      <c r="V15" s="494"/>
      <c r="W15" s="494"/>
      <c r="X15" s="497">
        <v>1</v>
      </c>
      <c r="Y15" s="494"/>
      <c r="AC15" s="511"/>
      <c r="AD15" s="494"/>
      <c r="AE15" s="494"/>
      <c r="AF15" s="497">
        <v>1</v>
      </c>
      <c r="AG15" s="494"/>
      <c r="AH15" s="494"/>
      <c r="AI15" s="497">
        <v>1</v>
      </c>
      <c r="AJ15" s="494"/>
      <c r="AK15" s="494"/>
      <c r="AL15" s="497">
        <v>1</v>
      </c>
      <c r="AM15" s="494"/>
      <c r="AQ15" s="494"/>
    </row>
    <row r="16" spans="1:43" s="498" customFormat="1" ht="24.5" x14ac:dyDescent="0.4">
      <c r="A16" s="717"/>
      <c r="B16" s="718"/>
      <c r="C16" s="530"/>
      <c r="D16" s="719"/>
      <c r="E16" s="1" t="s">
        <v>4</v>
      </c>
      <c r="F16" s="498" t="s">
        <v>639</v>
      </c>
      <c r="G16" s="498" t="s">
        <v>640</v>
      </c>
      <c r="H16" s="720" t="s">
        <v>658</v>
      </c>
      <c r="I16" s="498" t="s">
        <v>639</v>
      </c>
      <c r="J16" s="498" t="s">
        <v>640</v>
      </c>
      <c r="K16" s="50" t="s">
        <v>126</v>
      </c>
      <c r="L16" s="498" t="s">
        <v>639</v>
      </c>
      <c r="M16" s="498" t="s">
        <v>640</v>
      </c>
      <c r="N16" s="50" t="s">
        <v>126</v>
      </c>
      <c r="O16" s="536"/>
      <c r="P16" s="498" t="s">
        <v>639</v>
      </c>
      <c r="Q16" s="498" t="s">
        <v>640</v>
      </c>
      <c r="R16" s="720" t="s">
        <v>658</v>
      </c>
      <c r="S16" s="498" t="s">
        <v>639</v>
      </c>
      <c r="T16" s="498" t="s">
        <v>640</v>
      </c>
      <c r="U16" s="50" t="s">
        <v>126</v>
      </c>
      <c r="V16" s="498" t="s">
        <v>639</v>
      </c>
      <c r="W16" s="498" t="s">
        <v>640</v>
      </c>
      <c r="X16" s="50" t="s">
        <v>126</v>
      </c>
      <c r="Y16" s="50"/>
      <c r="Z16" s="720" t="s">
        <v>658</v>
      </c>
      <c r="AA16" s="50" t="s">
        <v>126</v>
      </c>
      <c r="AB16" s="50" t="s">
        <v>126</v>
      </c>
      <c r="AC16" s="536"/>
      <c r="AD16" s="498" t="s">
        <v>639</v>
      </c>
      <c r="AE16" s="498" t="s">
        <v>640</v>
      </c>
      <c r="AF16" s="720" t="s">
        <v>658</v>
      </c>
      <c r="AG16" s="498" t="s">
        <v>639</v>
      </c>
      <c r="AH16" s="498" t="s">
        <v>640</v>
      </c>
      <c r="AI16" s="50" t="s">
        <v>126</v>
      </c>
      <c r="AJ16" s="498" t="s">
        <v>639</v>
      </c>
      <c r="AK16" s="498" t="s">
        <v>640</v>
      </c>
      <c r="AL16" s="50" t="s">
        <v>126</v>
      </c>
      <c r="AM16" s="50"/>
      <c r="AN16" s="720" t="s">
        <v>658</v>
      </c>
      <c r="AO16" s="50" t="s">
        <v>126</v>
      </c>
      <c r="AP16" s="50" t="s">
        <v>126</v>
      </c>
      <c r="AQ16" s="50"/>
    </row>
    <row r="17" spans="1:42" ht="13" x14ac:dyDescent="0.3">
      <c r="B17" s="58"/>
      <c r="C17" s="519" t="s">
        <v>334</v>
      </c>
      <c r="D17" s="523"/>
      <c r="E17" s="13" t="s">
        <v>636</v>
      </c>
      <c r="F17" s="61" t="str">
        <f>H17</f>
        <v>31/XX/20XX</v>
      </c>
      <c r="G17" s="61" t="str">
        <f>H17</f>
        <v>31/XX/20XX</v>
      </c>
      <c r="H17" s="38" t="s">
        <v>6</v>
      </c>
      <c r="I17" s="61" t="str">
        <f>K17</f>
        <v>31/XX/20XX</v>
      </c>
      <c r="J17" s="61" t="str">
        <f>K17</f>
        <v>31/XX/20XX</v>
      </c>
      <c r="K17" s="38" t="s">
        <v>6</v>
      </c>
      <c r="L17" s="61" t="str">
        <f>N17</f>
        <v>31/XX/20XX</v>
      </c>
      <c r="M17" s="61" t="str">
        <f>N17</f>
        <v>31/XX/20XX</v>
      </c>
      <c r="N17" s="38" t="s">
        <v>6</v>
      </c>
      <c r="O17" s="514"/>
      <c r="P17" s="61" t="str">
        <f>R17</f>
        <v>31/XX/20XX</v>
      </c>
      <c r="Q17" s="61" t="str">
        <f>R17</f>
        <v>31/XX/20XX</v>
      </c>
      <c r="R17" s="38" t="s">
        <v>6</v>
      </c>
      <c r="S17" s="61" t="str">
        <f>U17</f>
        <v>31/XX/20XX</v>
      </c>
      <c r="T17" s="61" t="str">
        <f>U17</f>
        <v>31/XX/20XX</v>
      </c>
      <c r="U17" s="38" t="s">
        <v>6</v>
      </c>
      <c r="V17" s="61" t="str">
        <f>X17</f>
        <v>31/XX/20XX</v>
      </c>
      <c r="W17" s="61" t="str">
        <f>X17</f>
        <v>31/XX/20XX</v>
      </c>
      <c r="X17" s="38" t="s">
        <v>6</v>
      </c>
      <c r="Z17" s="61" t="str">
        <f>R17</f>
        <v>31/XX/20XX</v>
      </c>
      <c r="AA17" s="61" t="str">
        <f>U17</f>
        <v>31/XX/20XX</v>
      </c>
      <c r="AB17" s="61" t="str">
        <f>X17</f>
        <v>31/XX/20XX</v>
      </c>
      <c r="AC17" s="514"/>
      <c r="AD17" s="61" t="str">
        <f>AF17</f>
        <v>31/XX/20XX</v>
      </c>
      <c r="AE17" s="61" t="str">
        <f>AF17</f>
        <v>31/XX/20XX</v>
      </c>
      <c r="AF17" s="38" t="s">
        <v>6</v>
      </c>
      <c r="AG17" s="61" t="str">
        <f>AI17</f>
        <v>31/XX/20XX</v>
      </c>
      <c r="AH17" s="61" t="str">
        <f>AI17</f>
        <v>31/XX/20XX</v>
      </c>
      <c r="AI17" s="38" t="s">
        <v>6</v>
      </c>
      <c r="AJ17" s="61" t="str">
        <f>AL17</f>
        <v>31/XX/20XX</v>
      </c>
      <c r="AK17" s="61" t="str">
        <f>AL17</f>
        <v>31/XX/20XX</v>
      </c>
      <c r="AL17" s="38" t="s">
        <v>6</v>
      </c>
      <c r="AN17" s="61" t="str">
        <f>AF17</f>
        <v>31/XX/20XX</v>
      </c>
      <c r="AO17" s="61" t="str">
        <f>AI17</f>
        <v>31/XX/20XX</v>
      </c>
      <c r="AP17" s="61" t="str">
        <f>AL17</f>
        <v>31/XX/20XX</v>
      </c>
    </row>
    <row r="18" spans="1:42" ht="11.5" x14ac:dyDescent="0.25">
      <c r="A18" s="58"/>
      <c r="C18" s="530"/>
      <c r="D18" s="523"/>
      <c r="E18" s="56" t="s">
        <v>7</v>
      </c>
      <c r="F18" s="60">
        <f>H18</f>
        <v>12</v>
      </c>
      <c r="G18" s="60">
        <f>H18</f>
        <v>12</v>
      </c>
      <c r="H18" s="37">
        <v>12</v>
      </c>
      <c r="I18" s="60">
        <f>K18</f>
        <v>12</v>
      </c>
      <c r="J18" s="60">
        <f>K18</f>
        <v>12</v>
      </c>
      <c r="K18" s="37">
        <v>12</v>
      </c>
      <c r="L18" s="60">
        <f>N18</f>
        <v>12</v>
      </c>
      <c r="M18" s="60">
        <f>N18</f>
        <v>12</v>
      </c>
      <c r="N18" s="37">
        <v>12</v>
      </c>
      <c r="O18" s="514"/>
      <c r="P18" s="60">
        <f>R18</f>
        <v>12</v>
      </c>
      <c r="Q18" s="60">
        <f>R18</f>
        <v>12</v>
      </c>
      <c r="R18" s="37">
        <v>12</v>
      </c>
      <c r="S18" s="60">
        <f>U18</f>
        <v>12</v>
      </c>
      <c r="T18" s="60">
        <f>U18</f>
        <v>12</v>
      </c>
      <c r="U18" s="37">
        <v>12</v>
      </c>
      <c r="V18" s="60">
        <f>X18</f>
        <v>12</v>
      </c>
      <c r="W18" s="60">
        <f>X18</f>
        <v>12</v>
      </c>
      <c r="X18" s="37">
        <v>12</v>
      </c>
      <c r="Z18" s="60">
        <f>R18</f>
        <v>12</v>
      </c>
      <c r="AA18" s="60">
        <f>U18</f>
        <v>12</v>
      </c>
      <c r="AB18" s="60">
        <f>X18</f>
        <v>12</v>
      </c>
      <c r="AC18" s="514"/>
      <c r="AD18" s="60">
        <f>AF18</f>
        <v>12</v>
      </c>
      <c r="AE18" s="60">
        <f>AF18</f>
        <v>12</v>
      </c>
      <c r="AF18" s="37">
        <v>12</v>
      </c>
      <c r="AG18" s="60">
        <f>AI18</f>
        <v>12</v>
      </c>
      <c r="AH18" s="60">
        <f>AI18</f>
        <v>12</v>
      </c>
      <c r="AI18" s="37">
        <v>12</v>
      </c>
      <c r="AJ18" s="60">
        <f>AL18</f>
        <v>12</v>
      </c>
      <c r="AK18" s="60">
        <f>AL18</f>
        <v>12</v>
      </c>
      <c r="AL18" s="37">
        <v>12</v>
      </c>
      <c r="AN18" s="60">
        <f>AF18</f>
        <v>12</v>
      </c>
      <c r="AO18" s="60">
        <f>AI18</f>
        <v>12</v>
      </c>
      <c r="AP18" s="60">
        <f>AL18</f>
        <v>12</v>
      </c>
    </row>
    <row r="19" spans="1:42" ht="11.5" x14ac:dyDescent="0.25">
      <c r="A19" s="58"/>
      <c r="C19" s="530"/>
      <c r="D19" s="523"/>
      <c r="E19" s="56" t="s">
        <v>8</v>
      </c>
      <c r="F19" s="60" t="str">
        <f>H19</f>
        <v>N</v>
      </c>
      <c r="G19" s="60" t="str">
        <f>H19</f>
        <v>N</v>
      </c>
      <c r="H19" s="37" t="s">
        <v>9</v>
      </c>
      <c r="I19" s="60" t="str">
        <f>K19</f>
        <v>N</v>
      </c>
      <c r="J19" s="60" t="str">
        <f>K19</f>
        <v>N</v>
      </c>
      <c r="K19" s="37" t="s">
        <v>9</v>
      </c>
      <c r="L19" s="60" t="str">
        <f>N19</f>
        <v>N</v>
      </c>
      <c r="M19" s="60" t="str">
        <f>N19</f>
        <v>N</v>
      </c>
      <c r="N19" s="37" t="s">
        <v>9</v>
      </c>
      <c r="O19" s="514"/>
      <c r="P19" s="60" t="str">
        <f>R19</f>
        <v>N</v>
      </c>
      <c r="Q19" s="60" t="str">
        <f>R19</f>
        <v>N</v>
      </c>
      <c r="R19" s="37" t="s">
        <v>9</v>
      </c>
      <c r="S19" s="60" t="str">
        <f>U19</f>
        <v>N</v>
      </c>
      <c r="T19" s="60" t="str">
        <f>U19</f>
        <v>N</v>
      </c>
      <c r="U19" s="37" t="s">
        <v>9</v>
      </c>
      <c r="V19" s="60" t="str">
        <f>X19</f>
        <v>N</v>
      </c>
      <c r="W19" s="60" t="str">
        <f>X19</f>
        <v>N</v>
      </c>
      <c r="X19" s="37" t="s">
        <v>9</v>
      </c>
      <c r="Z19" s="60" t="str">
        <f>R19</f>
        <v>N</v>
      </c>
      <c r="AA19" s="60" t="str">
        <f>U19</f>
        <v>N</v>
      </c>
      <c r="AB19" s="60" t="str">
        <f>X19</f>
        <v>N</v>
      </c>
      <c r="AC19" s="514"/>
      <c r="AD19" s="60" t="str">
        <f>AF19</f>
        <v>N</v>
      </c>
      <c r="AE19" s="60" t="str">
        <f>AF19</f>
        <v>N</v>
      </c>
      <c r="AF19" s="37" t="s">
        <v>9</v>
      </c>
      <c r="AG19" s="60" t="str">
        <f>AI19</f>
        <v>N</v>
      </c>
      <c r="AH19" s="60" t="str">
        <f>AI19</f>
        <v>N</v>
      </c>
      <c r="AI19" s="37" t="s">
        <v>9</v>
      </c>
      <c r="AJ19" s="60" t="str">
        <f>AL19</f>
        <v>N</v>
      </c>
      <c r="AK19" s="60" t="str">
        <f>AL19</f>
        <v>N</v>
      </c>
      <c r="AL19" s="37" t="s">
        <v>9</v>
      </c>
      <c r="AN19" s="60" t="str">
        <f>AF19</f>
        <v>N</v>
      </c>
      <c r="AO19" s="60" t="str">
        <f>AI19</f>
        <v>N</v>
      </c>
      <c r="AP19" s="60" t="str">
        <f>AL19</f>
        <v>N</v>
      </c>
    </row>
    <row r="20" spans="1:42" ht="11.5" x14ac:dyDescent="0.25">
      <c r="A20" s="58"/>
      <c r="C20" s="530"/>
      <c r="D20" s="523"/>
      <c r="E20" s="56" t="s">
        <v>119</v>
      </c>
      <c r="F20" s="60" t="str">
        <f>H20</f>
        <v>N/A</v>
      </c>
      <c r="G20" s="60" t="str">
        <f>H20</f>
        <v>N/A</v>
      </c>
      <c r="H20" s="36" t="s">
        <v>45</v>
      </c>
      <c r="I20" s="60" t="str">
        <f>K20</f>
        <v>N/A</v>
      </c>
      <c r="J20" s="60" t="str">
        <f>K20</f>
        <v>N/A</v>
      </c>
      <c r="K20" s="36" t="s">
        <v>45</v>
      </c>
      <c r="L20" s="60" t="str">
        <f>N20</f>
        <v>N/A</v>
      </c>
      <c r="M20" s="60" t="str">
        <f>N20</f>
        <v>N/A</v>
      </c>
      <c r="N20" s="36" t="s">
        <v>45</v>
      </c>
      <c r="O20" s="514"/>
      <c r="P20" s="60" t="str">
        <f>R20</f>
        <v>N/A</v>
      </c>
      <c r="Q20" s="60" t="str">
        <f>R20</f>
        <v>N/A</v>
      </c>
      <c r="R20" s="36" t="s">
        <v>45</v>
      </c>
      <c r="S20" s="60" t="str">
        <f>U20</f>
        <v>N/A</v>
      </c>
      <c r="T20" s="60" t="str">
        <f>U20</f>
        <v>N/A</v>
      </c>
      <c r="U20" s="36" t="s">
        <v>45</v>
      </c>
      <c r="V20" s="60" t="str">
        <f>X20</f>
        <v>N/A</v>
      </c>
      <c r="W20" s="60" t="str">
        <f>X20</f>
        <v>N/A</v>
      </c>
      <c r="X20" s="36" t="s">
        <v>45</v>
      </c>
      <c r="Z20" s="60" t="str">
        <f>R20</f>
        <v>N/A</v>
      </c>
      <c r="AA20" s="60" t="str">
        <f>U20</f>
        <v>N/A</v>
      </c>
      <c r="AB20" s="60" t="str">
        <f>X20</f>
        <v>N/A</v>
      </c>
      <c r="AC20" s="514"/>
      <c r="AD20" s="60" t="str">
        <f>AF20</f>
        <v>N/A</v>
      </c>
      <c r="AE20" s="60" t="str">
        <f>AF20</f>
        <v>N/A</v>
      </c>
      <c r="AF20" s="36" t="s">
        <v>45</v>
      </c>
      <c r="AG20" s="60" t="str">
        <f>AI20</f>
        <v>N/A</v>
      </c>
      <c r="AH20" s="60" t="str">
        <f>AI20</f>
        <v>N/A</v>
      </c>
      <c r="AI20" s="36" t="s">
        <v>45</v>
      </c>
      <c r="AJ20" s="60" t="str">
        <f>AL20</f>
        <v>N/A</v>
      </c>
      <c r="AK20" s="60" t="str">
        <f>AL20</f>
        <v>N/A</v>
      </c>
      <c r="AL20" s="36" t="s">
        <v>45</v>
      </c>
      <c r="AN20" s="60" t="str">
        <f>AF20</f>
        <v>N/A</v>
      </c>
      <c r="AO20" s="60" t="str">
        <f>AI20</f>
        <v>N/A</v>
      </c>
      <c r="AP20" s="60" t="str">
        <f>AL20</f>
        <v>N/A</v>
      </c>
    </row>
    <row r="21" spans="1:42" ht="11.5" x14ac:dyDescent="0.25">
      <c r="A21" s="58"/>
      <c r="C21" s="530"/>
      <c r="D21" s="523"/>
      <c r="E21" s="56" t="s">
        <v>245</v>
      </c>
      <c r="F21" s="60" t="str">
        <f>H21</f>
        <v>Annual</v>
      </c>
      <c r="G21" s="60" t="str">
        <f>H21</f>
        <v>Annual</v>
      </c>
      <c r="H21" s="37" t="s">
        <v>10</v>
      </c>
      <c r="I21" s="60" t="str">
        <f>K21</f>
        <v>Annual</v>
      </c>
      <c r="J21" s="60" t="str">
        <f>K21</f>
        <v>Annual</v>
      </c>
      <c r="K21" s="37" t="s">
        <v>10</v>
      </c>
      <c r="L21" s="60" t="str">
        <f>N21</f>
        <v>Annual</v>
      </c>
      <c r="M21" s="60" t="str">
        <f>N21</f>
        <v>Annual</v>
      </c>
      <c r="N21" s="37" t="s">
        <v>10</v>
      </c>
      <c r="O21" s="514"/>
      <c r="P21" s="60" t="str">
        <f>R21</f>
        <v>Annual</v>
      </c>
      <c r="Q21" s="60" t="str">
        <f>R21</f>
        <v>Annual</v>
      </c>
      <c r="R21" s="37" t="s">
        <v>10</v>
      </c>
      <c r="S21" s="60" t="str">
        <f>U21</f>
        <v>Annual</v>
      </c>
      <c r="T21" s="60" t="str">
        <f>U21</f>
        <v>Annual</v>
      </c>
      <c r="U21" s="37" t="s">
        <v>10</v>
      </c>
      <c r="V21" s="60" t="str">
        <f>X21</f>
        <v>Annual</v>
      </c>
      <c r="W21" s="60" t="str">
        <f>X21</f>
        <v>Annual</v>
      </c>
      <c r="X21" s="37" t="s">
        <v>10</v>
      </c>
      <c r="Z21" s="60" t="str">
        <f>R21</f>
        <v>Annual</v>
      </c>
      <c r="AA21" s="60" t="str">
        <f>U21</f>
        <v>Annual</v>
      </c>
      <c r="AB21" s="60" t="str">
        <f>X21</f>
        <v>Annual</v>
      </c>
      <c r="AC21" s="514"/>
      <c r="AD21" s="60" t="str">
        <f>AF21</f>
        <v>Annual</v>
      </c>
      <c r="AE21" s="60" t="str">
        <f>AF21</f>
        <v>Annual</v>
      </c>
      <c r="AF21" s="37" t="s">
        <v>10</v>
      </c>
      <c r="AG21" s="60" t="str">
        <f>AI21</f>
        <v>Annual</v>
      </c>
      <c r="AH21" s="60" t="str">
        <f>AI21</f>
        <v>Annual</v>
      </c>
      <c r="AI21" s="37" t="s">
        <v>10</v>
      </c>
      <c r="AJ21" s="60" t="str">
        <f>AL21</f>
        <v>Annual</v>
      </c>
      <c r="AK21" s="60" t="str">
        <f>AL21</f>
        <v>Annual</v>
      </c>
      <c r="AL21" s="37" t="s">
        <v>10</v>
      </c>
      <c r="AN21" s="60" t="str">
        <f>AF21</f>
        <v>Annual</v>
      </c>
      <c r="AO21" s="60" t="str">
        <f>AI21</f>
        <v>Annual</v>
      </c>
      <c r="AP21" s="60" t="str">
        <f>AL21</f>
        <v>Annual</v>
      </c>
    </row>
    <row r="22" spans="1:42" ht="11.5" x14ac:dyDescent="0.25">
      <c r="A22" s="58">
        <f t="shared" ref="A22:A27" si="0">IF(OR(H22&lt;0,K22&lt;0,N22&lt;0,Z22&lt;0,AA22&lt;0,AB22&lt;0,AF22&lt;0,AI22&lt;0,AL22&lt;0),1,0)</f>
        <v>0</v>
      </c>
      <c r="C22" s="530"/>
      <c r="D22" s="523"/>
      <c r="E22" s="2" t="s">
        <v>148</v>
      </c>
      <c r="F22" s="57"/>
      <c r="G22" s="57"/>
      <c r="H22" s="62">
        <f>SUM(F22:G22)</f>
        <v>0</v>
      </c>
      <c r="I22" s="57"/>
      <c r="J22" s="57"/>
      <c r="K22" s="62">
        <f>SUM(I22:J22)</f>
        <v>0</v>
      </c>
      <c r="L22" s="57"/>
      <c r="M22" s="57"/>
      <c r="N22" s="62">
        <f>SUM(L22:M22)</f>
        <v>0</v>
      </c>
      <c r="O22" s="514"/>
      <c r="P22" s="57"/>
      <c r="Q22" s="57"/>
      <c r="R22" s="62">
        <f t="shared" ref="R22:R27" si="1">SUM(P22:Q22)</f>
        <v>0</v>
      </c>
      <c r="S22" s="57"/>
      <c r="T22" s="57"/>
      <c r="U22" s="62">
        <f t="shared" ref="U22:U27" si="2">SUM(S22:T22)</f>
        <v>0</v>
      </c>
      <c r="V22" s="57"/>
      <c r="W22" s="57"/>
      <c r="X22" s="62">
        <f t="shared" ref="X22:X27" si="3">SUM(V22:W22)</f>
        <v>0</v>
      </c>
      <c r="Z22" s="62">
        <f t="shared" ref="Z22:Z27" si="4">R22/R$14</f>
        <v>0</v>
      </c>
      <c r="AA22" s="62">
        <f t="shared" ref="AA22:AA27" si="5">U22/U$14</f>
        <v>0</v>
      </c>
      <c r="AB22" s="62">
        <f t="shared" ref="AB22:AB27" si="6">X22/X$14</f>
        <v>0</v>
      </c>
      <c r="AC22" s="514"/>
      <c r="AD22" s="57"/>
      <c r="AE22" s="57"/>
      <c r="AF22" s="62">
        <f t="shared" ref="AF22:AF27" si="7">SUM(AD22:AE22)</f>
        <v>0</v>
      </c>
      <c r="AG22" s="57"/>
      <c r="AH22" s="57"/>
      <c r="AI22" s="62">
        <f>SUM(AG22:AH22)</f>
        <v>0</v>
      </c>
      <c r="AJ22" s="57"/>
      <c r="AK22" s="57"/>
      <c r="AL22" s="62">
        <f>SUM(AJ22:AK22)</f>
        <v>0</v>
      </c>
      <c r="AN22" s="62">
        <f t="shared" ref="AN22:AN27" si="8">AF22/AF$14</f>
        <v>0</v>
      </c>
      <c r="AO22" s="62">
        <f t="shared" ref="AO22:AO27" si="9">AI22/AI$14</f>
        <v>0</v>
      </c>
      <c r="AP22" s="62">
        <f t="shared" ref="AP22:AP27" si="10">AL22/AL$14</f>
        <v>0</v>
      </c>
    </row>
    <row r="23" spans="1:42" ht="34.5" x14ac:dyDescent="0.25">
      <c r="A23" s="58">
        <f t="shared" si="0"/>
        <v>0</v>
      </c>
      <c r="C23" s="531"/>
      <c r="D23" s="519"/>
      <c r="E23" s="8" t="s">
        <v>159</v>
      </c>
      <c r="F23" s="57"/>
      <c r="G23" s="57"/>
      <c r="H23" s="62">
        <f t="shared" ref="H23:H37" si="11">SUM(F23:G23)</f>
        <v>0</v>
      </c>
      <c r="I23" s="57"/>
      <c r="J23" s="57"/>
      <c r="K23" s="62">
        <f t="shared" ref="K23:K37" si="12">SUM(I23:J23)</f>
        <v>0</v>
      </c>
      <c r="L23" s="57"/>
      <c r="M23" s="57"/>
      <c r="N23" s="62">
        <f t="shared" ref="N23:N37" si="13">SUM(L23:M23)</f>
        <v>0</v>
      </c>
      <c r="O23" s="514"/>
      <c r="P23" s="57"/>
      <c r="Q23" s="57"/>
      <c r="R23" s="62">
        <f t="shared" si="1"/>
        <v>0</v>
      </c>
      <c r="S23" s="57"/>
      <c r="T23" s="57"/>
      <c r="U23" s="62">
        <f t="shared" si="2"/>
        <v>0</v>
      </c>
      <c r="V23" s="57"/>
      <c r="W23" s="57"/>
      <c r="X23" s="62">
        <f t="shared" si="3"/>
        <v>0</v>
      </c>
      <c r="Z23" s="62">
        <f t="shared" si="4"/>
        <v>0</v>
      </c>
      <c r="AA23" s="62">
        <f t="shared" si="5"/>
        <v>0</v>
      </c>
      <c r="AB23" s="62">
        <f t="shared" si="6"/>
        <v>0</v>
      </c>
      <c r="AC23" s="514"/>
      <c r="AD23" s="57"/>
      <c r="AE23" s="57"/>
      <c r="AF23" s="62">
        <f t="shared" si="7"/>
        <v>0</v>
      </c>
      <c r="AG23" s="57"/>
      <c r="AH23" s="57"/>
      <c r="AI23" s="62">
        <f t="shared" ref="AI23:AI37" si="14">SUM(AG23:AH23)</f>
        <v>0</v>
      </c>
      <c r="AJ23" s="57"/>
      <c r="AK23" s="57"/>
      <c r="AL23" s="62">
        <f t="shared" ref="AL23:AL37" si="15">SUM(AJ23:AK23)</f>
        <v>0</v>
      </c>
      <c r="AN23" s="62">
        <f t="shared" si="8"/>
        <v>0</v>
      </c>
      <c r="AO23" s="62">
        <f t="shared" si="9"/>
        <v>0</v>
      </c>
      <c r="AP23" s="62">
        <f t="shared" si="10"/>
        <v>0</v>
      </c>
    </row>
    <row r="24" spans="1:42" ht="11.5" x14ac:dyDescent="0.25">
      <c r="A24" s="58">
        <f t="shared" si="0"/>
        <v>0</v>
      </c>
      <c r="C24" s="531"/>
      <c r="D24" s="519"/>
      <c r="E24" s="8" t="s">
        <v>160</v>
      </c>
      <c r="F24" s="57"/>
      <c r="G24" s="57"/>
      <c r="H24" s="62">
        <f t="shared" si="11"/>
        <v>0</v>
      </c>
      <c r="I24" s="57"/>
      <c r="J24" s="57"/>
      <c r="K24" s="62">
        <f t="shared" si="12"/>
        <v>0</v>
      </c>
      <c r="L24" s="57"/>
      <c r="M24" s="57"/>
      <c r="N24" s="62">
        <f t="shared" si="13"/>
        <v>0</v>
      </c>
      <c r="O24" s="514"/>
      <c r="P24" s="57"/>
      <c r="Q24" s="57"/>
      <c r="R24" s="62">
        <f t="shared" si="1"/>
        <v>0</v>
      </c>
      <c r="S24" s="57"/>
      <c r="T24" s="57"/>
      <c r="U24" s="62">
        <f t="shared" si="2"/>
        <v>0</v>
      </c>
      <c r="V24" s="57"/>
      <c r="W24" s="57"/>
      <c r="X24" s="62">
        <f t="shared" si="3"/>
        <v>0</v>
      </c>
      <c r="Z24" s="62">
        <f t="shared" si="4"/>
        <v>0</v>
      </c>
      <c r="AA24" s="62">
        <f t="shared" si="5"/>
        <v>0</v>
      </c>
      <c r="AB24" s="62">
        <f t="shared" si="6"/>
        <v>0</v>
      </c>
      <c r="AC24" s="514"/>
      <c r="AD24" s="57"/>
      <c r="AE24" s="57"/>
      <c r="AF24" s="62">
        <f t="shared" si="7"/>
        <v>0</v>
      </c>
      <c r="AG24" s="57"/>
      <c r="AH24" s="57"/>
      <c r="AI24" s="62">
        <f t="shared" si="14"/>
        <v>0</v>
      </c>
      <c r="AJ24" s="57"/>
      <c r="AK24" s="57"/>
      <c r="AL24" s="62">
        <f t="shared" si="15"/>
        <v>0</v>
      </c>
      <c r="AN24" s="62">
        <f t="shared" si="8"/>
        <v>0</v>
      </c>
      <c r="AO24" s="62">
        <f t="shared" si="9"/>
        <v>0</v>
      </c>
      <c r="AP24" s="62">
        <f t="shared" si="10"/>
        <v>0</v>
      </c>
    </row>
    <row r="25" spans="1:42" ht="11.5" x14ac:dyDescent="0.25">
      <c r="A25" s="58">
        <f t="shared" si="0"/>
        <v>0</v>
      </c>
      <c r="C25" s="531"/>
      <c r="D25" s="519"/>
      <c r="E25" s="2" t="s">
        <v>149</v>
      </c>
      <c r="F25" s="57"/>
      <c r="G25" s="57"/>
      <c r="H25" s="62">
        <f t="shared" si="11"/>
        <v>0</v>
      </c>
      <c r="I25" s="57"/>
      <c r="J25" s="57"/>
      <c r="K25" s="62">
        <f t="shared" si="12"/>
        <v>0</v>
      </c>
      <c r="L25" s="57"/>
      <c r="M25" s="57"/>
      <c r="N25" s="62">
        <f t="shared" si="13"/>
        <v>0</v>
      </c>
      <c r="O25" s="514"/>
      <c r="P25" s="57"/>
      <c r="Q25" s="57"/>
      <c r="R25" s="62">
        <f t="shared" si="1"/>
        <v>0</v>
      </c>
      <c r="S25" s="57"/>
      <c r="T25" s="57"/>
      <c r="U25" s="62">
        <f t="shared" si="2"/>
        <v>0</v>
      </c>
      <c r="V25" s="57"/>
      <c r="W25" s="57"/>
      <c r="X25" s="62">
        <f t="shared" si="3"/>
        <v>0</v>
      </c>
      <c r="Z25" s="62">
        <f t="shared" si="4"/>
        <v>0</v>
      </c>
      <c r="AA25" s="62">
        <f t="shared" si="5"/>
        <v>0</v>
      </c>
      <c r="AB25" s="62">
        <f t="shared" si="6"/>
        <v>0</v>
      </c>
      <c r="AC25" s="514"/>
      <c r="AD25" s="57"/>
      <c r="AE25" s="57"/>
      <c r="AF25" s="62">
        <f t="shared" si="7"/>
        <v>0</v>
      </c>
      <c r="AG25" s="57"/>
      <c r="AH25" s="57"/>
      <c r="AI25" s="62">
        <f t="shared" si="14"/>
        <v>0</v>
      </c>
      <c r="AJ25" s="57"/>
      <c r="AK25" s="57"/>
      <c r="AL25" s="62">
        <f t="shared" si="15"/>
        <v>0</v>
      </c>
      <c r="AN25" s="62">
        <f t="shared" si="8"/>
        <v>0</v>
      </c>
      <c r="AO25" s="62">
        <f t="shared" si="9"/>
        <v>0</v>
      </c>
      <c r="AP25" s="62">
        <f t="shared" si="10"/>
        <v>0</v>
      </c>
    </row>
    <row r="26" spans="1:42" ht="11.5" x14ac:dyDescent="0.25">
      <c r="A26" s="58">
        <f t="shared" si="0"/>
        <v>0</v>
      </c>
      <c r="C26" s="519" t="s">
        <v>492</v>
      </c>
      <c r="D26" s="520" t="s">
        <v>472</v>
      </c>
      <c r="E26" s="2" t="s">
        <v>150</v>
      </c>
      <c r="F26" s="57"/>
      <c r="G26" s="57"/>
      <c r="H26" s="62">
        <f t="shared" si="11"/>
        <v>0</v>
      </c>
      <c r="I26" s="57"/>
      <c r="J26" s="57"/>
      <c r="K26" s="62">
        <f t="shared" si="12"/>
        <v>0</v>
      </c>
      <c r="L26" s="57"/>
      <c r="M26" s="57"/>
      <c r="N26" s="62">
        <f t="shared" si="13"/>
        <v>0</v>
      </c>
      <c r="O26" s="515" t="s">
        <v>472</v>
      </c>
      <c r="P26" s="57"/>
      <c r="Q26" s="57"/>
      <c r="R26" s="62">
        <f t="shared" si="1"/>
        <v>0</v>
      </c>
      <c r="S26" s="57"/>
      <c r="T26" s="57"/>
      <c r="U26" s="62">
        <f t="shared" si="2"/>
        <v>0</v>
      </c>
      <c r="V26" s="57"/>
      <c r="W26" s="57"/>
      <c r="X26" s="62">
        <f t="shared" si="3"/>
        <v>0</v>
      </c>
      <c r="Z26" s="62">
        <f t="shared" si="4"/>
        <v>0</v>
      </c>
      <c r="AA26" s="62">
        <f t="shared" si="5"/>
        <v>0</v>
      </c>
      <c r="AB26" s="62">
        <f t="shared" si="6"/>
        <v>0</v>
      </c>
      <c r="AC26" s="515" t="s">
        <v>472</v>
      </c>
      <c r="AD26" s="57"/>
      <c r="AE26" s="57"/>
      <c r="AF26" s="62">
        <f t="shared" si="7"/>
        <v>0</v>
      </c>
      <c r="AG26" s="57"/>
      <c r="AH26" s="57"/>
      <c r="AI26" s="62">
        <f t="shared" si="14"/>
        <v>0</v>
      </c>
      <c r="AJ26" s="57"/>
      <c r="AK26" s="57"/>
      <c r="AL26" s="62">
        <f t="shared" si="15"/>
        <v>0</v>
      </c>
      <c r="AN26" s="62">
        <f t="shared" si="8"/>
        <v>0</v>
      </c>
      <c r="AO26" s="62">
        <f t="shared" si="9"/>
        <v>0</v>
      </c>
      <c r="AP26" s="62">
        <f t="shared" si="10"/>
        <v>0</v>
      </c>
    </row>
    <row r="27" spans="1:42" ht="11.5" x14ac:dyDescent="0.25">
      <c r="A27" s="58">
        <f t="shared" si="0"/>
        <v>0</v>
      </c>
      <c r="C27" s="531" t="s">
        <v>493</v>
      </c>
      <c r="D27" s="520"/>
      <c r="E27" s="2" t="s">
        <v>161</v>
      </c>
      <c r="F27" s="57"/>
      <c r="G27" s="57"/>
      <c r="H27" s="62">
        <f t="shared" si="11"/>
        <v>0</v>
      </c>
      <c r="I27" s="57"/>
      <c r="J27" s="57"/>
      <c r="K27" s="62">
        <f t="shared" si="12"/>
        <v>0</v>
      </c>
      <c r="L27" s="57"/>
      <c r="M27" s="57"/>
      <c r="N27" s="62">
        <f t="shared" si="13"/>
        <v>0</v>
      </c>
      <c r="O27" s="515"/>
      <c r="P27" s="57"/>
      <c r="Q27" s="57"/>
      <c r="R27" s="62">
        <f t="shared" si="1"/>
        <v>0</v>
      </c>
      <c r="S27" s="57"/>
      <c r="T27" s="57"/>
      <c r="U27" s="62">
        <f t="shared" si="2"/>
        <v>0</v>
      </c>
      <c r="V27" s="57"/>
      <c r="W27" s="57"/>
      <c r="X27" s="62">
        <f t="shared" si="3"/>
        <v>0</v>
      </c>
      <c r="Z27" s="62">
        <f t="shared" si="4"/>
        <v>0</v>
      </c>
      <c r="AA27" s="62">
        <f t="shared" si="5"/>
        <v>0</v>
      </c>
      <c r="AB27" s="62">
        <f t="shared" si="6"/>
        <v>0</v>
      </c>
      <c r="AC27" s="515"/>
      <c r="AD27" s="57"/>
      <c r="AE27" s="57"/>
      <c r="AF27" s="62">
        <f t="shared" si="7"/>
        <v>0</v>
      </c>
      <c r="AG27" s="57"/>
      <c r="AH27" s="57"/>
      <c r="AI27" s="62">
        <f t="shared" si="14"/>
        <v>0</v>
      </c>
      <c r="AJ27" s="57"/>
      <c r="AK27" s="57"/>
      <c r="AL27" s="62">
        <f t="shared" si="15"/>
        <v>0</v>
      </c>
      <c r="AN27" s="62">
        <f t="shared" si="8"/>
        <v>0</v>
      </c>
      <c r="AO27" s="62">
        <f t="shared" si="9"/>
        <v>0</v>
      </c>
      <c r="AP27" s="62">
        <f t="shared" si="10"/>
        <v>0</v>
      </c>
    </row>
    <row r="28" spans="1:42" ht="11.5" x14ac:dyDescent="0.25">
      <c r="A28" s="58"/>
      <c r="C28" s="519" t="s">
        <v>494</v>
      </c>
      <c r="D28" s="520" t="s">
        <v>472</v>
      </c>
      <c r="E28" s="3" t="s">
        <v>162</v>
      </c>
      <c r="F28" s="21">
        <f>SUM(F$22:F$27)</f>
        <v>0</v>
      </c>
      <c r="G28" s="21">
        <f>SUM(G$22:G$27)</f>
        <v>0</v>
      </c>
      <c r="H28" s="21">
        <f t="shared" ref="H28:M28" si="16">SUM(H$22:H$27)</f>
        <v>0</v>
      </c>
      <c r="I28" s="21">
        <f t="shared" si="16"/>
        <v>0</v>
      </c>
      <c r="J28" s="21">
        <f t="shared" si="16"/>
        <v>0</v>
      </c>
      <c r="K28" s="21">
        <f t="shared" si="16"/>
        <v>0</v>
      </c>
      <c r="L28" s="21">
        <f t="shared" si="16"/>
        <v>0</v>
      </c>
      <c r="M28" s="21">
        <f t="shared" si="16"/>
        <v>0</v>
      </c>
      <c r="N28" s="21">
        <f>SUM(N$22:N$27)</f>
        <v>0</v>
      </c>
      <c r="O28" s="515" t="s">
        <v>472</v>
      </c>
      <c r="P28" s="21">
        <f t="shared" ref="P28:W28" si="17">SUM(P$22:P$27)</f>
        <v>0</v>
      </c>
      <c r="Q28" s="21">
        <f t="shared" si="17"/>
        <v>0</v>
      </c>
      <c r="R28" s="21">
        <f t="shared" si="17"/>
        <v>0</v>
      </c>
      <c r="S28" s="21">
        <f t="shared" si="17"/>
        <v>0</v>
      </c>
      <c r="T28" s="21">
        <f t="shared" si="17"/>
        <v>0</v>
      </c>
      <c r="U28" s="21">
        <f t="shared" si="17"/>
        <v>0</v>
      </c>
      <c r="V28" s="21">
        <f t="shared" si="17"/>
        <v>0</v>
      </c>
      <c r="W28" s="21">
        <f t="shared" si="17"/>
        <v>0</v>
      </c>
      <c r="X28" s="21">
        <f>SUM(X$22:X$27)</f>
        <v>0</v>
      </c>
      <c r="Z28" s="21">
        <f>SUM(Z$22:Z$27)</f>
        <v>0</v>
      </c>
      <c r="AA28" s="21">
        <f>SUM(AA$22:AA$27)</f>
        <v>0</v>
      </c>
      <c r="AB28" s="21">
        <f>SUM(AB$22:AB$27)</f>
        <v>0</v>
      </c>
      <c r="AC28" s="515" t="s">
        <v>472</v>
      </c>
      <c r="AD28" s="21">
        <f t="shared" ref="AD28:AK28" si="18">SUM(AD$22:AD$27)</f>
        <v>0</v>
      </c>
      <c r="AE28" s="21">
        <f t="shared" si="18"/>
        <v>0</v>
      </c>
      <c r="AF28" s="21">
        <f t="shared" si="18"/>
        <v>0</v>
      </c>
      <c r="AG28" s="21">
        <f t="shared" si="18"/>
        <v>0</v>
      </c>
      <c r="AH28" s="21">
        <f t="shared" si="18"/>
        <v>0</v>
      </c>
      <c r="AI28" s="21">
        <f t="shared" si="18"/>
        <v>0</v>
      </c>
      <c r="AJ28" s="21">
        <f t="shared" si="18"/>
        <v>0</v>
      </c>
      <c r="AK28" s="21">
        <f t="shared" si="18"/>
        <v>0</v>
      </c>
      <c r="AL28" s="21">
        <f>SUM(AL$22:AL$27)</f>
        <v>0</v>
      </c>
      <c r="AN28" s="21">
        <f>SUM(AN$22:AN$27)</f>
        <v>0</v>
      </c>
      <c r="AO28" s="21">
        <f>SUM(AO$22:AO$27)</f>
        <v>0</v>
      </c>
      <c r="AP28" s="21">
        <f>SUM(AP$22:AP$27)</f>
        <v>0</v>
      </c>
    </row>
    <row r="29" spans="1:42" ht="11.5" x14ac:dyDescent="0.25">
      <c r="A29" s="58">
        <f>IF(OR(H29&gt;0,K29&gt;0,N29&gt;0,Z29&gt;0,AA29&gt;0,AB29&gt;0,AF29&gt;0,AI29&gt;0,AL29&gt;0),1,0)</f>
        <v>0</v>
      </c>
      <c r="C29" s="531" t="s">
        <v>516</v>
      </c>
      <c r="D29" s="520"/>
      <c r="E29" s="2" t="s">
        <v>163</v>
      </c>
      <c r="F29" s="57"/>
      <c r="G29" s="57"/>
      <c r="H29" s="62">
        <f t="shared" si="11"/>
        <v>0</v>
      </c>
      <c r="I29" s="57"/>
      <c r="J29" s="57"/>
      <c r="K29" s="62">
        <f t="shared" si="12"/>
        <v>0</v>
      </c>
      <c r="L29" s="57"/>
      <c r="M29" s="57"/>
      <c r="N29" s="62">
        <f t="shared" si="13"/>
        <v>0</v>
      </c>
      <c r="O29" s="515"/>
      <c r="P29" s="57"/>
      <c r="Q29" s="57"/>
      <c r="R29" s="62">
        <f>SUM(P29:Q29)</f>
        <v>0</v>
      </c>
      <c r="S29" s="57"/>
      <c r="T29" s="57"/>
      <c r="U29" s="62">
        <f>SUM(S29:T29)</f>
        <v>0</v>
      </c>
      <c r="V29" s="57"/>
      <c r="W29" s="57"/>
      <c r="X29" s="62">
        <f>SUM(V29:W29)</f>
        <v>0</v>
      </c>
      <c r="Z29" s="62">
        <f>R29/R$14</f>
        <v>0</v>
      </c>
      <c r="AA29" s="62">
        <f>U29/U$14</f>
        <v>0</v>
      </c>
      <c r="AB29" s="62">
        <f>X29/X$14</f>
        <v>0</v>
      </c>
      <c r="AC29" s="515"/>
      <c r="AD29" s="57"/>
      <c r="AE29" s="57"/>
      <c r="AF29" s="62">
        <f>SUM(AD29:AE29)</f>
        <v>0</v>
      </c>
      <c r="AG29" s="57"/>
      <c r="AH29" s="57"/>
      <c r="AI29" s="62">
        <f>SUM(AG29:AH29)</f>
        <v>0</v>
      </c>
      <c r="AJ29" s="57"/>
      <c r="AK29" s="57"/>
      <c r="AL29" s="62">
        <f>SUM(AJ29:AK29)</f>
        <v>0</v>
      </c>
      <c r="AN29" s="62">
        <f>AF29/AF$14</f>
        <v>0</v>
      </c>
      <c r="AO29" s="62">
        <f>AI29/AI$14</f>
        <v>0</v>
      </c>
      <c r="AP29" s="62">
        <f>AL29/AL$14</f>
        <v>0</v>
      </c>
    </row>
    <row r="30" spans="1:42" ht="11.5" x14ac:dyDescent="0.25">
      <c r="A30" s="58">
        <f>IF(OR(H30&gt;0,K30&gt;0,N30&gt;0,Z30&gt;0,AA30&gt;0,AB30&gt;0,AF30&gt;0,AI30&gt;0,AL30&gt;0),1,0)</f>
        <v>0</v>
      </c>
      <c r="C30" s="519" t="s">
        <v>517</v>
      </c>
      <c r="D30" s="520"/>
      <c r="E30" s="2" t="s">
        <v>164</v>
      </c>
      <c r="F30" s="57"/>
      <c r="G30" s="57"/>
      <c r="H30" s="62">
        <f t="shared" si="11"/>
        <v>0</v>
      </c>
      <c r="I30" s="57"/>
      <c r="J30" s="57"/>
      <c r="K30" s="62">
        <f t="shared" si="12"/>
        <v>0</v>
      </c>
      <c r="L30" s="57"/>
      <c r="M30" s="57"/>
      <c r="N30" s="62">
        <f t="shared" si="13"/>
        <v>0</v>
      </c>
      <c r="O30" s="515"/>
      <c r="P30" s="57"/>
      <c r="Q30" s="57"/>
      <c r="R30" s="62">
        <f>SUM(P30:Q30)</f>
        <v>0</v>
      </c>
      <c r="S30" s="57"/>
      <c r="T30" s="57"/>
      <c r="U30" s="62">
        <f>SUM(S30:T30)</f>
        <v>0</v>
      </c>
      <c r="V30" s="57"/>
      <c r="W30" s="57"/>
      <c r="X30" s="62">
        <f>SUM(V30:W30)</f>
        <v>0</v>
      </c>
      <c r="Z30" s="62">
        <f>R30/R$14</f>
        <v>0</v>
      </c>
      <c r="AA30" s="62">
        <f>U30/U$14</f>
        <v>0</v>
      </c>
      <c r="AB30" s="62">
        <f>X30/X$14</f>
        <v>0</v>
      </c>
      <c r="AC30" s="515"/>
      <c r="AD30" s="57"/>
      <c r="AE30" s="57"/>
      <c r="AF30" s="62">
        <f>SUM(AD30:AE30)</f>
        <v>0</v>
      </c>
      <c r="AG30" s="57"/>
      <c r="AH30" s="57"/>
      <c r="AI30" s="62">
        <f>SUM(AG30:AH30)</f>
        <v>0</v>
      </c>
      <c r="AJ30" s="57"/>
      <c r="AK30" s="57"/>
      <c r="AL30" s="62">
        <f>SUM(AJ30:AK30)</f>
        <v>0</v>
      </c>
      <c r="AN30" s="62">
        <f>AF30/AF$14</f>
        <v>0</v>
      </c>
      <c r="AO30" s="62">
        <f>AI30/AI$14</f>
        <v>0</v>
      </c>
      <c r="AP30" s="62">
        <f>AL30/AL$14</f>
        <v>0</v>
      </c>
    </row>
    <row r="31" spans="1:42" ht="11.5" x14ac:dyDescent="0.25">
      <c r="A31" s="58">
        <f>IF(OR(H31&gt;0,K31&gt;0,N31&gt;0,Z31&gt;0,AA31&gt;0,AB31&gt;0,AF31&gt;0,AI31&gt;0,AL31&gt;0),1,0)</f>
        <v>0</v>
      </c>
      <c r="C31" s="531" t="s">
        <v>518</v>
      </c>
      <c r="D31" s="520"/>
      <c r="E31" s="2" t="s">
        <v>165</v>
      </c>
      <c r="F31" s="57"/>
      <c r="G31" s="57"/>
      <c r="H31" s="62">
        <f t="shared" si="11"/>
        <v>0</v>
      </c>
      <c r="I31" s="57"/>
      <c r="J31" s="57"/>
      <c r="K31" s="62">
        <f t="shared" si="12"/>
        <v>0</v>
      </c>
      <c r="L31" s="57"/>
      <c r="M31" s="57"/>
      <c r="N31" s="62">
        <f t="shared" si="13"/>
        <v>0</v>
      </c>
      <c r="O31" s="515"/>
      <c r="P31" s="57"/>
      <c r="Q31" s="57"/>
      <c r="R31" s="62">
        <f>SUM(P31:Q31)</f>
        <v>0</v>
      </c>
      <c r="S31" s="57"/>
      <c r="T31" s="57"/>
      <c r="U31" s="62">
        <f>SUM(S31:T31)</f>
        <v>0</v>
      </c>
      <c r="V31" s="57"/>
      <c r="W31" s="57"/>
      <c r="X31" s="62">
        <f>SUM(V31:W31)</f>
        <v>0</v>
      </c>
      <c r="Z31" s="62">
        <f>R31/R$14</f>
        <v>0</v>
      </c>
      <c r="AA31" s="62">
        <f>U31/U$14</f>
        <v>0</v>
      </c>
      <c r="AB31" s="62">
        <f>X31/X$14</f>
        <v>0</v>
      </c>
      <c r="AC31" s="515"/>
      <c r="AD31" s="57"/>
      <c r="AE31" s="57"/>
      <c r="AF31" s="62">
        <f>SUM(AD31:AE31)</f>
        <v>0</v>
      </c>
      <c r="AG31" s="57"/>
      <c r="AH31" s="57"/>
      <c r="AI31" s="62">
        <f>SUM(AG31:AH31)</f>
        <v>0</v>
      </c>
      <c r="AJ31" s="57"/>
      <c r="AK31" s="57"/>
      <c r="AL31" s="62">
        <f>SUM(AJ31:AK31)</f>
        <v>0</v>
      </c>
      <c r="AN31" s="62">
        <f>AF31/AF$14</f>
        <v>0</v>
      </c>
      <c r="AO31" s="62">
        <f>AI31/AI$14</f>
        <v>0</v>
      </c>
      <c r="AP31" s="62">
        <f>AL31/AL$14</f>
        <v>0</v>
      </c>
    </row>
    <row r="32" spans="1:42" ht="11.5" x14ac:dyDescent="0.25">
      <c r="A32" s="58">
        <f>IF(OR(H32&gt;0,K32&gt;0,N32&gt;0,Z32&gt;0,AA32&gt;0,AB32&gt;0,AF32&gt;0,AI32&gt;0,AL32&gt;0),1,0)</f>
        <v>0</v>
      </c>
      <c r="C32" s="519" t="s">
        <v>519</v>
      </c>
      <c r="D32" s="520"/>
      <c r="E32" s="2" t="s">
        <v>166</v>
      </c>
      <c r="F32" s="57"/>
      <c r="G32" s="57"/>
      <c r="H32" s="62">
        <f t="shared" si="11"/>
        <v>0</v>
      </c>
      <c r="I32" s="57"/>
      <c r="J32" s="57"/>
      <c r="K32" s="62">
        <f t="shared" si="12"/>
        <v>0</v>
      </c>
      <c r="L32" s="57"/>
      <c r="M32" s="57"/>
      <c r="N32" s="62">
        <f t="shared" si="13"/>
        <v>0</v>
      </c>
      <c r="O32" s="515"/>
      <c r="P32" s="57"/>
      <c r="Q32" s="57"/>
      <c r="R32" s="62">
        <f>SUM(P32:Q32)</f>
        <v>0</v>
      </c>
      <c r="S32" s="57"/>
      <c r="T32" s="57"/>
      <c r="U32" s="62">
        <f>SUM(S32:T32)</f>
        <v>0</v>
      </c>
      <c r="V32" s="57"/>
      <c r="W32" s="57"/>
      <c r="X32" s="62">
        <f>SUM(V32:W32)</f>
        <v>0</v>
      </c>
      <c r="Z32" s="62">
        <f>R32/R$14</f>
        <v>0</v>
      </c>
      <c r="AA32" s="62">
        <f>U32/U$14</f>
        <v>0</v>
      </c>
      <c r="AB32" s="62">
        <f>X32/X$14</f>
        <v>0</v>
      </c>
      <c r="AC32" s="515"/>
      <c r="AD32" s="57"/>
      <c r="AE32" s="57"/>
      <c r="AF32" s="62">
        <f>SUM(AD32:AE32)</f>
        <v>0</v>
      </c>
      <c r="AG32" s="57"/>
      <c r="AH32" s="57"/>
      <c r="AI32" s="62">
        <f>SUM(AG32:AH32)</f>
        <v>0</v>
      </c>
      <c r="AJ32" s="57"/>
      <c r="AK32" s="57"/>
      <c r="AL32" s="62">
        <f>SUM(AJ32:AK32)</f>
        <v>0</v>
      </c>
      <c r="AN32" s="62">
        <f>AF32/AF$14</f>
        <v>0</v>
      </c>
      <c r="AO32" s="62">
        <f>AI32/AI$14</f>
        <v>0</v>
      </c>
      <c r="AP32" s="62">
        <f>AL32/AL$14</f>
        <v>0</v>
      </c>
    </row>
    <row r="33" spans="1:42" ht="23" x14ac:dyDescent="0.25">
      <c r="A33" s="58">
        <f>IF(OR(H33&gt;0,K33&gt;0,N33&gt;0,Z33&gt;0,AA33&gt;0,AB33&gt;0,AF33&gt;0,AI33&gt;0,AL33&gt;0),1,0)</f>
        <v>0</v>
      </c>
      <c r="C33" s="531" t="s">
        <v>520</v>
      </c>
      <c r="D33" s="520"/>
      <c r="E33" s="8" t="s">
        <v>167</v>
      </c>
      <c r="F33" s="57"/>
      <c r="G33" s="57"/>
      <c r="H33" s="62">
        <f t="shared" si="11"/>
        <v>0</v>
      </c>
      <c r="I33" s="57"/>
      <c r="J33" s="57"/>
      <c r="K33" s="62">
        <f t="shared" si="12"/>
        <v>0</v>
      </c>
      <c r="L33" s="57"/>
      <c r="M33" s="57"/>
      <c r="N33" s="62">
        <f t="shared" si="13"/>
        <v>0</v>
      </c>
      <c r="O33" s="515"/>
      <c r="P33" s="57"/>
      <c r="Q33" s="57"/>
      <c r="R33" s="62">
        <f>SUM(P33:Q33)</f>
        <v>0</v>
      </c>
      <c r="S33" s="57"/>
      <c r="T33" s="57"/>
      <c r="U33" s="62">
        <f>SUM(S33:T33)</f>
        <v>0</v>
      </c>
      <c r="V33" s="57"/>
      <c r="W33" s="57"/>
      <c r="X33" s="62">
        <f>SUM(V33:W33)</f>
        <v>0</v>
      </c>
      <c r="Z33" s="62">
        <f>R33/R$14</f>
        <v>0</v>
      </c>
      <c r="AA33" s="62">
        <f>U33/U$14</f>
        <v>0</v>
      </c>
      <c r="AB33" s="62">
        <f>X33/X$14</f>
        <v>0</v>
      </c>
      <c r="AC33" s="515"/>
      <c r="AD33" s="57"/>
      <c r="AE33" s="57"/>
      <c r="AF33" s="62">
        <f>SUM(AD33:AE33)</f>
        <v>0</v>
      </c>
      <c r="AG33" s="57"/>
      <c r="AH33" s="57"/>
      <c r="AI33" s="62">
        <f>SUM(AG33:AH33)</f>
        <v>0</v>
      </c>
      <c r="AJ33" s="57"/>
      <c r="AK33" s="57"/>
      <c r="AL33" s="62">
        <f>SUM(AJ33:AK33)</f>
        <v>0</v>
      </c>
      <c r="AN33" s="62">
        <f>AF33/AF$14</f>
        <v>0</v>
      </c>
      <c r="AO33" s="62">
        <f>AI33/AI$14</f>
        <v>0</v>
      </c>
      <c r="AP33" s="62">
        <f>AL33/AL$14</f>
        <v>0</v>
      </c>
    </row>
    <row r="34" spans="1:42" ht="11.5" x14ac:dyDescent="0.25">
      <c r="A34" s="58"/>
      <c r="C34" s="519" t="s">
        <v>536</v>
      </c>
      <c r="D34" s="520"/>
      <c r="E34" s="3" t="s">
        <v>168</v>
      </c>
      <c r="F34" s="21">
        <f t="shared" ref="F34:N34" si="19">SUM(F29:F33)</f>
        <v>0</v>
      </c>
      <c r="G34" s="21">
        <f t="shared" si="19"/>
        <v>0</v>
      </c>
      <c r="H34" s="21">
        <f t="shared" si="19"/>
        <v>0</v>
      </c>
      <c r="I34" s="21">
        <f t="shared" si="19"/>
        <v>0</v>
      </c>
      <c r="J34" s="21">
        <f t="shared" si="19"/>
        <v>0</v>
      </c>
      <c r="K34" s="21">
        <f t="shared" si="19"/>
        <v>0</v>
      </c>
      <c r="L34" s="21">
        <f t="shared" si="19"/>
        <v>0</v>
      </c>
      <c r="M34" s="21">
        <f t="shared" si="19"/>
        <v>0</v>
      </c>
      <c r="N34" s="21">
        <f t="shared" si="19"/>
        <v>0</v>
      </c>
      <c r="O34" s="515"/>
      <c r="P34" s="21">
        <f t="shared" ref="P34:W34" si="20">SUM(P29:P33)</f>
        <v>0</v>
      </c>
      <c r="Q34" s="21">
        <f t="shared" si="20"/>
        <v>0</v>
      </c>
      <c r="R34" s="21">
        <f t="shared" si="20"/>
        <v>0</v>
      </c>
      <c r="S34" s="21">
        <f t="shared" si="20"/>
        <v>0</v>
      </c>
      <c r="T34" s="21">
        <f t="shared" si="20"/>
        <v>0</v>
      </c>
      <c r="U34" s="21">
        <f t="shared" si="20"/>
        <v>0</v>
      </c>
      <c r="V34" s="21">
        <f t="shared" si="20"/>
        <v>0</v>
      </c>
      <c r="W34" s="21">
        <f t="shared" si="20"/>
        <v>0</v>
      </c>
      <c r="X34" s="21">
        <f>SUM(X29:X33)</f>
        <v>0</v>
      </c>
      <c r="Z34" s="21">
        <f>SUM(Z29:Z33)</f>
        <v>0</v>
      </c>
      <c r="AA34" s="21">
        <f>SUM(AA29:AA33)</f>
        <v>0</v>
      </c>
      <c r="AB34" s="21">
        <f>SUM(AB29:AB33)</f>
        <v>0</v>
      </c>
      <c r="AC34" s="515"/>
      <c r="AD34" s="21">
        <f t="shared" ref="AD34:AK34" si="21">SUM(AD29:AD33)</f>
        <v>0</v>
      </c>
      <c r="AE34" s="21">
        <f t="shared" si="21"/>
        <v>0</v>
      </c>
      <c r="AF34" s="21">
        <f t="shared" si="21"/>
        <v>0</v>
      </c>
      <c r="AG34" s="21">
        <f t="shared" si="21"/>
        <v>0</v>
      </c>
      <c r="AH34" s="21">
        <f t="shared" si="21"/>
        <v>0</v>
      </c>
      <c r="AI34" s="21">
        <f t="shared" si="21"/>
        <v>0</v>
      </c>
      <c r="AJ34" s="21">
        <f t="shared" si="21"/>
        <v>0</v>
      </c>
      <c r="AK34" s="21">
        <f t="shared" si="21"/>
        <v>0</v>
      </c>
      <c r="AL34" s="21">
        <f>SUM(AL29:AL33)</f>
        <v>0</v>
      </c>
      <c r="AN34" s="21">
        <f>SUM(AN29:AN33)</f>
        <v>0</v>
      </c>
      <c r="AO34" s="21">
        <f>SUM(AO29:AO33)</f>
        <v>0</v>
      </c>
      <c r="AP34" s="21">
        <f>SUM(AP29:AP33)</f>
        <v>0</v>
      </c>
    </row>
    <row r="35" spans="1:42" ht="11.5" x14ac:dyDescent="0.25">
      <c r="A35" s="58"/>
      <c r="C35" s="531" t="s">
        <v>537</v>
      </c>
      <c r="D35" s="520" t="s">
        <v>472</v>
      </c>
      <c r="E35" s="3" t="s">
        <v>169</v>
      </c>
      <c r="F35" s="21">
        <f t="shared" ref="F35:N35" si="22">F28+F34</f>
        <v>0</v>
      </c>
      <c r="G35" s="21">
        <f t="shared" si="22"/>
        <v>0</v>
      </c>
      <c r="H35" s="21">
        <f t="shared" si="22"/>
        <v>0</v>
      </c>
      <c r="I35" s="21">
        <f t="shared" si="22"/>
        <v>0</v>
      </c>
      <c r="J35" s="21">
        <f t="shared" si="22"/>
        <v>0</v>
      </c>
      <c r="K35" s="21">
        <f t="shared" si="22"/>
        <v>0</v>
      </c>
      <c r="L35" s="21">
        <f t="shared" si="22"/>
        <v>0</v>
      </c>
      <c r="M35" s="21">
        <f t="shared" si="22"/>
        <v>0</v>
      </c>
      <c r="N35" s="21">
        <f t="shared" si="22"/>
        <v>0</v>
      </c>
      <c r="O35" s="515" t="s">
        <v>472</v>
      </c>
      <c r="P35" s="21">
        <f t="shared" ref="P35:W35" si="23">P28+P34</f>
        <v>0</v>
      </c>
      <c r="Q35" s="21">
        <f t="shared" si="23"/>
        <v>0</v>
      </c>
      <c r="R35" s="21">
        <f t="shared" si="23"/>
        <v>0</v>
      </c>
      <c r="S35" s="21">
        <f t="shared" si="23"/>
        <v>0</v>
      </c>
      <c r="T35" s="21">
        <f t="shared" si="23"/>
        <v>0</v>
      </c>
      <c r="U35" s="21">
        <f t="shared" si="23"/>
        <v>0</v>
      </c>
      <c r="V35" s="21">
        <f t="shared" si="23"/>
        <v>0</v>
      </c>
      <c r="W35" s="21">
        <f t="shared" si="23"/>
        <v>0</v>
      </c>
      <c r="X35" s="21">
        <f>X28+X34</f>
        <v>0</v>
      </c>
      <c r="Z35" s="21">
        <f>Z28+Z34</f>
        <v>0</v>
      </c>
      <c r="AA35" s="21">
        <f>AA28+AA34</f>
        <v>0</v>
      </c>
      <c r="AB35" s="21">
        <f>AB28+AB34</f>
        <v>0</v>
      </c>
      <c r="AC35" s="515" t="s">
        <v>472</v>
      </c>
      <c r="AD35" s="21">
        <f t="shared" ref="AD35:AK35" si="24">AD28+AD34</f>
        <v>0</v>
      </c>
      <c r="AE35" s="21">
        <f t="shared" si="24"/>
        <v>0</v>
      </c>
      <c r="AF35" s="21">
        <f t="shared" si="24"/>
        <v>0</v>
      </c>
      <c r="AG35" s="21">
        <f t="shared" si="24"/>
        <v>0</v>
      </c>
      <c r="AH35" s="21">
        <f t="shared" si="24"/>
        <v>0</v>
      </c>
      <c r="AI35" s="21">
        <f t="shared" si="24"/>
        <v>0</v>
      </c>
      <c r="AJ35" s="21">
        <f t="shared" si="24"/>
        <v>0</v>
      </c>
      <c r="AK35" s="21">
        <f t="shared" si="24"/>
        <v>0</v>
      </c>
      <c r="AL35" s="21">
        <f>AL28+AL34</f>
        <v>0</v>
      </c>
      <c r="AN35" s="21">
        <f>AN28+AN34</f>
        <v>0</v>
      </c>
      <c r="AO35" s="21">
        <f>AO28+AO34</f>
        <v>0</v>
      </c>
      <c r="AP35" s="21">
        <f>AP28+AP34</f>
        <v>0</v>
      </c>
    </row>
    <row r="36" spans="1:42" ht="11.5" x14ac:dyDescent="0.25">
      <c r="A36" s="58"/>
      <c r="C36" s="519" t="s">
        <v>538</v>
      </c>
      <c r="D36" s="520"/>
      <c r="E36" s="2" t="s">
        <v>226</v>
      </c>
      <c r="F36" s="57"/>
      <c r="G36" s="57"/>
      <c r="H36" s="62">
        <f t="shared" si="11"/>
        <v>0</v>
      </c>
      <c r="I36" s="57"/>
      <c r="J36" s="57"/>
      <c r="K36" s="62">
        <f t="shared" si="12"/>
        <v>0</v>
      </c>
      <c r="L36" s="57"/>
      <c r="M36" s="57"/>
      <c r="N36" s="62">
        <f t="shared" si="13"/>
        <v>0</v>
      </c>
      <c r="O36" s="515"/>
      <c r="P36" s="57"/>
      <c r="Q36" s="57"/>
      <c r="R36" s="62">
        <f>SUM(P36:Q36)</f>
        <v>0</v>
      </c>
      <c r="S36" s="57"/>
      <c r="T36" s="57"/>
      <c r="U36" s="62">
        <f>SUM(S36:T36)</f>
        <v>0</v>
      </c>
      <c r="V36" s="57"/>
      <c r="W36" s="57"/>
      <c r="X36" s="62">
        <f>SUM(V36:W36)</f>
        <v>0</v>
      </c>
      <c r="Z36" s="62">
        <f>R36/R$14</f>
        <v>0</v>
      </c>
      <c r="AA36" s="62">
        <f>U36/U$14</f>
        <v>0</v>
      </c>
      <c r="AB36" s="62">
        <f>X36/X$14</f>
        <v>0</v>
      </c>
      <c r="AC36" s="515"/>
      <c r="AD36" s="57"/>
      <c r="AE36" s="57"/>
      <c r="AF36" s="62">
        <f>SUM(AD36:AE36)</f>
        <v>0</v>
      </c>
      <c r="AG36" s="57"/>
      <c r="AH36" s="57"/>
      <c r="AI36" s="62">
        <f t="shared" si="14"/>
        <v>0</v>
      </c>
      <c r="AJ36" s="57"/>
      <c r="AK36" s="57"/>
      <c r="AL36" s="62">
        <f t="shared" si="15"/>
        <v>0</v>
      </c>
      <c r="AN36" s="62">
        <f>AF36/AF$14</f>
        <v>0</v>
      </c>
      <c r="AO36" s="62">
        <f>AI36/AI$14</f>
        <v>0</v>
      </c>
      <c r="AP36" s="62">
        <f>AL36/AL$14</f>
        <v>0</v>
      </c>
    </row>
    <row r="37" spans="1:42" ht="11.5" x14ac:dyDescent="0.25">
      <c r="A37" s="58"/>
      <c r="C37" s="531" t="s">
        <v>539</v>
      </c>
      <c r="D37" s="520"/>
      <c r="E37" s="2" t="s">
        <v>170</v>
      </c>
      <c r="F37" s="57"/>
      <c r="G37" s="57"/>
      <c r="H37" s="62">
        <f t="shared" si="11"/>
        <v>0</v>
      </c>
      <c r="I37" s="57"/>
      <c r="J37" s="57"/>
      <c r="K37" s="62">
        <f t="shared" si="12"/>
        <v>0</v>
      </c>
      <c r="L37" s="57"/>
      <c r="M37" s="57"/>
      <c r="N37" s="62">
        <f t="shared" si="13"/>
        <v>0</v>
      </c>
      <c r="O37" s="515"/>
      <c r="P37" s="57"/>
      <c r="Q37" s="57"/>
      <c r="R37" s="62">
        <f>SUM(P37:Q37)</f>
        <v>0</v>
      </c>
      <c r="S37" s="57"/>
      <c r="T37" s="57"/>
      <c r="U37" s="62">
        <f>SUM(S37:T37)</f>
        <v>0</v>
      </c>
      <c r="V37" s="57"/>
      <c r="W37" s="57"/>
      <c r="X37" s="62">
        <f>SUM(V37:W37)</f>
        <v>0</v>
      </c>
      <c r="Z37" s="62">
        <f>R37/R$14</f>
        <v>0</v>
      </c>
      <c r="AA37" s="62">
        <f>U37/U$14</f>
        <v>0</v>
      </c>
      <c r="AB37" s="62">
        <f>X37/X$14</f>
        <v>0</v>
      </c>
      <c r="AC37" s="515"/>
      <c r="AD37" s="57"/>
      <c r="AE37" s="57"/>
      <c r="AF37" s="62">
        <f>SUM(AD37:AE37)</f>
        <v>0</v>
      </c>
      <c r="AG37" s="57"/>
      <c r="AH37" s="57"/>
      <c r="AI37" s="62">
        <f t="shared" si="14"/>
        <v>0</v>
      </c>
      <c r="AJ37" s="57"/>
      <c r="AK37" s="57"/>
      <c r="AL37" s="62">
        <f t="shared" si="15"/>
        <v>0</v>
      </c>
      <c r="AN37" s="62">
        <f>AF37/AF$14</f>
        <v>0</v>
      </c>
      <c r="AO37" s="62">
        <f>AI37/AI$14</f>
        <v>0</v>
      </c>
      <c r="AP37" s="62">
        <f>AL37/AL$14</f>
        <v>0</v>
      </c>
    </row>
    <row r="38" spans="1:42" ht="11.5" x14ac:dyDescent="0.25">
      <c r="A38" s="58"/>
      <c r="C38" s="519" t="s">
        <v>540</v>
      </c>
      <c r="D38" s="520"/>
      <c r="O38" s="515"/>
      <c r="AC38" s="515"/>
    </row>
    <row r="39" spans="1:42" ht="11.5" x14ac:dyDescent="0.25">
      <c r="A39" s="58"/>
      <c r="C39" s="531" t="s">
        <v>541</v>
      </c>
      <c r="D39" s="520"/>
      <c r="E39" s="3" t="s">
        <v>171</v>
      </c>
      <c r="F39" s="21">
        <f t="shared" ref="F39:N39" si="25">SUM(F35,F36,F37)</f>
        <v>0</v>
      </c>
      <c r="G39" s="21">
        <f t="shared" si="25"/>
        <v>0</v>
      </c>
      <c r="H39" s="21">
        <f t="shared" si="25"/>
        <v>0</v>
      </c>
      <c r="I39" s="21">
        <f t="shared" si="25"/>
        <v>0</v>
      </c>
      <c r="J39" s="21">
        <f t="shared" si="25"/>
        <v>0</v>
      </c>
      <c r="K39" s="21">
        <f t="shared" si="25"/>
        <v>0</v>
      </c>
      <c r="L39" s="21">
        <f t="shared" si="25"/>
        <v>0</v>
      </c>
      <c r="M39" s="21">
        <f t="shared" si="25"/>
        <v>0</v>
      </c>
      <c r="N39" s="21">
        <f t="shared" si="25"/>
        <v>0</v>
      </c>
      <c r="O39" s="515"/>
      <c r="P39" s="21">
        <f t="shared" ref="P39:W39" si="26">SUM(P35,P36,P37)</f>
        <v>0</v>
      </c>
      <c r="Q39" s="21">
        <f t="shared" si="26"/>
        <v>0</v>
      </c>
      <c r="R39" s="21">
        <f t="shared" si="26"/>
        <v>0</v>
      </c>
      <c r="S39" s="21">
        <f t="shared" si="26"/>
        <v>0</v>
      </c>
      <c r="T39" s="21">
        <f t="shared" si="26"/>
        <v>0</v>
      </c>
      <c r="U39" s="21">
        <f t="shared" si="26"/>
        <v>0</v>
      </c>
      <c r="V39" s="21">
        <f t="shared" si="26"/>
        <v>0</v>
      </c>
      <c r="W39" s="21">
        <f t="shared" si="26"/>
        <v>0</v>
      </c>
      <c r="X39" s="21">
        <f>SUM(X35,X36,X37)</f>
        <v>0</v>
      </c>
      <c r="Z39" s="21">
        <f>SUM(Z35,Z36,Z37)</f>
        <v>0</v>
      </c>
      <c r="AA39" s="21">
        <f>SUM(AA35,AA36,AA37)</f>
        <v>0</v>
      </c>
      <c r="AB39" s="21">
        <f>SUM(AB35,AB36,AB37)</f>
        <v>0</v>
      </c>
      <c r="AC39" s="515"/>
      <c r="AD39" s="21">
        <f t="shared" ref="AD39:AK39" si="27">SUM(AD35,AD36,AD37)</f>
        <v>0</v>
      </c>
      <c r="AE39" s="21">
        <f t="shared" si="27"/>
        <v>0</v>
      </c>
      <c r="AF39" s="21">
        <f t="shared" si="27"/>
        <v>0</v>
      </c>
      <c r="AG39" s="21">
        <f t="shared" si="27"/>
        <v>0</v>
      </c>
      <c r="AH39" s="21">
        <f t="shared" si="27"/>
        <v>0</v>
      </c>
      <c r="AI39" s="21">
        <f t="shared" si="27"/>
        <v>0</v>
      </c>
      <c r="AJ39" s="21">
        <f t="shared" si="27"/>
        <v>0</v>
      </c>
      <c r="AK39" s="21">
        <f t="shared" si="27"/>
        <v>0</v>
      </c>
      <c r="AL39" s="21">
        <f>SUM(AL35,AL36,AL37)</f>
        <v>0</v>
      </c>
      <c r="AN39" s="21">
        <f>SUM(AN35,AN36,AN37)</f>
        <v>0</v>
      </c>
      <c r="AO39" s="21">
        <f>SUM(AO35,AO36,AO37)</f>
        <v>0</v>
      </c>
      <c r="AP39" s="21">
        <f>SUM(AP35,AP36,AP37)</f>
        <v>0</v>
      </c>
    </row>
    <row r="40" spans="1:42" ht="11.5" x14ac:dyDescent="0.25">
      <c r="A40" s="58"/>
      <c r="C40" s="519" t="s">
        <v>542</v>
      </c>
      <c r="D40" s="520"/>
      <c r="F40" s="4"/>
      <c r="G40" s="4"/>
      <c r="H40" s="4"/>
      <c r="I40" s="4"/>
      <c r="J40" s="4"/>
      <c r="K40" s="4"/>
      <c r="L40" s="4"/>
      <c r="M40" s="4"/>
      <c r="N40" s="4"/>
      <c r="O40" s="515"/>
      <c r="P40" s="4"/>
      <c r="Q40" s="4"/>
      <c r="R40" s="4"/>
      <c r="S40" s="4"/>
      <c r="T40" s="4"/>
      <c r="U40" s="4"/>
      <c r="V40" s="4"/>
      <c r="W40" s="4"/>
      <c r="X40" s="4"/>
      <c r="Z40" s="4"/>
      <c r="AA40" s="4"/>
      <c r="AB40" s="4"/>
      <c r="AC40" s="515"/>
      <c r="AD40" s="4"/>
      <c r="AE40" s="4"/>
      <c r="AF40" s="4"/>
      <c r="AG40" s="4"/>
      <c r="AH40" s="4"/>
      <c r="AI40" s="4"/>
      <c r="AJ40" s="4"/>
      <c r="AK40" s="4"/>
      <c r="AL40" s="4"/>
      <c r="AN40" s="4"/>
      <c r="AO40" s="4"/>
      <c r="AP40" s="4"/>
    </row>
    <row r="41" spans="1:42" ht="11.5" x14ac:dyDescent="0.25">
      <c r="A41" s="58"/>
      <c r="C41" s="531" t="s">
        <v>543</v>
      </c>
      <c r="D41" s="520" t="s">
        <v>472</v>
      </c>
      <c r="E41" s="2" t="s">
        <v>172</v>
      </c>
      <c r="F41" s="57"/>
      <c r="G41" s="57"/>
      <c r="H41" s="62">
        <f>SUM(F41:G41)</f>
        <v>0</v>
      </c>
      <c r="I41" s="57"/>
      <c r="J41" s="57"/>
      <c r="K41" s="62">
        <f>SUM(I41:J41)</f>
        <v>0</v>
      </c>
      <c r="L41" s="57"/>
      <c r="M41" s="57"/>
      <c r="N41" s="62">
        <f>SUM(L41:M41)</f>
        <v>0</v>
      </c>
      <c r="O41" s="515" t="s">
        <v>472</v>
      </c>
      <c r="P41" s="57"/>
      <c r="Q41" s="57"/>
      <c r="R41" s="62">
        <f>SUM(P41:Q41)</f>
        <v>0</v>
      </c>
      <c r="S41" s="57"/>
      <c r="T41" s="57"/>
      <c r="U41" s="62">
        <f>SUM(S41:T41)</f>
        <v>0</v>
      </c>
      <c r="V41" s="57"/>
      <c r="W41" s="57"/>
      <c r="X41" s="62">
        <f>SUM(V41:W41)</f>
        <v>0</v>
      </c>
      <c r="Z41" s="62">
        <f>R41/R$14</f>
        <v>0</v>
      </c>
      <c r="AA41" s="62">
        <f>U41/U$14</f>
        <v>0</v>
      </c>
      <c r="AB41" s="62">
        <f>X41/X$14</f>
        <v>0</v>
      </c>
      <c r="AC41" s="515" t="s">
        <v>472</v>
      </c>
      <c r="AD41" s="57"/>
      <c r="AE41" s="57"/>
      <c r="AF41" s="62">
        <f>SUM(AD41:AE41)</f>
        <v>0</v>
      </c>
      <c r="AG41" s="57"/>
      <c r="AH41" s="57"/>
      <c r="AI41" s="62">
        <f>SUM(AG41:AH41)</f>
        <v>0</v>
      </c>
      <c r="AJ41" s="57"/>
      <c r="AK41" s="57"/>
      <c r="AL41" s="62">
        <f>SUM(AJ41:AK41)</f>
        <v>0</v>
      </c>
      <c r="AN41" s="62">
        <f>AF41/AF$14</f>
        <v>0</v>
      </c>
      <c r="AO41" s="62">
        <f>AI41/AI$14</f>
        <v>0</v>
      </c>
      <c r="AP41" s="62">
        <f>AL41/AL$14</f>
        <v>0</v>
      </c>
    </row>
    <row r="42" spans="1:42" ht="11.5" x14ac:dyDescent="0.25">
      <c r="A42" s="58"/>
      <c r="C42" s="519" t="s">
        <v>544</v>
      </c>
      <c r="D42" s="520"/>
      <c r="E42" s="2" t="s">
        <v>173</v>
      </c>
      <c r="F42" s="57"/>
      <c r="G42" s="57"/>
      <c r="H42" s="62">
        <f>SUM(F42:G42)</f>
        <v>0</v>
      </c>
      <c r="I42" s="57"/>
      <c r="J42" s="57"/>
      <c r="K42" s="62">
        <f>SUM(I42:J42)</f>
        <v>0</v>
      </c>
      <c r="L42" s="57"/>
      <c r="M42" s="57"/>
      <c r="N42" s="62">
        <f>SUM(L42:M42)</f>
        <v>0</v>
      </c>
      <c r="O42" s="515"/>
      <c r="P42" s="57"/>
      <c r="Q42" s="57"/>
      <c r="R42" s="62">
        <f>SUM(P42:Q42)</f>
        <v>0</v>
      </c>
      <c r="S42" s="57"/>
      <c r="T42" s="57"/>
      <c r="U42" s="62">
        <f>SUM(S42:T42)</f>
        <v>0</v>
      </c>
      <c r="V42" s="57"/>
      <c r="W42" s="57"/>
      <c r="X42" s="62">
        <f>SUM(V42:W42)</f>
        <v>0</v>
      </c>
      <c r="Z42" s="62">
        <f>R42/R$14</f>
        <v>0</v>
      </c>
      <c r="AA42" s="62">
        <f>U42/U$14</f>
        <v>0</v>
      </c>
      <c r="AB42" s="62">
        <f>X42/X$14</f>
        <v>0</v>
      </c>
      <c r="AC42" s="515"/>
      <c r="AD42" s="57"/>
      <c r="AE42" s="57"/>
      <c r="AF42" s="62">
        <f>SUM(AD42:AE42)</f>
        <v>0</v>
      </c>
      <c r="AG42" s="57"/>
      <c r="AH42" s="57"/>
      <c r="AI42" s="62">
        <f>SUM(AG42:AH42)</f>
        <v>0</v>
      </c>
      <c r="AJ42" s="57"/>
      <c r="AK42" s="57"/>
      <c r="AL42" s="62">
        <f>SUM(AJ42:AK42)</f>
        <v>0</v>
      </c>
      <c r="AN42" s="62">
        <f>AF42/AF$14</f>
        <v>0</v>
      </c>
      <c r="AO42" s="62">
        <f>AI42/AI$14</f>
        <v>0</v>
      </c>
      <c r="AP42" s="62">
        <f>AL42/AL$14</f>
        <v>0</v>
      </c>
    </row>
    <row r="43" spans="1:42" ht="11.5" x14ac:dyDescent="0.25">
      <c r="A43" s="58"/>
      <c r="C43" s="531" t="s">
        <v>545</v>
      </c>
      <c r="D43" s="520"/>
      <c r="E43" s="2" t="s">
        <v>174</v>
      </c>
      <c r="F43" s="57"/>
      <c r="G43" s="57"/>
      <c r="H43" s="62">
        <f>SUM(F43:G43)</f>
        <v>0</v>
      </c>
      <c r="I43" s="57"/>
      <c r="J43" s="57"/>
      <c r="K43" s="62">
        <f>SUM(I43:J43)</f>
        <v>0</v>
      </c>
      <c r="L43" s="57"/>
      <c r="M43" s="57"/>
      <c r="N43" s="62">
        <f>SUM(L43:M43)</f>
        <v>0</v>
      </c>
      <c r="O43" s="515"/>
      <c r="P43" s="57"/>
      <c r="Q43" s="57"/>
      <c r="R43" s="62">
        <f>SUM(P43:Q43)</f>
        <v>0</v>
      </c>
      <c r="S43" s="57"/>
      <c r="T43" s="57"/>
      <c r="U43" s="62">
        <f>SUM(S43:T43)</f>
        <v>0</v>
      </c>
      <c r="V43" s="57"/>
      <c r="W43" s="57"/>
      <c r="X43" s="62">
        <f>SUM(V43:W43)</f>
        <v>0</v>
      </c>
      <c r="Z43" s="62">
        <f>R43/R$14</f>
        <v>0</v>
      </c>
      <c r="AA43" s="62">
        <f>U43/U$14</f>
        <v>0</v>
      </c>
      <c r="AB43" s="62">
        <f>X43/X$14</f>
        <v>0</v>
      </c>
      <c r="AC43" s="515"/>
      <c r="AD43" s="57"/>
      <c r="AE43" s="57"/>
      <c r="AF43" s="62">
        <f>SUM(AD43:AE43)</f>
        <v>0</v>
      </c>
      <c r="AG43" s="57"/>
      <c r="AH43" s="57"/>
      <c r="AI43" s="62">
        <f>SUM(AG43:AH43)</f>
        <v>0</v>
      </c>
      <c r="AJ43" s="57"/>
      <c r="AK43" s="57"/>
      <c r="AL43" s="62">
        <f>SUM(AJ43:AK43)</f>
        <v>0</v>
      </c>
      <c r="AN43" s="62">
        <f>AF43/AF$14</f>
        <v>0</v>
      </c>
      <c r="AO43" s="62">
        <f>AI43/AI$14</f>
        <v>0</v>
      </c>
      <c r="AP43" s="62">
        <f>AL43/AL$14</f>
        <v>0</v>
      </c>
    </row>
    <row r="44" spans="1:42" ht="11.5" x14ac:dyDescent="0.25">
      <c r="A44" s="58"/>
      <c r="C44" s="519" t="s">
        <v>546</v>
      </c>
      <c r="D44" s="520"/>
      <c r="E44" s="2" t="s">
        <v>175</v>
      </c>
      <c r="F44" s="57"/>
      <c r="G44" s="57"/>
      <c r="H44" s="62">
        <f>SUM(F44:G44)</f>
        <v>0</v>
      </c>
      <c r="I44" s="57"/>
      <c r="J44" s="57"/>
      <c r="K44" s="62">
        <f>SUM(I44:J44)</f>
        <v>0</v>
      </c>
      <c r="L44" s="57"/>
      <c r="M44" s="57"/>
      <c r="N44" s="62">
        <f>SUM(L44:M44)</f>
        <v>0</v>
      </c>
      <c r="O44" s="515"/>
      <c r="P44" s="57"/>
      <c r="Q44" s="57"/>
      <c r="R44" s="62">
        <f>SUM(P44:Q44)</f>
        <v>0</v>
      </c>
      <c r="S44" s="57"/>
      <c r="T44" s="57"/>
      <c r="U44" s="62">
        <f>SUM(S44:T44)</f>
        <v>0</v>
      </c>
      <c r="V44" s="57"/>
      <c r="W44" s="57"/>
      <c r="X44" s="62">
        <f>SUM(V44:W44)</f>
        <v>0</v>
      </c>
      <c r="Z44" s="62">
        <f>R44/R$14</f>
        <v>0</v>
      </c>
      <c r="AA44" s="62">
        <f>U44/U$14</f>
        <v>0</v>
      </c>
      <c r="AB44" s="62">
        <f>X44/X$14</f>
        <v>0</v>
      </c>
      <c r="AC44" s="515"/>
      <c r="AD44" s="57"/>
      <c r="AE44" s="57"/>
      <c r="AF44" s="62">
        <f>SUM(AD44:AE44)</f>
        <v>0</v>
      </c>
      <c r="AG44" s="57"/>
      <c r="AH44" s="57"/>
      <c r="AI44" s="62">
        <f>SUM(AG44:AH44)</f>
        <v>0</v>
      </c>
      <c r="AJ44" s="57"/>
      <c r="AK44" s="57"/>
      <c r="AL44" s="62">
        <f>SUM(AJ44:AK44)</f>
        <v>0</v>
      </c>
      <c r="AN44" s="62">
        <f>AF44/AF$14</f>
        <v>0</v>
      </c>
      <c r="AO44" s="62">
        <f>AI44/AI$14</f>
        <v>0</v>
      </c>
      <c r="AP44" s="62">
        <f>AL44/AL$14</f>
        <v>0</v>
      </c>
    </row>
    <row r="45" spans="1:42" ht="11.5" x14ac:dyDescent="0.25">
      <c r="A45" s="58"/>
      <c r="C45" s="531" t="s">
        <v>547</v>
      </c>
      <c r="D45" s="520"/>
      <c r="E45" s="2" t="s">
        <v>125</v>
      </c>
      <c r="F45" s="57"/>
      <c r="G45" s="62">
        <f>-F45</f>
        <v>0</v>
      </c>
      <c r="H45" s="62">
        <f>SUM(F45:G45)</f>
        <v>0</v>
      </c>
      <c r="I45" s="57"/>
      <c r="J45" s="62">
        <f>-I45</f>
        <v>0</v>
      </c>
      <c r="K45" s="62">
        <f>SUM(I45:J45)</f>
        <v>0</v>
      </c>
      <c r="L45" s="57"/>
      <c r="M45" s="62">
        <f>-L45</f>
        <v>0</v>
      </c>
      <c r="N45" s="62">
        <f>SUM(L45:M45)</f>
        <v>0</v>
      </c>
      <c r="O45" s="515"/>
      <c r="P45" s="57"/>
      <c r="Q45" s="62">
        <f>-P45</f>
        <v>0</v>
      </c>
      <c r="R45" s="62">
        <f>SUM(P45:Q45)</f>
        <v>0</v>
      </c>
      <c r="S45" s="57"/>
      <c r="T45" s="62">
        <f>-S45</f>
        <v>0</v>
      </c>
      <c r="U45" s="62">
        <f>SUM(S45:T45)</f>
        <v>0</v>
      </c>
      <c r="V45" s="57"/>
      <c r="W45" s="62">
        <f>-V45</f>
        <v>0</v>
      </c>
      <c r="X45" s="62">
        <f>SUM(V45:W45)</f>
        <v>0</v>
      </c>
      <c r="Z45" s="62">
        <f>R45/R$14</f>
        <v>0</v>
      </c>
      <c r="AA45" s="62">
        <f>U45/U$14</f>
        <v>0</v>
      </c>
      <c r="AB45" s="62">
        <f>X45/X$14</f>
        <v>0</v>
      </c>
      <c r="AC45" s="515"/>
      <c r="AD45" s="57"/>
      <c r="AE45" s="62">
        <f>-AD45</f>
        <v>0</v>
      </c>
      <c r="AF45" s="62">
        <f>SUM(AD45:AE45)</f>
        <v>0</v>
      </c>
      <c r="AG45" s="57"/>
      <c r="AH45" s="62">
        <f>-AG45</f>
        <v>0</v>
      </c>
      <c r="AI45" s="62">
        <f>SUM(AG45:AH45)</f>
        <v>0</v>
      </c>
      <c r="AJ45" s="57"/>
      <c r="AK45" s="62">
        <f>-AJ45</f>
        <v>0</v>
      </c>
      <c r="AL45" s="62">
        <f>SUM(AJ45:AK45)</f>
        <v>0</v>
      </c>
      <c r="AN45" s="62">
        <f>AF45/AF$14</f>
        <v>0</v>
      </c>
      <c r="AO45" s="62">
        <f>AI45/AI$14</f>
        <v>0</v>
      </c>
      <c r="AP45" s="62">
        <f>AL45/AL$14</f>
        <v>0</v>
      </c>
    </row>
    <row r="46" spans="1:42" ht="11.5" x14ac:dyDescent="0.25">
      <c r="A46" s="58"/>
      <c r="C46" s="519" t="s">
        <v>548</v>
      </c>
      <c r="D46" s="520"/>
      <c r="E46" s="3" t="s">
        <v>69</v>
      </c>
      <c r="F46" s="21">
        <f t="shared" ref="F46:N46" si="28">F39+F41+F42+F45+F43+F44</f>
        <v>0</v>
      </c>
      <c r="G46" s="21">
        <f t="shared" si="28"/>
        <v>0</v>
      </c>
      <c r="H46" s="21">
        <f t="shared" si="28"/>
        <v>0</v>
      </c>
      <c r="I46" s="21">
        <f t="shared" si="28"/>
        <v>0</v>
      </c>
      <c r="J46" s="21">
        <f t="shared" si="28"/>
        <v>0</v>
      </c>
      <c r="K46" s="21">
        <f t="shared" si="28"/>
        <v>0</v>
      </c>
      <c r="L46" s="21">
        <f t="shared" si="28"/>
        <v>0</v>
      </c>
      <c r="M46" s="21">
        <f t="shared" si="28"/>
        <v>0</v>
      </c>
      <c r="N46" s="21">
        <f t="shared" si="28"/>
        <v>0</v>
      </c>
      <c r="O46" s="515"/>
      <c r="P46" s="21">
        <f t="shared" ref="P46:W46" si="29">P39+P41+P42+P45+P43+P44</f>
        <v>0</v>
      </c>
      <c r="Q46" s="21">
        <f t="shared" si="29"/>
        <v>0</v>
      </c>
      <c r="R46" s="21">
        <f t="shared" si="29"/>
        <v>0</v>
      </c>
      <c r="S46" s="21">
        <f t="shared" si="29"/>
        <v>0</v>
      </c>
      <c r="T46" s="21">
        <f t="shared" si="29"/>
        <v>0</v>
      </c>
      <c r="U46" s="21">
        <f t="shared" si="29"/>
        <v>0</v>
      </c>
      <c r="V46" s="21">
        <f t="shared" si="29"/>
        <v>0</v>
      </c>
      <c r="W46" s="21">
        <f t="shared" si="29"/>
        <v>0</v>
      </c>
      <c r="X46" s="21">
        <f>X39+X41+X42+X45+X43+X44</f>
        <v>0</v>
      </c>
      <c r="Z46" s="21">
        <f>Z39+Z41+Z42+Z45+Z43+Z44</f>
        <v>0</v>
      </c>
      <c r="AA46" s="21">
        <f>AA39+AA41+AA42+AA45+AA43+AA44</f>
        <v>0</v>
      </c>
      <c r="AB46" s="21">
        <f>AB39+AB41+AB42+AB45+AB43+AB44</f>
        <v>0</v>
      </c>
      <c r="AC46" s="515"/>
      <c r="AD46" s="21">
        <f t="shared" ref="AD46:AK46" si="30">AD39+AD41+AD42+AD45+AD43+AD44</f>
        <v>0</v>
      </c>
      <c r="AE46" s="21">
        <f t="shared" si="30"/>
        <v>0</v>
      </c>
      <c r="AF46" s="21">
        <f t="shared" si="30"/>
        <v>0</v>
      </c>
      <c r="AG46" s="21">
        <f t="shared" si="30"/>
        <v>0</v>
      </c>
      <c r="AH46" s="21">
        <f t="shared" si="30"/>
        <v>0</v>
      </c>
      <c r="AI46" s="21">
        <f t="shared" si="30"/>
        <v>0</v>
      </c>
      <c r="AJ46" s="21">
        <f t="shared" si="30"/>
        <v>0</v>
      </c>
      <c r="AK46" s="21">
        <f t="shared" si="30"/>
        <v>0</v>
      </c>
      <c r="AL46" s="21">
        <f>AL39+AL41+AL42+AL45+AL43+AL44</f>
        <v>0</v>
      </c>
      <c r="AN46" s="21">
        <f>AN39+AN41+AN42+AN45+AN43+AN44</f>
        <v>0</v>
      </c>
      <c r="AO46" s="21">
        <f>AO39+AO41+AO42+AO45+AO43+AO44</f>
        <v>0</v>
      </c>
      <c r="AP46" s="21">
        <f>AP39+AP41+AP42+AP45+AP43+AP44</f>
        <v>0</v>
      </c>
    </row>
    <row r="47" spans="1:42" ht="11.5" x14ac:dyDescent="0.25">
      <c r="A47" s="58"/>
      <c r="C47" s="531" t="s">
        <v>549</v>
      </c>
      <c r="D47" s="520"/>
      <c r="F47" s="4"/>
      <c r="G47" s="4"/>
      <c r="H47" s="4"/>
      <c r="I47" s="4"/>
      <c r="J47" s="4"/>
      <c r="K47" s="4"/>
      <c r="L47" s="4"/>
      <c r="M47" s="4"/>
      <c r="N47" s="4"/>
      <c r="O47" s="515"/>
      <c r="P47" s="4"/>
      <c r="Q47" s="4"/>
      <c r="R47" s="4"/>
      <c r="S47" s="4"/>
      <c r="T47" s="4"/>
      <c r="U47" s="4"/>
      <c r="V47" s="4"/>
      <c r="W47" s="4"/>
      <c r="X47" s="4"/>
      <c r="Z47" s="4"/>
      <c r="AA47" s="4"/>
      <c r="AB47" s="4"/>
      <c r="AC47" s="515"/>
      <c r="AD47" s="4"/>
      <c r="AE47" s="4"/>
      <c r="AF47" s="4"/>
      <c r="AG47" s="4"/>
      <c r="AH47" s="4"/>
      <c r="AI47" s="4"/>
      <c r="AJ47" s="4"/>
      <c r="AK47" s="4"/>
      <c r="AL47" s="4"/>
      <c r="AN47" s="4"/>
      <c r="AO47" s="4"/>
      <c r="AP47" s="4"/>
    </row>
    <row r="48" spans="1:42" ht="11.5" x14ac:dyDescent="0.25">
      <c r="A48" s="58"/>
      <c r="C48" s="519" t="s">
        <v>550</v>
      </c>
      <c r="D48" s="520"/>
      <c r="E48" s="2" t="s">
        <v>151</v>
      </c>
      <c r="F48" s="57"/>
      <c r="G48" s="57"/>
      <c r="H48" s="62">
        <f>SUM(F48:G48)</f>
        <v>0</v>
      </c>
      <c r="I48" s="57"/>
      <c r="J48" s="57"/>
      <c r="K48" s="62">
        <f>SUM(I48:J48)</f>
        <v>0</v>
      </c>
      <c r="L48" s="57"/>
      <c r="M48" s="57"/>
      <c r="N48" s="62">
        <f>SUM(L48:M48)</f>
        <v>0</v>
      </c>
      <c r="O48" s="515"/>
      <c r="P48" s="57"/>
      <c r="Q48" s="57"/>
      <c r="R48" s="62">
        <f>SUM(P48:Q48)</f>
        <v>0</v>
      </c>
      <c r="S48" s="57"/>
      <c r="T48" s="57"/>
      <c r="U48" s="62">
        <f>SUM(S48:T48)</f>
        <v>0</v>
      </c>
      <c r="V48" s="57"/>
      <c r="W48" s="57"/>
      <c r="X48" s="62">
        <f>SUM(V48:W48)</f>
        <v>0</v>
      </c>
      <c r="Z48" s="62">
        <f>R48/R$14</f>
        <v>0</v>
      </c>
      <c r="AA48" s="62">
        <f>U48/U$14</f>
        <v>0</v>
      </c>
      <c r="AB48" s="62">
        <f>X48/X$14</f>
        <v>0</v>
      </c>
      <c r="AC48" s="515"/>
      <c r="AD48" s="57"/>
      <c r="AE48" s="57"/>
      <c r="AF48" s="62">
        <f>SUM(AD48:AE48)</f>
        <v>0</v>
      </c>
      <c r="AG48" s="57"/>
      <c r="AH48" s="57"/>
      <c r="AI48" s="62">
        <f>SUM(AG48:AH48)</f>
        <v>0</v>
      </c>
      <c r="AJ48" s="57"/>
      <c r="AK48" s="57"/>
      <c r="AL48" s="62">
        <f>SUM(AJ48:AK48)</f>
        <v>0</v>
      </c>
      <c r="AN48" s="62">
        <f>AF48/AF$14</f>
        <v>0</v>
      </c>
      <c r="AO48" s="62">
        <f>AI48/AI$14</f>
        <v>0</v>
      </c>
      <c r="AP48" s="62">
        <f>AL48/AL$14</f>
        <v>0</v>
      </c>
    </row>
    <row r="49" spans="1:43" ht="11.5" x14ac:dyDescent="0.25">
      <c r="A49" s="58"/>
      <c r="C49" s="531" t="s">
        <v>551</v>
      </c>
      <c r="D49" s="520"/>
      <c r="E49" s="3" t="s">
        <v>152</v>
      </c>
      <c r="F49" s="21">
        <f t="shared" ref="F49:N49" si="31">F48+F46</f>
        <v>0</v>
      </c>
      <c r="G49" s="21">
        <f t="shared" si="31"/>
        <v>0</v>
      </c>
      <c r="H49" s="21">
        <f t="shared" si="31"/>
        <v>0</v>
      </c>
      <c r="I49" s="21">
        <f t="shared" si="31"/>
        <v>0</v>
      </c>
      <c r="J49" s="21">
        <f t="shared" si="31"/>
        <v>0</v>
      </c>
      <c r="K49" s="21">
        <f t="shared" si="31"/>
        <v>0</v>
      </c>
      <c r="L49" s="21">
        <f t="shared" si="31"/>
        <v>0</v>
      </c>
      <c r="M49" s="21">
        <f t="shared" si="31"/>
        <v>0</v>
      </c>
      <c r="N49" s="21">
        <f t="shared" si="31"/>
        <v>0</v>
      </c>
      <c r="O49" s="515"/>
      <c r="P49" s="21">
        <f t="shared" ref="P49:W49" si="32">P48+P46</f>
        <v>0</v>
      </c>
      <c r="Q49" s="21">
        <f t="shared" si="32"/>
        <v>0</v>
      </c>
      <c r="R49" s="21">
        <f t="shared" si="32"/>
        <v>0</v>
      </c>
      <c r="S49" s="21">
        <f t="shared" si="32"/>
        <v>0</v>
      </c>
      <c r="T49" s="21">
        <f t="shared" si="32"/>
        <v>0</v>
      </c>
      <c r="U49" s="21">
        <f t="shared" si="32"/>
        <v>0</v>
      </c>
      <c r="V49" s="21">
        <f t="shared" si="32"/>
        <v>0</v>
      </c>
      <c r="W49" s="21">
        <f t="shared" si="32"/>
        <v>0</v>
      </c>
      <c r="X49" s="21">
        <f>X48+X46</f>
        <v>0</v>
      </c>
      <c r="Z49" s="21">
        <f>Z48+Z46</f>
        <v>0</v>
      </c>
      <c r="AA49" s="21">
        <f>AA48+AA46</f>
        <v>0</v>
      </c>
      <c r="AB49" s="21">
        <f>AB48+AB46</f>
        <v>0</v>
      </c>
      <c r="AC49" s="515"/>
      <c r="AD49" s="21">
        <f t="shared" ref="AD49:AK49" si="33">AD48+AD46</f>
        <v>0</v>
      </c>
      <c r="AE49" s="21">
        <f t="shared" si="33"/>
        <v>0</v>
      </c>
      <c r="AF49" s="21">
        <f t="shared" si="33"/>
        <v>0</v>
      </c>
      <c r="AG49" s="21">
        <f t="shared" si="33"/>
        <v>0</v>
      </c>
      <c r="AH49" s="21">
        <f t="shared" si="33"/>
        <v>0</v>
      </c>
      <c r="AI49" s="21">
        <f t="shared" si="33"/>
        <v>0</v>
      </c>
      <c r="AJ49" s="21">
        <f t="shared" si="33"/>
        <v>0</v>
      </c>
      <c r="AK49" s="21">
        <f t="shared" si="33"/>
        <v>0</v>
      </c>
      <c r="AL49" s="21">
        <f>AL48+AL46</f>
        <v>0</v>
      </c>
      <c r="AN49" s="21">
        <f>AN48+AN46</f>
        <v>0</v>
      </c>
      <c r="AO49" s="21">
        <f>AO48+AO46</f>
        <v>0</v>
      </c>
      <c r="AP49" s="21">
        <f>AP48+AP46</f>
        <v>0</v>
      </c>
    </row>
    <row r="50" spans="1:43" ht="11.5" x14ac:dyDescent="0.25">
      <c r="A50" s="58"/>
      <c r="C50" s="519" t="s">
        <v>552</v>
      </c>
      <c r="D50" s="520"/>
      <c r="F50" s="4"/>
      <c r="G50" s="4"/>
      <c r="H50" s="4"/>
      <c r="I50" s="4"/>
      <c r="J50" s="4"/>
      <c r="K50" s="4"/>
      <c r="L50" s="4"/>
      <c r="M50" s="4"/>
      <c r="N50" s="4"/>
      <c r="O50" s="515"/>
      <c r="P50" s="4"/>
      <c r="Q50" s="4"/>
      <c r="R50" s="4"/>
      <c r="S50" s="4"/>
      <c r="T50" s="4"/>
      <c r="U50" s="4"/>
      <c r="V50" s="4"/>
      <c r="W50" s="4"/>
      <c r="X50" s="4"/>
      <c r="Z50" s="4"/>
      <c r="AA50" s="4"/>
      <c r="AB50" s="4"/>
      <c r="AC50" s="515"/>
      <c r="AD50" s="4"/>
      <c r="AE50" s="4"/>
      <c r="AF50" s="4"/>
      <c r="AG50" s="4"/>
      <c r="AH50" s="4"/>
      <c r="AI50" s="4"/>
      <c r="AJ50" s="4"/>
      <c r="AK50" s="4"/>
      <c r="AL50" s="4"/>
      <c r="AN50" s="4"/>
      <c r="AO50" s="4"/>
      <c r="AP50" s="4"/>
    </row>
    <row r="51" spans="1:43" ht="14.5" x14ac:dyDescent="0.35">
      <c r="A51" s="58">
        <f>IF(OR(H51&gt;0,K51&gt;0,N51&gt;0,Z51&gt;0,AA51&gt;0,AB51&gt;0,AF51&gt;0,AI51&gt;0,AL51&gt;0),1,0)</f>
        <v>0</v>
      </c>
      <c r="C51" s="531" t="s">
        <v>553</v>
      </c>
      <c r="D51" s="520" t="s">
        <v>472</v>
      </c>
      <c r="E51" s="16" t="s">
        <v>19</v>
      </c>
      <c r="F51" s="57"/>
      <c r="G51" s="57"/>
      <c r="H51" s="28">
        <f>SUM(F51:G51)</f>
        <v>0</v>
      </c>
      <c r="I51" s="57"/>
      <c r="J51" s="57"/>
      <c r="K51" s="28">
        <f>SUM(I51:J51)</f>
        <v>0</v>
      </c>
      <c r="L51" s="57"/>
      <c r="M51" s="57"/>
      <c r="N51" s="28">
        <f>SUM(L51:M51)</f>
        <v>0</v>
      </c>
      <c r="O51" s="515" t="s">
        <v>472</v>
      </c>
      <c r="P51" s="57"/>
      <c r="Q51" s="57"/>
      <c r="R51" s="28">
        <f>SUM(P51:Q51)</f>
        <v>0</v>
      </c>
      <c r="S51" s="57"/>
      <c r="T51" s="57"/>
      <c r="U51" s="28">
        <f>SUM(S51:T51)</f>
        <v>0</v>
      </c>
      <c r="V51" s="57"/>
      <c r="W51" s="57"/>
      <c r="X51" s="28">
        <f>SUM(V51:W51)</f>
        <v>0</v>
      </c>
      <c r="Y51" s="17"/>
      <c r="Z51" s="28">
        <f>R51/R$14</f>
        <v>0</v>
      </c>
      <c r="AA51" s="28">
        <f>U51/U$14</f>
        <v>0</v>
      </c>
      <c r="AB51" s="28">
        <f>X51/X$14</f>
        <v>0</v>
      </c>
      <c r="AC51" s="515" t="s">
        <v>472</v>
      </c>
      <c r="AD51" s="57"/>
      <c r="AE51" s="57"/>
      <c r="AF51" s="28">
        <f>SUM(AD51:AE51)</f>
        <v>0</v>
      </c>
      <c r="AG51" s="57"/>
      <c r="AH51" s="57"/>
      <c r="AI51" s="28">
        <f>SUM(AG51:AH51)</f>
        <v>0</v>
      </c>
      <c r="AJ51" s="57"/>
      <c r="AK51" s="57"/>
      <c r="AL51" s="28">
        <f>SUM(AJ51:AK51)</f>
        <v>0</v>
      </c>
      <c r="AM51" s="17"/>
      <c r="AN51" s="28">
        <f>AF51/AF$14</f>
        <v>0</v>
      </c>
      <c r="AO51" s="28">
        <f>AI51/AI$14</f>
        <v>0</v>
      </c>
      <c r="AP51" s="28">
        <f>AL51/AL$14</f>
        <v>0</v>
      </c>
      <c r="AQ51" s="17"/>
    </row>
    <row r="52" spans="1:43" ht="11.5" x14ac:dyDescent="0.25">
      <c r="A52" s="58"/>
      <c r="C52" s="531"/>
      <c r="D52" s="520"/>
      <c r="F52" s="4"/>
      <c r="G52" s="4"/>
      <c r="H52" s="4"/>
      <c r="I52" s="4"/>
      <c r="J52" s="4"/>
      <c r="K52" s="4"/>
      <c r="L52" s="4"/>
      <c r="M52" s="4"/>
      <c r="N52" s="4"/>
      <c r="O52" s="515"/>
      <c r="P52" s="4"/>
      <c r="Q52" s="4"/>
      <c r="R52" s="4"/>
      <c r="S52" s="4"/>
      <c r="T52" s="4"/>
      <c r="U52" s="4"/>
      <c r="V52" s="4"/>
      <c r="W52" s="4"/>
      <c r="X52" s="4"/>
      <c r="Z52" s="4"/>
      <c r="AA52" s="4"/>
      <c r="AB52" s="4"/>
      <c r="AC52" s="515"/>
      <c r="AD52" s="4"/>
      <c r="AE52" s="4"/>
      <c r="AF52" s="4"/>
      <c r="AG52" s="4"/>
      <c r="AH52" s="4"/>
      <c r="AI52" s="4"/>
      <c r="AJ52" s="4"/>
      <c r="AK52" s="4"/>
      <c r="AL52" s="4"/>
      <c r="AN52" s="4"/>
      <c r="AO52" s="4"/>
      <c r="AP52" s="4"/>
    </row>
    <row r="53" spans="1:43" ht="13" x14ac:dyDescent="0.3">
      <c r="A53" s="58"/>
      <c r="C53" s="531"/>
      <c r="D53" s="520"/>
      <c r="E53" s="13" t="s">
        <v>628</v>
      </c>
      <c r="F53" s="23"/>
      <c r="G53" s="23"/>
      <c r="H53" s="61" t="str">
        <f>H17</f>
        <v>31/XX/20XX</v>
      </c>
      <c r="I53" s="23"/>
      <c r="J53" s="23"/>
      <c r="K53" s="61" t="str">
        <f>K17</f>
        <v>31/XX/20XX</v>
      </c>
      <c r="L53" s="23"/>
      <c r="M53" s="23"/>
      <c r="N53" s="61" t="str">
        <f>N17</f>
        <v>31/XX/20XX</v>
      </c>
      <c r="O53" s="515"/>
      <c r="P53" s="23"/>
      <c r="Q53" s="23"/>
      <c r="R53" s="61" t="str">
        <f>R17</f>
        <v>31/XX/20XX</v>
      </c>
      <c r="S53" s="23"/>
      <c r="T53" s="23"/>
      <c r="U53" s="61" t="str">
        <f>U17</f>
        <v>31/XX/20XX</v>
      </c>
      <c r="V53" s="23"/>
      <c r="W53" s="23"/>
      <c r="X53" s="61" t="str">
        <f>X17</f>
        <v>31/XX/20XX</v>
      </c>
      <c r="Z53" s="61" t="str">
        <f>Z17</f>
        <v>31/XX/20XX</v>
      </c>
      <c r="AA53" s="61" t="str">
        <f>AA17</f>
        <v>31/XX/20XX</v>
      </c>
      <c r="AB53" s="61" t="str">
        <f>AB17</f>
        <v>31/XX/20XX</v>
      </c>
      <c r="AC53" s="515"/>
      <c r="AD53" s="23"/>
      <c r="AE53" s="23"/>
      <c r="AF53" s="61" t="str">
        <f>AF17</f>
        <v>31/XX/20XX</v>
      </c>
      <c r="AG53" s="23"/>
      <c r="AH53" s="23"/>
      <c r="AI53" s="61" t="str">
        <f>AI17</f>
        <v>31/XX/20XX</v>
      </c>
      <c r="AJ53" s="23"/>
      <c r="AK53" s="23"/>
      <c r="AL53" s="61" t="str">
        <f>AL17</f>
        <v>31/XX/20XX</v>
      </c>
      <c r="AN53" s="61" t="str">
        <f>AN17</f>
        <v>31/XX/20XX</v>
      </c>
      <c r="AO53" s="61" t="str">
        <f>AO17</f>
        <v>31/XX/20XX</v>
      </c>
      <c r="AP53" s="61" t="str">
        <f>AP17</f>
        <v>31/XX/20XX</v>
      </c>
    </row>
    <row r="54" spans="1:43" ht="11.5" x14ac:dyDescent="0.25">
      <c r="A54" s="58">
        <f t="shared" ref="A54:A59" si="34">IF(OR(H54&lt;0,K54&lt;0,N54&lt;0,Z54&lt;0,AA54&lt;0,AB54&lt;0,AF54&lt;0,AI54&lt;0,AL54&lt;0),1,0)</f>
        <v>0</v>
      </c>
      <c r="C54" s="531" t="s">
        <v>495</v>
      </c>
      <c r="D54" s="520" t="s">
        <v>472</v>
      </c>
      <c r="E54" s="2" t="s">
        <v>20</v>
      </c>
      <c r="F54" s="57"/>
      <c r="G54" s="57"/>
      <c r="H54" s="62">
        <f t="shared" ref="H54:H59" si="35">SUM(F54:G54)</f>
        <v>0</v>
      </c>
      <c r="I54" s="57"/>
      <c r="J54" s="57"/>
      <c r="K54" s="62">
        <f t="shared" ref="K54:K59" si="36">SUM(I54:J54)</f>
        <v>0</v>
      </c>
      <c r="L54" s="57"/>
      <c r="M54" s="57"/>
      <c r="N54" s="62">
        <f t="shared" ref="N54:N59" si="37">SUM(L54:M54)</f>
        <v>0</v>
      </c>
      <c r="O54" s="515" t="s">
        <v>472</v>
      </c>
      <c r="P54" s="57"/>
      <c r="Q54" s="57"/>
      <c r="R54" s="62">
        <f t="shared" ref="R54:R59" si="38">SUM(P54:Q54)</f>
        <v>0</v>
      </c>
      <c r="S54" s="57"/>
      <c r="T54" s="57"/>
      <c r="U54" s="62">
        <f t="shared" ref="U54:U59" si="39">SUM(S54:T54)</f>
        <v>0</v>
      </c>
      <c r="V54" s="57"/>
      <c r="W54" s="57"/>
      <c r="X54" s="62">
        <f t="shared" ref="X54:X59" si="40">SUM(V54:W54)</f>
        <v>0</v>
      </c>
      <c r="Z54" s="62">
        <f t="shared" ref="Z54:Z59" si="41">R54/R$15</f>
        <v>0</v>
      </c>
      <c r="AA54" s="62">
        <f t="shared" ref="AA54:AA59" si="42">U54/U$15</f>
        <v>0</v>
      </c>
      <c r="AB54" s="62">
        <f t="shared" ref="AB54:AB59" si="43">X54/X$15</f>
        <v>0</v>
      </c>
      <c r="AC54" s="515" t="s">
        <v>472</v>
      </c>
      <c r="AD54" s="57"/>
      <c r="AE54" s="57"/>
      <c r="AF54" s="62">
        <f t="shared" ref="AF54:AF59" si="44">SUM(AD54:AE54)</f>
        <v>0</v>
      </c>
      <c r="AG54" s="57"/>
      <c r="AH54" s="57"/>
      <c r="AI54" s="62">
        <f t="shared" ref="AI54:AI59" si="45">SUM(AG54:AH54)</f>
        <v>0</v>
      </c>
      <c r="AJ54" s="57"/>
      <c r="AK54" s="57"/>
      <c r="AL54" s="62">
        <f t="shared" ref="AL54:AL59" si="46">SUM(AJ54:AK54)</f>
        <v>0</v>
      </c>
      <c r="AN54" s="62">
        <f t="shared" ref="AN54:AN59" si="47">AF54/AF$15</f>
        <v>0</v>
      </c>
      <c r="AO54" s="62">
        <f t="shared" ref="AO54:AO59" si="48">AI54/AI$15</f>
        <v>0</v>
      </c>
      <c r="AP54" s="62">
        <f t="shared" ref="AP54:AP59" si="49">AL54/AL$15</f>
        <v>0</v>
      </c>
    </row>
    <row r="55" spans="1:43" ht="11.5" x14ac:dyDescent="0.25">
      <c r="A55" s="58">
        <f t="shared" si="34"/>
        <v>0</v>
      </c>
      <c r="C55" s="531" t="s">
        <v>496</v>
      </c>
      <c r="D55" s="520" t="s">
        <v>472</v>
      </c>
      <c r="E55" s="2" t="s">
        <v>55</v>
      </c>
      <c r="F55" s="57"/>
      <c r="G55" s="57"/>
      <c r="H55" s="62">
        <f t="shared" si="35"/>
        <v>0</v>
      </c>
      <c r="I55" s="57"/>
      <c r="J55" s="57"/>
      <c r="K55" s="62">
        <f t="shared" si="36"/>
        <v>0</v>
      </c>
      <c r="L55" s="57"/>
      <c r="M55" s="57"/>
      <c r="N55" s="62">
        <f t="shared" si="37"/>
        <v>0</v>
      </c>
      <c r="O55" s="515" t="s">
        <v>472</v>
      </c>
      <c r="P55" s="57"/>
      <c r="Q55" s="57"/>
      <c r="R55" s="62">
        <f>SUM(P55:Q55)</f>
        <v>0</v>
      </c>
      <c r="S55" s="57"/>
      <c r="T55" s="57"/>
      <c r="U55" s="62">
        <f t="shared" si="39"/>
        <v>0</v>
      </c>
      <c r="V55" s="57"/>
      <c r="W55" s="57"/>
      <c r="X55" s="62">
        <f t="shared" si="40"/>
        <v>0</v>
      </c>
      <c r="Z55" s="62">
        <f t="shared" si="41"/>
        <v>0</v>
      </c>
      <c r="AA55" s="62">
        <f t="shared" si="42"/>
        <v>0</v>
      </c>
      <c r="AB55" s="62">
        <f t="shared" si="43"/>
        <v>0</v>
      </c>
      <c r="AC55" s="515" t="s">
        <v>472</v>
      </c>
      <c r="AD55" s="57"/>
      <c r="AE55" s="57"/>
      <c r="AF55" s="62">
        <f>SUM(AD55:AE55)</f>
        <v>0</v>
      </c>
      <c r="AG55" s="57"/>
      <c r="AH55" s="57"/>
      <c r="AI55" s="62">
        <f t="shared" si="45"/>
        <v>0</v>
      </c>
      <c r="AJ55" s="57"/>
      <c r="AK55" s="57"/>
      <c r="AL55" s="62">
        <f t="shared" si="46"/>
        <v>0</v>
      </c>
      <c r="AN55" s="62">
        <f t="shared" si="47"/>
        <v>0</v>
      </c>
      <c r="AO55" s="62">
        <f t="shared" si="48"/>
        <v>0</v>
      </c>
      <c r="AP55" s="62">
        <f t="shared" si="49"/>
        <v>0</v>
      </c>
    </row>
    <row r="56" spans="1:43" ht="11.5" x14ac:dyDescent="0.25">
      <c r="A56" s="58">
        <f t="shared" si="34"/>
        <v>0</v>
      </c>
      <c r="C56" s="531" t="s">
        <v>497</v>
      </c>
      <c r="D56" s="520" t="s">
        <v>472</v>
      </c>
      <c r="E56" s="2" t="s">
        <v>153</v>
      </c>
      <c r="F56" s="57"/>
      <c r="G56" s="57"/>
      <c r="H56" s="62">
        <f t="shared" si="35"/>
        <v>0</v>
      </c>
      <c r="I56" s="57"/>
      <c r="J56" s="57"/>
      <c r="K56" s="62">
        <f t="shared" si="36"/>
        <v>0</v>
      </c>
      <c r="L56" s="57"/>
      <c r="M56" s="57"/>
      <c r="N56" s="62">
        <f t="shared" si="37"/>
        <v>0</v>
      </c>
      <c r="O56" s="515" t="s">
        <v>472</v>
      </c>
      <c r="P56" s="57"/>
      <c r="Q56" s="57"/>
      <c r="R56" s="62">
        <f t="shared" si="38"/>
        <v>0</v>
      </c>
      <c r="S56" s="57"/>
      <c r="T56" s="57"/>
      <c r="U56" s="62">
        <f t="shared" si="39"/>
        <v>0</v>
      </c>
      <c r="V56" s="57"/>
      <c r="W56" s="57"/>
      <c r="X56" s="62">
        <f t="shared" si="40"/>
        <v>0</v>
      </c>
      <c r="Z56" s="62">
        <f t="shared" si="41"/>
        <v>0</v>
      </c>
      <c r="AA56" s="62">
        <f t="shared" si="42"/>
        <v>0</v>
      </c>
      <c r="AB56" s="62">
        <f t="shared" si="43"/>
        <v>0</v>
      </c>
      <c r="AC56" s="515" t="s">
        <v>472</v>
      </c>
      <c r="AD56" s="57"/>
      <c r="AE56" s="57"/>
      <c r="AF56" s="62">
        <f t="shared" si="44"/>
        <v>0</v>
      </c>
      <c r="AG56" s="57"/>
      <c r="AH56" s="57"/>
      <c r="AI56" s="62">
        <f t="shared" si="45"/>
        <v>0</v>
      </c>
      <c r="AJ56" s="57"/>
      <c r="AK56" s="57"/>
      <c r="AL56" s="62">
        <f t="shared" si="46"/>
        <v>0</v>
      </c>
      <c r="AN56" s="62">
        <f t="shared" si="47"/>
        <v>0</v>
      </c>
      <c r="AO56" s="62">
        <f t="shared" si="48"/>
        <v>0</v>
      </c>
      <c r="AP56" s="62">
        <f t="shared" si="49"/>
        <v>0</v>
      </c>
    </row>
    <row r="57" spans="1:43" ht="11.5" x14ac:dyDescent="0.25">
      <c r="A57" s="58">
        <f t="shared" si="34"/>
        <v>0</v>
      </c>
      <c r="C57" s="531" t="s">
        <v>498</v>
      </c>
      <c r="D57" s="520" t="s">
        <v>472</v>
      </c>
      <c r="E57" s="2" t="s">
        <v>176</v>
      </c>
      <c r="F57" s="57"/>
      <c r="G57" s="57"/>
      <c r="H57" s="62">
        <f t="shared" si="35"/>
        <v>0</v>
      </c>
      <c r="I57" s="57"/>
      <c r="J57" s="57"/>
      <c r="K57" s="62">
        <f t="shared" si="36"/>
        <v>0</v>
      </c>
      <c r="L57" s="57"/>
      <c r="M57" s="57"/>
      <c r="N57" s="62">
        <f t="shared" si="37"/>
        <v>0</v>
      </c>
      <c r="O57" s="515" t="s">
        <v>472</v>
      </c>
      <c r="P57" s="57"/>
      <c r="Q57" s="57"/>
      <c r="R57" s="62">
        <f>SUM(P57:Q57)</f>
        <v>0</v>
      </c>
      <c r="S57" s="57"/>
      <c r="T57" s="57"/>
      <c r="U57" s="62">
        <f t="shared" si="39"/>
        <v>0</v>
      </c>
      <c r="V57" s="57"/>
      <c r="W57" s="57"/>
      <c r="X57" s="62">
        <f t="shared" si="40"/>
        <v>0</v>
      </c>
      <c r="Z57" s="62">
        <f t="shared" si="41"/>
        <v>0</v>
      </c>
      <c r="AA57" s="62">
        <f t="shared" si="42"/>
        <v>0</v>
      </c>
      <c r="AB57" s="62">
        <f t="shared" si="43"/>
        <v>0</v>
      </c>
      <c r="AC57" s="515" t="s">
        <v>472</v>
      </c>
      <c r="AD57" s="57"/>
      <c r="AE57" s="57"/>
      <c r="AF57" s="62">
        <f>SUM(AD57:AE57)</f>
        <v>0</v>
      </c>
      <c r="AG57" s="57"/>
      <c r="AH57" s="57"/>
      <c r="AI57" s="62">
        <f t="shared" si="45"/>
        <v>0</v>
      </c>
      <c r="AJ57" s="57"/>
      <c r="AK57" s="57"/>
      <c r="AL57" s="62">
        <f t="shared" si="46"/>
        <v>0</v>
      </c>
      <c r="AN57" s="62">
        <f t="shared" si="47"/>
        <v>0</v>
      </c>
      <c r="AO57" s="62">
        <f t="shared" si="48"/>
        <v>0</v>
      </c>
      <c r="AP57" s="62">
        <f t="shared" si="49"/>
        <v>0</v>
      </c>
    </row>
    <row r="58" spans="1:43" ht="11.5" x14ac:dyDescent="0.25">
      <c r="A58" s="58">
        <f t="shared" si="34"/>
        <v>0</v>
      </c>
      <c r="C58" s="531" t="s">
        <v>499</v>
      </c>
      <c r="D58" s="520" t="s">
        <v>472</v>
      </c>
      <c r="E58" s="2" t="s">
        <v>177</v>
      </c>
      <c r="F58" s="57"/>
      <c r="G58" s="57"/>
      <c r="H58" s="62">
        <f t="shared" si="35"/>
        <v>0</v>
      </c>
      <c r="I58" s="57"/>
      <c r="J58" s="57"/>
      <c r="K58" s="62">
        <f t="shared" si="36"/>
        <v>0</v>
      </c>
      <c r="L58" s="57"/>
      <c r="M58" s="57"/>
      <c r="N58" s="62">
        <f t="shared" si="37"/>
        <v>0</v>
      </c>
      <c r="O58" s="515" t="s">
        <v>472</v>
      </c>
      <c r="P58" s="57"/>
      <c r="Q58" s="57"/>
      <c r="R58" s="62">
        <f>SUM(P58:Q58)</f>
        <v>0</v>
      </c>
      <c r="S58" s="57"/>
      <c r="T58" s="57"/>
      <c r="U58" s="62">
        <f t="shared" si="39"/>
        <v>0</v>
      </c>
      <c r="V58" s="57"/>
      <c r="W58" s="57"/>
      <c r="X58" s="62">
        <f t="shared" si="40"/>
        <v>0</v>
      </c>
      <c r="Z58" s="62">
        <f t="shared" si="41"/>
        <v>0</v>
      </c>
      <c r="AA58" s="62">
        <f t="shared" si="42"/>
        <v>0</v>
      </c>
      <c r="AB58" s="62">
        <f t="shared" si="43"/>
        <v>0</v>
      </c>
      <c r="AC58" s="515" t="s">
        <v>472</v>
      </c>
      <c r="AD58" s="57"/>
      <c r="AE58" s="57"/>
      <c r="AF58" s="62">
        <f>SUM(AD58:AE58)</f>
        <v>0</v>
      </c>
      <c r="AG58" s="57"/>
      <c r="AH58" s="57"/>
      <c r="AI58" s="62">
        <f t="shared" si="45"/>
        <v>0</v>
      </c>
      <c r="AJ58" s="57"/>
      <c r="AK58" s="57"/>
      <c r="AL58" s="62">
        <f t="shared" si="46"/>
        <v>0</v>
      </c>
      <c r="AN58" s="62">
        <f t="shared" si="47"/>
        <v>0</v>
      </c>
      <c r="AO58" s="62">
        <f t="shared" si="48"/>
        <v>0</v>
      </c>
      <c r="AP58" s="62">
        <f t="shared" si="49"/>
        <v>0</v>
      </c>
    </row>
    <row r="59" spans="1:43" ht="11.5" x14ac:dyDescent="0.25">
      <c r="A59" s="58">
        <f t="shared" si="34"/>
        <v>0</v>
      </c>
      <c r="C59" s="531" t="s">
        <v>500</v>
      </c>
      <c r="D59" s="520" t="s">
        <v>472</v>
      </c>
      <c r="E59" s="2" t="s">
        <v>68</v>
      </c>
      <c r="F59" s="57"/>
      <c r="G59" s="57"/>
      <c r="H59" s="62">
        <f t="shared" si="35"/>
        <v>0</v>
      </c>
      <c r="I59" s="57"/>
      <c r="J59" s="57"/>
      <c r="K59" s="62">
        <f t="shared" si="36"/>
        <v>0</v>
      </c>
      <c r="L59" s="57"/>
      <c r="M59" s="57"/>
      <c r="N59" s="62">
        <f t="shared" si="37"/>
        <v>0</v>
      </c>
      <c r="O59" s="515" t="s">
        <v>472</v>
      </c>
      <c r="P59" s="57"/>
      <c r="Q59" s="57"/>
      <c r="R59" s="62">
        <f t="shared" si="38"/>
        <v>0</v>
      </c>
      <c r="S59" s="57"/>
      <c r="T59" s="57"/>
      <c r="U59" s="62">
        <f t="shared" si="39"/>
        <v>0</v>
      </c>
      <c r="V59" s="57"/>
      <c r="W59" s="57"/>
      <c r="X59" s="62">
        <f t="shared" si="40"/>
        <v>0</v>
      </c>
      <c r="Z59" s="62">
        <f t="shared" si="41"/>
        <v>0</v>
      </c>
      <c r="AA59" s="62">
        <f t="shared" si="42"/>
        <v>0</v>
      </c>
      <c r="AB59" s="62">
        <f t="shared" si="43"/>
        <v>0</v>
      </c>
      <c r="AC59" s="515" t="s">
        <v>472</v>
      </c>
      <c r="AD59" s="57"/>
      <c r="AE59" s="57"/>
      <c r="AF59" s="62">
        <f t="shared" si="44"/>
        <v>0</v>
      </c>
      <c r="AG59" s="57"/>
      <c r="AH59" s="57"/>
      <c r="AI59" s="62">
        <f t="shared" si="45"/>
        <v>0</v>
      </c>
      <c r="AJ59" s="57"/>
      <c r="AK59" s="57"/>
      <c r="AL59" s="62">
        <f t="shared" si="46"/>
        <v>0</v>
      </c>
      <c r="AN59" s="62">
        <f t="shared" si="47"/>
        <v>0</v>
      </c>
      <c r="AO59" s="62">
        <f t="shared" si="48"/>
        <v>0</v>
      </c>
      <c r="AP59" s="62">
        <f t="shared" si="49"/>
        <v>0</v>
      </c>
    </row>
    <row r="60" spans="1:43" ht="11.5" x14ac:dyDescent="0.25">
      <c r="A60" s="58"/>
      <c r="C60" s="531" t="s">
        <v>501</v>
      </c>
      <c r="D60" s="520"/>
      <c r="E60" s="3" t="s">
        <v>231</v>
      </c>
      <c r="F60" s="21">
        <f t="shared" ref="F60:M60" si="50">SUM(F54:F59)</f>
        <v>0</v>
      </c>
      <c r="G60" s="21">
        <f t="shared" si="50"/>
        <v>0</v>
      </c>
      <c r="H60" s="21">
        <f>SUM(H54:H59)</f>
        <v>0</v>
      </c>
      <c r="I60" s="21">
        <f t="shared" si="50"/>
        <v>0</v>
      </c>
      <c r="J60" s="21">
        <f t="shared" si="50"/>
        <v>0</v>
      </c>
      <c r="K60" s="21">
        <f t="shared" si="50"/>
        <v>0</v>
      </c>
      <c r="L60" s="21">
        <f t="shared" si="50"/>
        <v>0</v>
      </c>
      <c r="M60" s="21">
        <f t="shared" si="50"/>
        <v>0</v>
      </c>
      <c r="N60" s="21">
        <f>SUM(N54:N59)</f>
        <v>0</v>
      </c>
      <c r="O60" s="515"/>
      <c r="P60" s="21">
        <f t="shared" ref="P60:W60" si="51">SUM(P54:P59)</f>
        <v>0</v>
      </c>
      <c r="Q60" s="21">
        <f t="shared" si="51"/>
        <v>0</v>
      </c>
      <c r="R60" s="21">
        <f t="shared" si="51"/>
        <v>0</v>
      </c>
      <c r="S60" s="21">
        <f t="shared" si="51"/>
        <v>0</v>
      </c>
      <c r="T60" s="21">
        <f t="shared" si="51"/>
        <v>0</v>
      </c>
      <c r="U60" s="21">
        <f t="shared" si="51"/>
        <v>0</v>
      </c>
      <c r="V60" s="21">
        <f t="shared" si="51"/>
        <v>0</v>
      </c>
      <c r="W60" s="21">
        <f t="shared" si="51"/>
        <v>0</v>
      </c>
      <c r="X60" s="21">
        <f>SUM(X54:X59)</f>
        <v>0</v>
      </c>
      <c r="Z60" s="21">
        <f>SUM(Z54:Z59)</f>
        <v>0</v>
      </c>
      <c r="AA60" s="21">
        <f>SUM(AA54:AA59)</f>
        <v>0</v>
      </c>
      <c r="AB60" s="21">
        <f>SUM(AB54:AB59)</f>
        <v>0</v>
      </c>
      <c r="AC60" s="515"/>
      <c r="AD60" s="21">
        <f t="shared" ref="AD60:AK60" si="52">SUM(AD54:AD59)</f>
        <v>0</v>
      </c>
      <c r="AE60" s="21">
        <f t="shared" si="52"/>
        <v>0</v>
      </c>
      <c r="AF60" s="21">
        <f t="shared" si="52"/>
        <v>0</v>
      </c>
      <c r="AG60" s="21">
        <f t="shared" si="52"/>
        <v>0</v>
      </c>
      <c r="AH60" s="21">
        <f t="shared" si="52"/>
        <v>0</v>
      </c>
      <c r="AI60" s="21">
        <f t="shared" si="52"/>
        <v>0</v>
      </c>
      <c r="AJ60" s="21">
        <f t="shared" si="52"/>
        <v>0</v>
      </c>
      <c r="AK60" s="21">
        <f t="shared" si="52"/>
        <v>0</v>
      </c>
      <c r="AL60" s="21">
        <f>SUM(AL54:AL59)</f>
        <v>0</v>
      </c>
      <c r="AN60" s="21">
        <f>SUM(AN54:AN59)</f>
        <v>0</v>
      </c>
      <c r="AO60" s="21">
        <f>SUM(AO54:AO59)</f>
        <v>0</v>
      </c>
      <c r="AP60" s="21">
        <f>SUM(AP54:AP59)</f>
        <v>0</v>
      </c>
    </row>
    <row r="61" spans="1:43" ht="11.5" x14ac:dyDescent="0.25">
      <c r="A61" s="58"/>
      <c r="C61" s="531" t="s">
        <v>502</v>
      </c>
      <c r="D61" s="520"/>
      <c r="F61" s="6"/>
      <c r="G61" s="6"/>
      <c r="H61" s="6"/>
      <c r="I61" s="6"/>
      <c r="J61" s="6"/>
      <c r="K61" s="6"/>
      <c r="L61" s="6"/>
      <c r="M61" s="6"/>
      <c r="N61" s="6"/>
      <c r="O61" s="515"/>
      <c r="P61" s="6"/>
      <c r="Q61" s="6"/>
      <c r="R61" s="6"/>
      <c r="S61" s="6"/>
      <c r="T61" s="6"/>
      <c r="U61" s="6"/>
      <c r="V61" s="6"/>
      <c r="W61" s="6"/>
      <c r="X61" s="6"/>
      <c r="Z61" s="6"/>
      <c r="AA61" s="6"/>
      <c r="AB61" s="6"/>
      <c r="AC61" s="515"/>
      <c r="AD61" s="6"/>
      <c r="AE61" s="6"/>
      <c r="AF61" s="6"/>
      <c r="AG61" s="6"/>
      <c r="AH61" s="6"/>
      <c r="AI61" s="6"/>
      <c r="AJ61" s="6"/>
      <c r="AK61" s="6"/>
      <c r="AL61" s="6"/>
      <c r="AN61" s="6"/>
      <c r="AO61" s="6"/>
      <c r="AP61" s="6"/>
    </row>
    <row r="62" spans="1:43" ht="11.5" x14ac:dyDescent="0.25">
      <c r="A62" s="58">
        <f t="shared" ref="A62:A71" si="53">IF(OR(H62&lt;0,K62&lt;0,N62&lt;0,Z62&lt;0,AA62&lt;0,AB62&lt;0,AF62&lt;0,AI62&lt;0,AL62&lt;0),1,0)</f>
        <v>0</v>
      </c>
      <c r="C62" s="531" t="s">
        <v>503</v>
      </c>
      <c r="D62" s="520" t="s">
        <v>472</v>
      </c>
      <c r="E62" s="2" t="s">
        <v>23</v>
      </c>
      <c r="F62" s="57"/>
      <c r="G62" s="57"/>
      <c r="H62" s="62">
        <f t="shared" ref="H62:H71" si="54">SUM(F62:G62)</f>
        <v>0</v>
      </c>
      <c r="I62" s="57"/>
      <c r="J62" s="57"/>
      <c r="K62" s="62">
        <f t="shared" ref="K62:K71" si="55">SUM(I62:J62)</f>
        <v>0</v>
      </c>
      <c r="L62" s="57"/>
      <c r="M62" s="57"/>
      <c r="N62" s="62">
        <f t="shared" ref="N62:N71" si="56">SUM(L62:M62)</f>
        <v>0</v>
      </c>
      <c r="O62" s="515" t="s">
        <v>472</v>
      </c>
      <c r="P62" s="57"/>
      <c r="Q62" s="57"/>
      <c r="R62" s="62">
        <f t="shared" ref="R62:R71" si="57">SUM(P62:Q62)</f>
        <v>0</v>
      </c>
      <c r="S62" s="57"/>
      <c r="T62" s="57"/>
      <c r="U62" s="62">
        <f t="shared" ref="U62:U71" si="58">SUM(S62:T62)</f>
        <v>0</v>
      </c>
      <c r="V62" s="57"/>
      <c r="W62" s="57"/>
      <c r="X62" s="62">
        <f t="shared" ref="X62:X71" si="59">SUM(V62:W62)</f>
        <v>0</v>
      </c>
      <c r="Z62" s="62">
        <f t="shared" ref="Z62:Z71" si="60">R62/R$15</f>
        <v>0</v>
      </c>
      <c r="AA62" s="62">
        <f t="shared" ref="AA62:AA71" si="61">U62/U$15</f>
        <v>0</v>
      </c>
      <c r="AB62" s="62">
        <f t="shared" ref="AB62:AB71" si="62">X62/X$15</f>
        <v>0</v>
      </c>
      <c r="AC62" s="515" t="s">
        <v>472</v>
      </c>
      <c r="AD62" s="57"/>
      <c r="AE62" s="57"/>
      <c r="AF62" s="62">
        <f t="shared" ref="AF62:AF71" si="63">SUM(AD62:AE62)</f>
        <v>0</v>
      </c>
      <c r="AG62" s="57"/>
      <c r="AH62" s="57"/>
      <c r="AI62" s="62">
        <f t="shared" ref="AI62:AI71" si="64">SUM(AG62:AH62)</f>
        <v>0</v>
      </c>
      <c r="AJ62" s="57"/>
      <c r="AK62" s="57"/>
      <c r="AL62" s="62">
        <f t="shared" ref="AL62:AL71" si="65">SUM(AJ62:AK62)</f>
        <v>0</v>
      </c>
      <c r="AN62" s="62">
        <f t="shared" ref="AN62:AN71" si="66">AF62/AF$15</f>
        <v>0</v>
      </c>
      <c r="AO62" s="62">
        <f t="shared" ref="AO62:AO71" si="67">AI62/AI$15</f>
        <v>0</v>
      </c>
      <c r="AP62" s="62">
        <f t="shared" ref="AP62:AP71" si="68">AL62/AL$15</f>
        <v>0</v>
      </c>
    </row>
    <row r="63" spans="1:43" ht="11.5" x14ac:dyDescent="0.25">
      <c r="A63" s="58">
        <f t="shared" si="53"/>
        <v>0</v>
      </c>
      <c r="C63" s="531" t="s">
        <v>504</v>
      </c>
      <c r="D63" s="520"/>
      <c r="E63" s="2" t="s">
        <v>24</v>
      </c>
      <c r="F63" s="57"/>
      <c r="G63" s="57"/>
      <c r="H63" s="62">
        <f t="shared" si="54"/>
        <v>0</v>
      </c>
      <c r="I63" s="57"/>
      <c r="J63" s="57"/>
      <c r="K63" s="62">
        <f t="shared" si="55"/>
        <v>0</v>
      </c>
      <c r="L63" s="57"/>
      <c r="M63" s="57"/>
      <c r="N63" s="62">
        <f t="shared" si="56"/>
        <v>0</v>
      </c>
      <c r="O63" s="515"/>
      <c r="P63" s="57"/>
      <c r="Q63" s="57"/>
      <c r="R63" s="62">
        <f t="shared" si="57"/>
        <v>0</v>
      </c>
      <c r="S63" s="57"/>
      <c r="T63" s="57"/>
      <c r="U63" s="62">
        <f t="shared" si="58"/>
        <v>0</v>
      </c>
      <c r="V63" s="57"/>
      <c r="W63" s="57"/>
      <c r="X63" s="62">
        <f t="shared" si="59"/>
        <v>0</v>
      </c>
      <c r="Z63" s="62">
        <f t="shared" si="60"/>
        <v>0</v>
      </c>
      <c r="AA63" s="62">
        <f t="shared" si="61"/>
        <v>0</v>
      </c>
      <c r="AB63" s="62">
        <f t="shared" si="62"/>
        <v>0</v>
      </c>
      <c r="AC63" s="515"/>
      <c r="AD63" s="57"/>
      <c r="AE63" s="57"/>
      <c r="AF63" s="62">
        <f t="shared" si="63"/>
        <v>0</v>
      </c>
      <c r="AG63" s="57"/>
      <c r="AH63" s="57"/>
      <c r="AI63" s="62">
        <f t="shared" si="64"/>
        <v>0</v>
      </c>
      <c r="AJ63" s="57"/>
      <c r="AK63" s="57"/>
      <c r="AL63" s="62">
        <f t="shared" si="65"/>
        <v>0</v>
      </c>
      <c r="AN63" s="62">
        <f t="shared" si="66"/>
        <v>0</v>
      </c>
      <c r="AO63" s="62">
        <f t="shared" si="67"/>
        <v>0</v>
      </c>
      <c r="AP63" s="62">
        <f t="shared" si="68"/>
        <v>0</v>
      </c>
    </row>
    <row r="64" spans="1:43" ht="11.5" x14ac:dyDescent="0.25">
      <c r="A64" s="58">
        <f t="shared" si="53"/>
        <v>0</v>
      </c>
      <c r="C64" s="531" t="s">
        <v>505</v>
      </c>
      <c r="D64" s="520"/>
      <c r="E64" s="2" t="s">
        <v>178</v>
      </c>
      <c r="F64" s="57"/>
      <c r="G64" s="57"/>
      <c r="H64" s="62">
        <f t="shared" si="54"/>
        <v>0</v>
      </c>
      <c r="I64" s="57"/>
      <c r="J64" s="57"/>
      <c r="K64" s="62">
        <f t="shared" si="55"/>
        <v>0</v>
      </c>
      <c r="L64" s="57"/>
      <c r="M64" s="57"/>
      <c r="N64" s="62">
        <f t="shared" si="56"/>
        <v>0</v>
      </c>
      <c r="O64" s="515"/>
      <c r="P64" s="57"/>
      <c r="Q64" s="57"/>
      <c r="R64" s="62">
        <f t="shared" si="57"/>
        <v>0</v>
      </c>
      <c r="S64" s="57"/>
      <c r="T64" s="57"/>
      <c r="U64" s="62">
        <f t="shared" si="58"/>
        <v>0</v>
      </c>
      <c r="V64" s="57"/>
      <c r="W64" s="57"/>
      <c r="X64" s="62">
        <f t="shared" si="59"/>
        <v>0</v>
      </c>
      <c r="Z64" s="62">
        <f t="shared" si="60"/>
        <v>0</v>
      </c>
      <c r="AA64" s="62">
        <f t="shared" si="61"/>
        <v>0</v>
      </c>
      <c r="AB64" s="62">
        <f t="shared" si="62"/>
        <v>0</v>
      </c>
      <c r="AC64" s="515"/>
      <c r="AD64" s="57"/>
      <c r="AE64" s="57"/>
      <c r="AF64" s="62">
        <f t="shared" si="63"/>
        <v>0</v>
      </c>
      <c r="AG64" s="57"/>
      <c r="AH64" s="57"/>
      <c r="AI64" s="62">
        <f t="shared" si="64"/>
        <v>0</v>
      </c>
      <c r="AJ64" s="57"/>
      <c r="AK64" s="57"/>
      <c r="AL64" s="62">
        <f t="shared" si="65"/>
        <v>0</v>
      </c>
      <c r="AN64" s="62">
        <f t="shared" si="66"/>
        <v>0</v>
      </c>
      <c r="AO64" s="62">
        <f t="shared" si="67"/>
        <v>0</v>
      </c>
      <c r="AP64" s="62">
        <f t="shared" si="68"/>
        <v>0</v>
      </c>
    </row>
    <row r="65" spans="1:42" ht="11.5" x14ac:dyDescent="0.25">
      <c r="A65" s="58">
        <f t="shared" si="53"/>
        <v>0</v>
      </c>
      <c r="C65" s="531" t="s">
        <v>506</v>
      </c>
      <c r="D65" s="520"/>
      <c r="E65" s="2" t="s">
        <v>180</v>
      </c>
      <c r="F65" s="57"/>
      <c r="G65" s="57"/>
      <c r="H65" s="62">
        <f t="shared" si="54"/>
        <v>0</v>
      </c>
      <c r="I65" s="57"/>
      <c r="J65" s="57"/>
      <c r="K65" s="62">
        <f t="shared" si="55"/>
        <v>0</v>
      </c>
      <c r="L65" s="57"/>
      <c r="M65" s="57"/>
      <c r="N65" s="62">
        <f t="shared" si="56"/>
        <v>0</v>
      </c>
      <c r="O65" s="515"/>
      <c r="P65" s="57"/>
      <c r="Q65" s="57"/>
      <c r="R65" s="62">
        <f t="shared" si="57"/>
        <v>0</v>
      </c>
      <c r="S65" s="57"/>
      <c r="T65" s="57"/>
      <c r="U65" s="62">
        <f t="shared" si="58"/>
        <v>0</v>
      </c>
      <c r="V65" s="57"/>
      <c r="W65" s="57"/>
      <c r="X65" s="62">
        <f t="shared" si="59"/>
        <v>0</v>
      </c>
      <c r="Z65" s="62">
        <f t="shared" si="60"/>
        <v>0</v>
      </c>
      <c r="AA65" s="62">
        <f t="shared" si="61"/>
        <v>0</v>
      </c>
      <c r="AB65" s="62">
        <f t="shared" si="62"/>
        <v>0</v>
      </c>
      <c r="AC65" s="515"/>
      <c r="AD65" s="57"/>
      <c r="AE65" s="57"/>
      <c r="AF65" s="62">
        <f t="shared" si="63"/>
        <v>0</v>
      </c>
      <c r="AG65" s="57"/>
      <c r="AH65" s="57"/>
      <c r="AI65" s="62">
        <f t="shared" si="64"/>
        <v>0</v>
      </c>
      <c r="AJ65" s="57"/>
      <c r="AK65" s="57"/>
      <c r="AL65" s="62">
        <f t="shared" si="65"/>
        <v>0</v>
      </c>
      <c r="AN65" s="62">
        <f t="shared" si="66"/>
        <v>0</v>
      </c>
      <c r="AO65" s="62">
        <f t="shared" si="67"/>
        <v>0</v>
      </c>
      <c r="AP65" s="62">
        <f t="shared" si="68"/>
        <v>0</v>
      </c>
    </row>
    <row r="66" spans="1:42" ht="11.5" x14ac:dyDescent="0.25">
      <c r="A66" s="58">
        <f t="shared" si="53"/>
        <v>0</v>
      </c>
      <c r="C66" s="531" t="s">
        <v>507</v>
      </c>
      <c r="D66" s="520"/>
      <c r="E66" s="2" t="s">
        <v>25</v>
      </c>
      <c r="F66" s="57"/>
      <c r="G66" s="57"/>
      <c r="H66" s="62">
        <f>SUM(F66:G66)</f>
        <v>0</v>
      </c>
      <c r="I66" s="57"/>
      <c r="J66" s="57"/>
      <c r="K66" s="62">
        <f>SUM(I66:J66)</f>
        <v>0</v>
      </c>
      <c r="L66" s="57"/>
      <c r="M66" s="57"/>
      <c r="N66" s="62">
        <f>SUM(L66:M66)</f>
        <v>0</v>
      </c>
      <c r="O66" s="515"/>
      <c r="P66" s="57"/>
      <c r="Q66" s="57"/>
      <c r="R66" s="62">
        <f t="shared" si="57"/>
        <v>0</v>
      </c>
      <c r="S66" s="57"/>
      <c r="T66" s="57"/>
      <c r="U66" s="62">
        <f t="shared" si="58"/>
        <v>0</v>
      </c>
      <c r="V66" s="57"/>
      <c r="W66" s="57"/>
      <c r="X66" s="62">
        <f t="shared" si="59"/>
        <v>0</v>
      </c>
      <c r="Z66" s="62">
        <f t="shared" si="60"/>
        <v>0</v>
      </c>
      <c r="AA66" s="62">
        <f t="shared" si="61"/>
        <v>0</v>
      </c>
      <c r="AB66" s="62">
        <f t="shared" si="62"/>
        <v>0</v>
      </c>
      <c r="AC66" s="515"/>
      <c r="AD66" s="57"/>
      <c r="AE66" s="57"/>
      <c r="AF66" s="62">
        <f t="shared" si="63"/>
        <v>0</v>
      </c>
      <c r="AG66" s="57"/>
      <c r="AH66" s="57"/>
      <c r="AI66" s="62">
        <f t="shared" si="64"/>
        <v>0</v>
      </c>
      <c r="AJ66" s="57"/>
      <c r="AK66" s="57"/>
      <c r="AL66" s="62">
        <f t="shared" si="65"/>
        <v>0</v>
      </c>
      <c r="AN66" s="62">
        <f t="shared" si="66"/>
        <v>0</v>
      </c>
      <c r="AO66" s="62">
        <f t="shared" si="67"/>
        <v>0</v>
      </c>
      <c r="AP66" s="62">
        <f t="shared" si="68"/>
        <v>0</v>
      </c>
    </row>
    <row r="67" spans="1:42" ht="11.5" x14ac:dyDescent="0.25">
      <c r="A67" s="58">
        <f t="shared" si="53"/>
        <v>0</v>
      </c>
      <c r="C67" s="531" t="s">
        <v>508</v>
      </c>
      <c r="D67" s="520"/>
      <c r="E67" s="2" t="s">
        <v>26</v>
      </c>
      <c r="F67" s="57"/>
      <c r="G67" s="57"/>
      <c r="H67" s="62">
        <f>SUM(F67:G67)</f>
        <v>0</v>
      </c>
      <c r="I67" s="57"/>
      <c r="J67" s="57"/>
      <c r="K67" s="62">
        <f>SUM(I67:J67)</f>
        <v>0</v>
      </c>
      <c r="L67" s="57"/>
      <c r="M67" s="57"/>
      <c r="N67" s="62">
        <f>SUM(L67:M67)</f>
        <v>0</v>
      </c>
      <c r="O67" s="515"/>
      <c r="P67" s="57"/>
      <c r="Q67" s="57"/>
      <c r="R67" s="62">
        <f t="shared" si="57"/>
        <v>0</v>
      </c>
      <c r="S67" s="57"/>
      <c r="T67" s="57"/>
      <c r="U67" s="62">
        <f t="shared" si="58"/>
        <v>0</v>
      </c>
      <c r="V67" s="57"/>
      <c r="W67" s="57"/>
      <c r="X67" s="62">
        <f t="shared" si="59"/>
        <v>0</v>
      </c>
      <c r="Z67" s="62">
        <f t="shared" si="60"/>
        <v>0</v>
      </c>
      <c r="AA67" s="62">
        <f t="shared" si="61"/>
        <v>0</v>
      </c>
      <c r="AB67" s="62">
        <f t="shared" si="62"/>
        <v>0</v>
      </c>
      <c r="AC67" s="515"/>
      <c r="AD67" s="57"/>
      <c r="AE67" s="57"/>
      <c r="AF67" s="62">
        <f t="shared" si="63"/>
        <v>0</v>
      </c>
      <c r="AG67" s="57"/>
      <c r="AH67" s="57"/>
      <c r="AI67" s="62">
        <f t="shared" si="64"/>
        <v>0</v>
      </c>
      <c r="AJ67" s="57"/>
      <c r="AK67" s="57"/>
      <c r="AL67" s="62">
        <f t="shared" si="65"/>
        <v>0</v>
      </c>
      <c r="AN67" s="62">
        <f t="shared" si="66"/>
        <v>0</v>
      </c>
      <c r="AO67" s="62">
        <f t="shared" si="67"/>
        <v>0</v>
      </c>
      <c r="AP67" s="62">
        <f t="shared" si="68"/>
        <v>0</v>
      </c>
    </row>
    <row r="68" spans="1:42" ht="11.5" x14ac:dyDescent="0.25">
      <c r="A68" s="58">
        <f t="shared" si="53"/>
        <v>0</v>
      </c>
      <c r="C68" s="531" t="s">
        <v>509</v>
      </c>
      <c r="D68" s="520"/>
      <c r="E68" s="2" t="s">
        <v>179</v>
      </c>
      <c r="F68" s="57"/>
      <c r="G68" s="57"/>
      <c r="H68" s="62">
        <f>SUM(F68:G68)</f>
        <v>0</v>
      </c>
      <c r="I68" s="57"/>
      <c r="J68" s="57"/>
      <c r="K68" s="62">
        <f>SUM(I68:J68)</f>
        <v>0</v>
      </c>
      <c r="L68" s="57"/>
      <c r="M68" s="57"/>
      <c r="N68" s="62">
        <f>SUM(L68:M68)</f>
        <v>0</v>
      </c>
      <c r="O68" s="515"/>
      <c r="P68" s="57"/>
      <c r="Q68" s="57"/>
      <c r="R68" s="62">
        <f t="shared" si="57"/>
        <v>0</v>
      </c>
      <c r="S68" s="57"/>
      <c r="T68" s="57"/>
      <c r="U68" s="62">
        <f t="shared" si="58"/>
        <v>0</v>
      </c>
      <c r="V68" s="57"/>
      <c r="W68" s="57"/>
      <c r="X68" s="62">
        <f t="shared" si="59"/>
        <v>0</v>
      </c>
      <c r="Z68" s="62">
        <f t="shared" si="60"/>
        <v>0</v>
      </c>
      <c r="AA68" s="62">
        <f t="shared" si="61"/>
        <v>0</v>
      </c>
      <c r="AB68" s="62">
        <f t="shared" si="62"/>
        <v>0</v>
      </c>
      <c r="AC68" s="515"/>
      <c r="AD68" s="57"/>
      <c r="AE68" s="57"/>
      <c r="AF68" s="62">
        <f t="shared" si="63"/>
        <v>0</v>
      </c>
      <c r="AG68" s="57"/>
      <c r="AH68" s="57"/>
      <c r="AI68" s="62">
        <f t="shared" si="64"/>
        <v>0</v>
      </c>
      <c r="AJ68" s="57"/>
      <c r="AK68" s="57"/>
      <c r="AL68" s="62">
        <f t="shared" si="65"/>
        <v>0</v>
      </c>
      <c r="AN68" s="62">
        <f t="shared" si="66"/>
        <v>0</v>
      </c>
      <c r="AO68" s="62">
        <f t="shared" si="67"/>
        <v>0</v>
      </c>
      <c r="AP68" s="62">
        <f t="shared" si="68"/>
        <v>0</v>
      </c>
    </row>
    <row r="69" spans="1:42" ht="11.5" x14ac:dyDescent="0.25">
      <c r="A69" s="58">
        <f t="shared" si="53"/>
        <v>0</v>
      </c>
      <c r="C69" s="531" t="s">
        <v>510</v>
      </c>
      <c r="D69" s="520" t="s">
        <v>472</v>
      </c>
      <c r="E69" s="2" t="s">
        <v>177</v>
      </c>
      <c r="F69" s="57"/>
      <c r="G69" s="57"/>
      <c r="H69" s="62">
        <f>SUM(F69:G69)</f>
        <v>0</v>
      </c>
      <c r="I69" s="57"/>
      <c r="J69" s="57"/>
      <c r="K69" s="62">
        <f>SUM(I69:J69)</f>
        <v>0</v>
      </c>
      <c r="L69" s="57"/>
      <c r="M69" s="57"/>
      <c r="N69" s="62">
        <f>SUM(L69:M69)</f>
        <v>0</v>
      </c>
      <c r="O69" s="515" t="s">
        <v>472</v>
      </c>
      <c r="P69" s="57"/>
      <c r="Q69" s="57"/>
      <c r="R69" s="62">
        <f t="shared" si="57"/>
        <v>0</v>
      </c>
      <c r="S69" s="57"/>
      <c r="T69" s="57"/>
      <c r="U69" s="62">
        <f t="shared" si="58"/>
        <v>0</v>
      </c>
      <c r="V69" s="57"/>
      <c r="W69" s="57"/>
      <c r="X69" s="62">
        <f t="shared" si="59"/>
        <v>0</v>
      </c>
      <c r="Z69" s="62">
        <f t="shared" si="60"/>
        <v>0</v>
      </c>
      <c r="AA69" s="62">
        <f t="shared" si="61"/>
        <v>0</v>
      </c>
      <c r="AB69" s="62">
        <f t="shared" si="62"/>
        <v>0</v>
      </c>
      <c r="AC69" s="515" t="s">
        <v>472</v>
      </c>
      <c r="AD69" s="57"/>
      <c r="AE69" s="57"/>
      <c r="AF69" s="62">
        <f t="shared" si="63"/>
        <v>0</v>
      </c>
      <c r="AG69" s="57"/>
      <c r="AH69" s="57"/>
      <c r="AI69" s="62">
        <f t="shared" si="64"/>
        <v>0</v>
      </c>
      <c r="AJ69" s="57"/>
      <c r="AK69" s="57"/>
      <c r="AL69" s="62">
        <f t="shared" si="65"/>
        <v>0</v>
      </c>
      <c r="AN69" s="62">
        <f t="shared" si="66"/>
        <v>0</v>
      </c>
      <c r="AO69" s="62">
        <f t="shared" si="67"/>
        <v>0</v>
      </c>
      <c r="AP69" s="62">
        <f t="shared" si="68"/>
        <v>0</v>
      </c>
    </row>
    <row r="70" spans="1:42" ht="11.5" x14ac:dyDescent="0.25">
      <c r="A70" s="58">
        <f t="shared" si="53"/>
        <v>0</v>
      </c>
      <c r="C70" s="531" t="s">
        <v>511</v>
      </c>
      <c r="D70" s="520" t="s">
        <v>472</v>
      </c>
      <c r="E70" s="2" t="s">
        <v>73</v>
      </c>
      <c r="F70" s="57"/>
      <c r="G70" s="57"/>
      <c r="H70" s="62">
        <f t="shared" si="54"/>
        <v>0</v>
      </c>
      <c r="I70" s="57"/>
      <c r="J70" s="57"/>
      <c r="K70" s="62">
        <f t="shared" si="55"/>
        <v>0</v>
      </c>
      <c r="L70" s="57"/>
      <c r="M70" s="57"/>
      <c r="N70" s="62">
        <f t="shared" si="56"/>
        <v>0</v>
      </c>
      <c r="O70" s="515" t="s">
        <v>472</v>
      </c>
      <c r="P70" s="57"/>
      <c r="Q70" s="57"/>
      <c r="R70" s="62">
        <f t="shared" si="57"/>
        <v>0</v>
      </c>
      <c r="S70" s="57"/>
      <c r="T70" s="57"/>
      <c r="U70" s="62">
        <f t="shared" si="58"/>
        <v>0</v>
      </c>
      <c r="V70" s="57"/>
      <c r="W70" s="57"/>
      <c r="X70" s="62">
        <f t="shared" si="59"/>
        <v>0</v>
      </c>
      <c r="Z70" s="62">
        <f t="shared" si="60"/>
        <v>0</v>
      </c>
      <c r="AA70" s="62">
        <f t="shared" si="61"/>
        <v>0</v>
      </c>
      <c r="AB70" s="62">
        <f t="shared" si="62"/>
        <v>0</v>
      </c>
      <c r="AC70" s="515" t="s">
        <v>472</v>
      </c>
      <c r="AD70" s="57"/>
      <c r="AE70" s="57"/>
      <c r="AF70" s="62">
        <f t="shared" si="63"/>
        <v>0</v>
      </c>
      <c r="AG70" s="57"/>
      <c r="AH70" s="57"/>
      <c r="AI70" s="62">
        <f t="shared" si="64"/>
        <v>0</v>
      </c>
      <c r="AJ70" s="57"/>
      <c r="AK70" s="57"/>
      <c r="AL70" s="62">
        <f t="shared" si="65"/>
        <v>0</v>
      </c>
      <c r="AN70" s="62">
        <f t="shared" si="66"/>
        <v>0</v>
      </c>
      <c r="AO70" s="62">
        <f t="shared" si="67"/>
        <v>0</v>
      </c>
      <c r="AP70" s="62">
        <f t="shared" si="68"/>
        <v>0</v>
      </c>
    </row>
    <row r="71" spans="1:42" ht="11.5" x14ac:dyDescent="0.25">
      <c r="A71" s="58">
        <f t="shared" si="53"/>
        <v>0</v>
      </c>
      <c r="C71" s="531" t="s">
        <v>512</v>
      </c>
      <c r="D71" s="520"/>
      <c r="E71" s="2" t="s">
        <v>181</v>
      </c>
      <c r="F71" s="57"/>
      <c r="G71" s="57"/>
      <c r="H71" s="62">
        <f t="shared" si="54"/>
        <v>0</v>
      </c>
      <c r="I71" s="57"/>
      <c r="J71" s="57"/>
      <c r="K71" s="62">
        <f t="shared" si="55"/>
        <v>0</v>
      </c>
      <c r="L71" s="57"/>
      <c r="M71" s="57"/>
      <c r="N71" s="62">
        <f t="shared" si="56"/>
        <v>0</v>
      </c>
      <c r="O71" s="515"/>
      <c r="P71" s="57"/>
      <c r="Q71" s="57"/>
      <c r="R71" s="62">
        <f t="shared" si="57"/>
        <v>0</v>
      </c>
      <c r="S71" s="57"/>
      <c r="T71" s="57"/>
      <c r="U71" s="62">
        <f t="shared" si="58"/>
        <v>0</v>
      </c>
      <c r="V71" s="57"/>
      <c r="W71" s="57"/>
      <c r="X71" s="62">
        <f t="shared" si="59"/>
        <v>0</v>
      </c>
      <c r="Z71" s="62">
        <f t="shared" si="60"/>
        <v>0</v>
      </c>
      <c r="AA71" s="62">
        <f t="shared" si="61"/>
        <v>0</v>
      </c>
      <c r="AB71" s="62">
        <f t="shared" si="62"/>
        <v>0</v>
      </c>
      <c r="AC71" s="515"/>
      <c r="AD71" s="57"/>
      <c r="AE71" s="57"/>
      <c r="AF71" s="62">
        <f t="shared" si="63"/>
        <v>0</v>
      </c>
      <c r="AG71" s="57"/>
      <c r="AH71" s="57"/>
      <c r="AI71" s="62">
        <f t="shared" si="64"/>
        <v>0</v>
      </c>
      <c r="AJ71" s="57"/>
      <c r="AK71" s="57"/>
      <c r="AL71" s="62">
        <f t="shared" si="65"/>
        <v>0</v>
      </c>
      <c r="AN71" s="62">
        <f t="shared" si="66"/>
        <v>0</v>
      </c>
      <c r="AO71" s="62">
        <f t="shared" si="67"/>
        <v>0</v>
      </c>
      <c r="AP71" s="62">
        <f t="shared" si="68"/>
        <v>0</v>
      </c>
    </row>
    <row r="72" spans="1:42" ht="11.5" x14ac:dyDescent="0.25">
      <c r="A72" s="58"/>
      <c r="C72" s="531" t="s">
        <v>521</v>
      </c>
      <c r="D72" s="520" t="s">
        <v>472</v>
      </c>
      <c r="E72" s="3" t="s">
        <v>182</v>
      </c>
      <c r="F72" s="21">
        <f t="shared" ref="F72:M72" si="69">SUM(F62:F71)</f>
        <v>0</v>
      </c>
      <c r="G72" s="21">
        <f t="shared" si="69"/>
        <v>0</v>
      </c>
      <c r="H72" s="21">
        <f t="shared" si="69"/>
        <v>0</v>
      </c>
      <c r="I72" s="21">
        <f t="shared" si="69"/>
        <v>0</v>
      </c>
      <c r="J72" s="21">
        <f t="shared" si="69"/>
        <v>0</v>
      </c>
      <c r="K72" s="21">
        <f t="shared" si="69"/>
        <v>0</v>
      </c>
      <c r="L72" s="21">
        <f t="shared" si="69"/>
        <v>0</v>
      </c>
      <c r="M72" s="21">
        <f t="shared" si="69"/>
        <v>0</v>
      </c>
      <c r="N72" s="21">
        <f>SUM(N62:N71)</f>
        <v>0</v>
      </c>
      <c r="O72" s="515" t="s">
        <v>472</v>
      </c>
      <c r="P72" s="21">
        <f t="shared" ref="P72:W72" si="70">SUM(P62:P71)</f>
        <v>0</v>
      </c>
      <c r="Q72" s="21">
        <f t="shared" si="70"/>
        <v>0</v>
      </c>
      <c r="R72" s="21">
        <f t="shared" si="70"/>
        <v>0</v>
      </c>
      <c r="S72" s="21">
        <f t="shared" si="70"/>
        <v>0</v>
      </c>
      <c r="T72" s="21">
        <f t="shared" si="70"/>
        <v>0</v>
      </c>
      <c r="U72" s="21">
        <f t="shared" si="70"/>
        <v>0</v>
      </c>
      <c r="V72" s="21">
        <f t="shared" si="70"/>
        <v>0</v>
      </c>
      <c r="W72" s="21">
        <f t="shared" si="70"/>
        <v>0</v>
      </c>
      <c r="X72" s="21">
        <f>SUM(X62:X71)</f>
        <v>0</v>
      </c>
      <c r="Z72" s="21">
        <f>SUM(Z62:Z71)</f>
        <v>0</v>
      </c>
      <c r="AA72" s="21">
        <f>SUM(AA62:AA71)</f>
        <v>0</v>
      </c>
      <c r="AB72" s="21">
        <f>SUM(AB62:AB71)</f>
        <v>0</v>
      </c>
      <c r="AC72" s="515" t="s">
        <v>472</v>
      </c>
      <c r="AD72" s="21">
        <f t="shared" ref="AD72:AK72" si="71">SUM(AD62:AD71)</f>
        <v>0</v>
      </c>
      <c r="AE72" s="21">
        <f t="shared" si="71"/>
        <v>0</v>
      </c>
      <c r="AF72" s="21">
        <f t="shared" si="71"/>
        <v>0</v>
      </c>
      <c r="AG72" s="21">
        <f t="shared" si="71"/>
        <v>0</v>
      </c>
      <c r="AH72" s="21">
        <f t="shared" si="71"/>
        <v>0</v>
      </c>
      <c r="AI72" s="21">
        <f t="shared" si="71"/>
        <v>0</v>
      </c>
      <c r="AJ72" s="21">
        <f t="shared" si="71"/>
        <v>0</v>
      </c>
      <c r="AK72" s="21">
        <f t="shared" si="71"/>
        <v>0</v>
      </c>
      <c r="AL72" s="21">
        <f>SUM(AL62:AL71)</f>
        <v>0</v>
      </c>
      <c r="AN72" s="21">
        <f>SUM(AN62:AN71)</f>
        <v>0</v>
      </c>
      <c r="AO72" s="21">
        <f>SUM(AO62:AO71)</f>
        <v>0</v>
      </c>
      <c r="AP72" s="21">
        <f>SUM(AP62:AP71)</f>
        <v>0</v>
      </c>
    </row>
    <row r="73" spans="1:42" ht="11.5" x14ac:dyDescent="0.25">
      <c r="A73" s="58"/>
      <c r="C73" s="531" t="s">
        <v>522</v>
      </c>
      <c r="D73" s="520"/>
      <c r="F73" s="6"/>
      <c r="G73" s="6"/>
      <c r="H73" s="6"/>
      <c r="I73" s="6"/>
      <c r="J73" s="6"/>
      <c r="K73" s="6"/>
      <c r="L73" s="6"/>
      <c r="M73" s="6"/>
      <c r="N73" s="6"/>
      <c r="O73" s="515"/>
      <c r="P73" s="6"/>
      <c r="Q73" s="6"/>
      <c r="R73" s="6"/>
      <c r="S73" s="6"/>
      <c r="T73" s="6"/>
      <c r="U73" s="6"/>
      <c r="V73" s="6"/>
      <c r="W73" s="6"/>
      <c r="X73" s="6"/>
      <c r="Z73" s="6"/>
      <c r="AA73" s="6"/>
      <c r="AB73" s="6"/>
      <c r="AC73" s="515"/>
      <c r="AD73" s="6"/>
      <c r="AE73" s="6"/>
      <c r="AF73" s="6"/>
      <c r="AG73" s="6"/>
      <c r="AH73" s="6"/>
      <c r="AI73" s="6"/>
      <c r="AJ73" s="6"/>
      <c r="AK73" s="6"/>
      <c r="AL73" s="6"/>
      <c r="AN73" s="6"/>
      <c r="AO73" s="6"/>
      <c r="AP73" s="6"/>
    </row>
    <row r="74" spans="1:42" ht="11.5" x14ac:dyDescent="0.25">
      <c r="A74" s="58">
        <f t="shared" ref="A74:A83" si="72">IF(OR(H74&lt;0,K74&lt;0,N74&lt;0,Z74&lt;0,AA74&lt;0,AB74&lt;0,AF74&lt;0,AI74&lt;0,AL74&lt;0),1,0)</f>
        <v>0</v>
      </c>
      <c r="C74" s="531" t="s">
        <v>523</v>
      </c>
      <c r="D74" s="520" t="s">
        <v>472</v>
      </c>
      <c r="E74" s="8" t="s">
        <v>154</v>
      </c>
      <c r="F74" s="57"/>
      <c r="G74" s="57"/>
      <c r="H74" s="62">
        <f t="shared" ref="H74:H83" si="73">SUM(F74:G74)</f>
        <v>0</v>
      </c>
      <c r="I74" s="57"/>
      <c r="J74" s="57"/>
      <c r="K74" s="62">
        <f t="shared" ref="K74:K83" si="74">SUM(I74:J74)</f>
        <v>0</v>
      </c>
      <c r="L74" s="57"/>
      <c r="M74" s="57"/>
      <c r="N74" s="62">
        <f t="shared" ref="N74:N83" si="75">SUM(L74:M74)</f>
        <v>0</v>
      </c>
      <c r="O74" s="515" t="s">
        <v>472</v>
      </c>
      <c r="P74" s="57"/>
      <c r="Q74" s="57"/>
      <c r="R74" s="62">
        <f t="shared" ref="R74:R83" si="76">SUM(P74:Q74)</f>
        <v>0</v>
      </c>
      <c r="S74" s="57"/>
      <c r="T74" s="57"/>
      <c r="U74" s="62">
        <f t="shared" ref="U74:U83" si="77">SUM(S74:T74)</f>
        <v>0</v>
      </c>
      <c r="V74" s="57"/>
      <c r="W74" s="57"/>
      <c r="X74" s="62">
        <f t="shared" ref="X74:X83" si="78">SUM(V74:W74)</f>
        <v>0</v>
      </c>
      <c r="Z74" s="62">
        <f t="shared" ref="Z74:Z83" si="79">R74/R$15</f>
        <v>0</v>
      </c>
      <c r="AA74" s="62">
        <f t="shared" ref="AA74:AA83" si="80">U74/U$15</f>
        <v>0</v>
      </c>
      <c r="AB74" s="62">
        <f t="shared" ref="AB74:AB83" si="81">X74/X$15</f>
        <v>0</v>
      </c>
      <c r="AC74" s="515" t="s">
        <v>472</v>
      </c>
      <c r="AD74" s="57"/>
      <c r="AE74" s="57"/>
      <c r="AF74" s="62">
        <f t="shared" ref="AF74:AF83" si="82">SUM(AD74:AE74)</f>
        <v>0</v>
      </c>
      <c r="AG74" s="57"/>
      <c r="AH74" s="57"/>
      <c r="AI74" s="62">
        <f t="shared" ref="AI74:AI83" si="83">SUM(AG74:AH74)</f>
        <v>0</v>
      </c>
      <c r="AJ74" s="57"/>
      <c r="AK74" s="57"/>
      <c r="AL74" s="62">
        <f t="shared" ref="AL74:AL83" si="84">SUM(AJ74:AK74)</f>
        <v>0</v>
      </c>
      <c r="AN74" s="62">
        <f t="shared" ref="AN74:AN83" si="85">AF74/AF$15</f>
        <v>0</v>
      </c>
      <c r="AO74" s="62">
        <f t="shared" ref="AO74:AO83" si="86">AI74/AI$15</f>
        <v>0</v>
      </c>
      <c r="AP74" s="62">
        <f t="shared" ref="AP74:AP83" si="87">AL74/AL$15</f>
        <v>0</v>
      </c>
    </row>
    <row r="75" spans="1:42" ht="11.5" x14ac:dyDescent="0.25">
      <c r="A75" s="58">
        <f t="shared" si="72"/>
        <v>0</v>
      </c>
      <c r="C75" s="531" t="s">
        <v>524</v>
      </c>
      <c r="D75" s="520" t="s">
        <v>472</v>
      </c>
      <c r="E75" s="2" t="s">
        <v>115</v>
      </c>
      <c r="F75" s="57"/>
      <c r="G75" s="57"/>
      <c r="H75" s="62">
        <f t="shared" si="73"/>
        <v>0</v>
      </c>
      <c r="I75" s="57"/>
      <c r="J75" s="57"/>
      <c r="K75" s="62">
        <f t="shared" si="74"/>
        <v>0</v>
      </c>
      <c r="L75" s="57"/>
      <c r="M75" s="57"/>
      <c r="N75" s="62">
        <f t="shared" si="75"/>
        <v>0</v>
      </c>
      <c r="O75" s="515" t="s">
        <v>472</v>
      </c>
      <c r="P75" s="57"/>
      <c r="Q75" s="57"/>
      <c r="R75" s="62">
        <f t="shared" si="76"/>
        <v>0</v>
      </c>
      <c r="S75" s="57"/>
      <c r="T75" s="57"/>
      <c r="U75" s="62">
        <f t="shared" si="77"/>
        <v>0</v>
      </c>
      <c r="V75" s="57"/>
      <c r="W75" s="57"/>
      <c r="X75" s="62">
        <f t="shared" si="78"/>
        <v>0</v>
      </c>
      <c r="Z75" s="62">
        <f t="shared" si="79"/>
        <v>0</v>
      </c>
      <c r="AA75" s="62">
        <f t="shared" si="80"/>
        <v>0</v>
      </c>
      <c r="AB75" s="62">
        <f t="shared" si="81"/>
        <v>0</v>
      </c>
      <c r="AC75" s="515" t="s">
        <v>472</v>
      </c>
      <c r="AD75" s="57"/>
      <c r="AE75" s="57"/>
      <c r="AF75" s="62">
        <f t="shared" si="82"/>
        <v>0</v>
      </c>
      <c r="AG75" s="57"/>
      <c r="AH75" s="57"/>
      <c r="AI75" s="62">
        <f t="shared" si="83"/>
        <v>0</v>
      </c>
      <c r="AJ75" s="57"/>
      <c r="AK75" s="57"/>
      <c r="AL75" s="62">
        <f t="shared" si="84"/>
        <v>0</v>
      </c>
      <c r="AN75" s="62">
        <f t="shared" si="85"/>
        <v>0</v>
      </c>
      <c r="AO75" s="62">
        <f t="shared" si="86"/>
        <v>0</v>
      </c>
      <c r="AP75" s="62">
        <f t="shared" si="87"/>
        <v>0</v>
      </c>
    </row>
    <row r="76" spans="1:42" ht="11.5" x14ac:dyDescent="0.25">
      <c r="A76" s="58">
        <f t="shared" si="72"/>
        <v>0</v>
      </c>
      <c r="C76" s="531" t="s">
        <v>525</v>
      </c>
      <c r="D76" s="520"/>
      <c r="E76" s="2" t="s">
        <v>28</v>
      </c>
      <c r="F76" s="57"/>
      <c r="G76" s="57"/>
      <c r="H76" s="62">
        <f t="shared" si="73"/>
        <v>0</v>
      </c>
      <c r="I76" s="57"/>
      <c r="J76" s="57"/>
      <c r="K76" s="62">
        <f t="shared" si="74"/>
        <v>0</v>
      </c>
      <c r="L76" s="57"/>
      <c r="M76" s="57"/>
      <c r="N76" s="62">
        <f t="shared" si="75"/>
        <v>0</v>
      </c>
      <c r="O76" s="515"/>
      <c r="P76" s="57"/>
      <c r="Q76" s="57"/>
      <c r="R76" s="62">
        <f t="shared" si="76"/>
        <v>0</v>
      </c>
      <c r="S76" s="57"/>
      <c r="T76" s="57"/>
      <c r="U76" s="62">
        <f t="shared" si="77"/>
        <v>0</v>
      </c>
      <c r="V76" s="57"/>
      <c r="W76" s="57"/>
      <c r="X76" s="62">
        <f t="shared" si="78"/>
        <v>0</v>
      </c>
      <c r="Z76" s="62">
        <f t="shared" si="79"/>
        <v>0</v>
      </c>
      <c r="AA76" s="62">
        <f t="shared" si="80"/>
        <v>0</v>
      </c>
      <c r="AB76" s="62">
        <f t="shared" si="81"/>
        <v>0</v>
      </c>
      <c r="AC76" s="515"/>
      <c r="AD76" s="57"/>
      <c r="AE76" s="57"/>
      <c r="AF76" s="62">
        <f t="shared" si="82"/>
        <v>0</v>
      </c>
      <c r="AG76" s="57"/>
      <c r="AH76" s="57"/>
      <c r="AI76" s="62">
        <f t="shared" si="83"/>
        <v>0</v>
      </c>
      <c r="AJ76" s="57"/>
      <c r="AK76" s="57"/>
      <c r="AL76" s="62">
        <f t="shared" si="84"/>
        <v>0</v>
      </c>
      <c r="AN76" s="62">
        <f t="shared" si="85"/>
        <v>0</v>
      </c>
      <c r="AO76" s="62">
        <f t="shared" si="86"/>
        <v>0</v>
      </c>
      <c r="AP76" s="62">
        <f t="shared" si="87"/>
        <v>0</v>
      </c>
    </row>
    <row r="77" spans="1:42" ht="11.5" x14ac:dyDescent="0.25">
      <c r="A77" s="58">
        <f t="shared" si="72"/>
        <v>0</v>
      </c>
      <c r="C77" s="531" t="s">
        <v>526</v>
      </c>
      <c r="D77" s="520"/>
      <c r="E77" s="8" t="s">
        <v>67</v>
      </c>
      <c r="F77" s="57"/>
      <c r="G77" s="57"/>
      <c r="H77" s="62">
        <f t="shared" si="73"/>
        <v>0</v>
      </c>
      <c r="I77" s="57"/>
      <c r="J77" s="57"/>
      <c r="K77" s="62">
        <f t="shared" si="74"/>
        <v>0</v>
      </c>
      <c r="L77" s="57"/>
      <c r="M77" s="57"/>
      <c r="N77" s="62">
        <f t="shared" si="75"/>
        <v>0</v>
      </c>
      <c r="O77" s="515"/>
      <c r="P77" s="57"/>
      <c r="Q77" s="57"/>
      <c r="R77" s="62">
        <f t="shared" si="76"/>
        <v>0</v>
      </c>
      <c r="S77" s="57"/>
      <c r="T77" s="57"/>
      <c r="U77" s="62">
        <f t="shared" si="77"/>
        <v>0</v>
      </c>
      <c r="V77" s="57"/>
      <c r="W77" s="57"/>
      <c r="X77" s="62">
        <f t="shared" si="78"/>
        <v>0</v>
      </c>
      <c r="Z77" s="62">
        <f t="shared" si="79"/>
        <v>0</v>
      </c>
      <c r="AA77" s="62">
        <f t="shared" si="80"/>
        <v>0</v>
      </c>
      <c r="AB77" s="62">
        <f t="shared" si="81"/>
        <v>0</v>
      </c>
      <c r="AC77" s="515"/>
      <c r="AD77" s="57"/>
      <c r="AE77" s="57"/>
      <c r="AF77" s="62">
        <f t="shared" si="82"/>
        <v>0</v>
      </c>
      <c r="AG77" s="57"/>
      <c r="AH77" s="57"/>
      <c r="AI77" s="62">
        <f t="shared" si="83"/>
        <v>0</v>
      </c>
      <c r="AJ77" s="57"/>
      <c r="AK77" s="57"/>
      <c r="AL77" s="62">
        <f t="shared" si="84"/>
        <v>0</v>
      </c>
      <c r="AN77" s="62">
        <f t="shared" si="85"/>
        <v>0</v>
      </c>
      <c r="AO77" s="62">
        <f t="shared" si="86"/>
        <v>0</v>
      </c>
      <c r="AP77" s="62">
        <f t="shared" si="87"/>
        <v>0</v>
      </c>
    </row>
    <row r="78" spans="1:42" ht="11.5" x14ac:dyDescent="0.25">
      <c r="A78" s="58">
        <f t="shared" si="72"/>
        <v>0</v>
      </c>
      <c r="C78" s="531" t="s">
        <v>527</v>
      </c>
      <c r="D78" s="520"/>
      <c r="E78" s="8" t="s">
        <v>183</v>
      </c>
      <c r="F78" s="57"/>
      <c r="G78" s="57"/>
      <c r="H78" s="62">
        <f t="shared" si="73"/>
        <v>0</v>
      </c>
      <c r="I78" s="57"/>
      <c r="J78" s="57"/>
      <c r="K78" s="62">
        <f t="shared" si="74"/>
        <v>0</v>
      </c>
      <c r="L78" s="57"/>
      <c r="M78" s="57"/>
      <c r="N78" s="62">
        <f t="shared" si="75"/>
        <v>0</v>
      </c>
      <c r="O78" s="515"/>
      <c r="P78" s="57"/>
      <c r="Q78" s="57"/>
      <c r="R78" s="62">
        <f t="shared" si="76"/>
        <v>0</v>
      </c>
      <c r="S78" s="57"/>
      <c r="T78" s="57"/>
      <c r="U78" s="62">
        <f t="shared" si="77"/>
        <v>0</v>
      </c>
      <c r="V78" s="57"/>
      <c r="W78" s="57"/>
      <c r="X78" s="62">
        <f t="shared" si="78"/>
        <v>0</v>
      </c>
      <c r="Z78" s="62">
        <f t="shared" si="79"/>
        <v>0</v>
      </c>
      <c r="AA78" s="62">
        <f t="shared" si="80"/>
        <v>0</v>
      </c>
      <c r="AB78" s="62">
        <f t="shared" si="81"/>
        <v>0</v>
      </c>
      <c r="AC78" s="515"/>
      <c r="AD78" s="57"/>
      <c r="AE78" s="57"/>
      <c r="AF78" s="62">
        <f t="shared" si="82"/>
        <v>0</v>
      </c>
      <c r="AG78" s="57"/>
      <c r="AH78" s="57"/>
      <c r="AI78" s="62">
        <f t="shared" si="83"/>
        <v>0</v>
      </c>
      <c r="AJ78" s="57"/>
      <c r="AK78" s="57"/>
      <c r="AL78" s="62">
        <f t="shared" si="84"/>
        <v>0</v>
      </c>
      <c r="AN78" s="62">
        <f t="shared" si="85"/>
        <v>0</v>
      </c>
      <c r="AO78" s="62">
        <f t="shared" si="86"/>
        <v>0</v>
      </c>
      <c r="AP78" s="62">
        <f t="shared" si="87"/>
        <v>0</v>
      </c>
    </row>
    <row r="79" spans="1:42" ht="11.5" x14ac:dyDescent="0.25">
      <c r="A79" s="58">
        <f t="shared" si="72"/>
        <v>0</v>
      </c>
      <c r="C79" s="531" t="s">
        <v>528</v>
      </c>
      <c r="D79" s="520"/>
      <c r="E79" s="8" t="s">
        <v>184</v>
      </c>
      <c r="F79" s="57"/>
      <c r="G79" s="57"/>
      <c r="H79" s="62">
        <f t="shared" si="73"/>
        <v>0</v>
      </c>
      <c r="I79" s="57"/>
      <c r="J79" s="57"/>
      <c r="K79" s="62">
        <f t="shared" si="74"/>
        <v>0</v>
      </c>
      <c r="L79" s="57"/>
      <c r="M79" s="57"/>
      <c r="N79" s="62">
        <f t="shared" si="75"/>
        <v>0</v>
      </c>
      <c r="O79" s="515"/>
      <c r="P79" s="57"/>
      <c r="Q79" s="57"/>
      <c r="R79" s="62">
        <f t="shared" si="76"/>
        <v>0</v>
      </c>
      <c r="S79" s="57"/>
      <c r="T79" s="57"/>
      <c r="U79" s="62">
        <f t="shared" si="77"/>
        <v>0</v>
      </c>
      <c r="V79" s="57"/>
      <c r="W79" s="57"/>
      <c r="X79" s="62">
        <f t="shared" si="78"/>
        <v>0</v>
      </c>
      <c r="Z79" s="62">
        <f t="shared" si="79"/>
        <v>0</v>
      </c>
      <c r="AA79" s="62">
        <f t="shared" si="80"/>
        <v>0</v>
      </c>
      <c r="AB79" s="62">
        <f t="shared" si="81"/>
        <v>0</v>
      </c>
      <c r="AC79" s="515"/>
      <c r="AD79" s="57"/>
      <c r="AE79" s="57"/>
      <c r="AF79" s="62">
        <f t="shared" si="82"/>
        <v>0</v>
      </c>
      <c r="AG79" s="57"/>
      <c r="AH79" s="57"/>
      <c r="AI79" s="62">
        <f t="shared" si="83"/>
        <v>0</v>
      </c>
      <c r="AJ79" s="57"/>
      <c r="AK79" s="57"/>
      <c r="AL79" s="62">
        <f t="shared" si="84"/>
        <v>0</v>
      </c>
      <c r="AN79" s="62">
        <f t="shared" si="85"/>
        <v>0</v>
      </c>
      <c r="AO79" s="62">
        <f t="shared" si="86"/>
        <v>0</v>
      </c>
      <c r="AP79" s="62">
        <f t="shared" si="87"/>
        <v>0</v>
      </c>
    </row>
    <row r="80" spans="1:42" ht="11.5" x14ac:dyDescent="0.25">
      <c r="A80" s="58">
        <f t="shared" si="72"/>
        <v>0</v>
      </c>
      <c r="C80" s="531" t="s">
        <v>529</v>
      </c>
      <c r="D80" s="520"/>
      <c r="E80" s="8" t="s">
        <v>185</v>
      </c>
      <c r="F80" s="57"/>
      <c r="G80" s="57"/>
      <c r="H80" s="62">
        <f t="shared" si="73"/>
        <v>0</v>
      </c>
      <c r="I80" s="57"/>
      <c r="J80" s="57"/>
      <c r="K80" s="62">
        <f t="shared" si="74"/>
        <v>0</v>
      </c>
      <c r="L80" s="57"/>
      <c r="M80" s="57"/>
      <c r="N80" s="62">
        <f t="shared" si="75"/>
        <v>0</v>
      </c>
      <c r="O80" s="515"/>
      <c r="P80" s="57"/>
      <c r="Q80" s="57"/>
      <c r="R80" s="62">
        <f t="shared" si="76"/>
        <v>0</v>
      </c>
      <c r="S80" s="57"/>
      <c r="T80" s="57"/>
      <c r="U80" s="62">
        <f t="shared" si="77"/>
        <v>0</v>
      </c>
      <c r="V80" s="57"/>
      <c r="W80" s="57"/>
      <c r="X80" s="62">
        <f t="shared" si="78"/>
        <v>0</v>
      </c>
      <c r="Z80" s="62">
        <f t="shared" si="79"/>
        <v>0</v>
      </c>
      <c r="AA80" s="62">
        <f t="shared" si="80"/>
        <v>0</v>
      </c>
      <c r="AB80" s="62">
        <f t="shared" si="81"/>
        <v>0</v>
      </c>
      <c r="AC80" s="515"/>
      <c r="AD80" s="57"/>
      <c r="AE80" s="57"/>
      <c r="AF80" s="62">
        <f t="shared" si="82"/>
        <v>0</v>
      </c>
      <c r="AG80" s="57"/>
      <c r="AH80" s="57"/>
      <c r="AI80" s="62">
        <f t="shared" si="83"/>
        <v>0</v>
      </c>
      <c r="AJ80" s="57"/>
      <c r="AK80" s="57"/>
      <c r="AL80" s="62">
        <f t="shared" si="84"/>
        <v>0</v>
      </c>
      <c r="AN80" s="62">
        <f t="shared" si="85"/>
        <v>0</v>
      </c>
      <c r="AO80" s="62">
        <f t="shared" si="86"/>
        <v>0</v>
      </c>
      <c r="AP80" s="62">
        <f t="shared" si="87"/>
        <v>0</v>
      </c>
    </row>
    <row r="81" spans="1:42" ht="11.5" x14ac:dyDescent="0.25">
      <c r="A81" s="58">
        <f t="shared" si="72"/>
        <v>0</v>
      </c>
      <c r="C81" s="531" t="s">
        <v>530</v>
      </c>
      <c r="D81" s="520" t="s">
        <v>472</v>
      </c>
      <c r="E81" s="8" t="s">
        <v>186</v>
      </c>
      <c r="F81" s="57"/>
      <c r="G81" s="57"/>
      <c r="H81" s="62">
        <f t="shared" si="73"/>
        <v>0</v>
      </c>
      <c r="I81" s="57"/>
      <c r="J81" s="57"/>
      <c r="K81" s="62">
        <f t="shared" si="74"/>
        <v>0</v>
      </c>
      <c r="L81" s="57"/>
      <c r="M81" s="57"/>
      <c r="N81" s="62">
        <f t="shared" si="75"/>
        <v>0</v>
      </c>
      <c r="O81" s="515" t="s">
        <v>472</v>
      </c>
      <c r="P81" s="57"/>
      <c r="Q81" s="57"/>
      <c r="R81" s="62">
        <f t="shared" si="76"/>
        <v>0</v>
      </c>
      <c r="S81" s="57"/>
      <c r="T81" s="57"/>
      <c r="U81" s="62">
        <f t="shared" si="77"/>
        <v>0</v>
      </c>
      <c r="V81" s="57"/>
      <c r="W81" s="57"/>
      <c r="X81" s="62">
        <f t="shared" si="78"/>
        <v>0</v>
      </c>
      <c r="Z81" s="62">
        <f t="shared" si="79"/>
        <v>0</v>
      </c>
      <c r="AA81" s="62">
        <f t="shared" si="80"/>
        <v>0</v>
      </c>
      <c r="AB81" s="62">
        <f t="shared" si="81"/>
        <v>0</v>
      </c>
      <c r="AC81" s="515" t="s">
        <v>472</v>
      </c>
      <c r="AD81" s="57"/>
      <c r="AE81" s="57"/>
      <c r="AF81" s="62">
        <f t="shared" si="82"/>
        <v>0</v>
      </c>
      <c r="AG81" s="57"/>
      <c r="AH81" s="57"/>
      <c r="AI81" s="62">
        <f t="shared" si="83"/>
        <v>0</v>
      </c>
      <c r="AJ81" s="57"/>
      <c r="AK81" s="57"/>
      <c r="AL81" s="62">
        <f t="shared" si="84"/>
        <v>0</v>
      </c>
      <c r="AN81" s="62">
        <f t="shared" si="85"/>
        <v>0</v>
      </c>
      <c r="AO81" s="62">
        <f t="shared" si="86"/>
        <v>0</v>
      </c>
      <c r="AP81" s="62">
        <f t="shared" si="87"/>
        <v>0</v>
      </c>
    </row>
    <row r="82" spans="1:42" ht="11.5" x14ac:dyDescent="0.25">
      <c r="A82" s="58">
        <f t="shared" si="72"/>
        <v>0</v>
      </c>
      <c r="C82" s="531" t="s">
        <v>531</v>
      </c>
      <c r="D82" s="520"/>
      <c r="E82" s="2" t="s">
        <v>32</v>
      </c>
      <c r="F82" s="57"/>
      <c r="G82" s="57"/>
      <c r="H82" s="62">
        <f t="shared" si="73"/>
        <v>0</v>
      </c>
      <c r="I82" s="57"/>
      <c r="J82" s="57"/>
      <c r="K82" s="62">
        <f t="shared" si="74"/>
        <v>0</v>
      </c>
      <c r="L82" s="57"/>
      <c r="M82" s="57"/>
      <c r="N82" s="62">
        <f t="shared" si="75"/>
        <v>0</v>
      </c>
      <c r="O82" s="515"/>
      <c r="P82" s="57"/>
      <c r="Q82" s="57"/>
      <c r="R82" s="62">
        <f t="shared" si="76"/>
        <v>0</v>
      </c>
      <c r="S82" s="57"/>
      <c r="T82" s="57"/>
      <c r="U82" s="62">
        <f t="shared" si="77"/>
        <v>0</v>
      </c>
      <c r="V82" s="57"/>
      <c r="W82" s="57"/>
      <c r="X82" s="62">
        <f t="shared" si="78"/>
        <v>0</v>
      </c>
      <c r="Z82" s="62">
        <f t="shared" si="79"/>
        <v>0</v>
      </c>
      <c r="AA82" s="62">
        <f t="shared" si="80"/>
        <v>0</v>
      </c>
      <c r="AB82" s="62">
        <f t="shared" si="81"/>
        <v>0</v>
      </c>
      <c r="AC82" s="515"/>
      <c r="AD82" s="57"/>
      <c r="AE82" s="57"/>
      <c r="AF82" s="62">
        <f t="shared" si="82"/>
        <v>0</v>
      </c>
      <c r="AG82" s="57"/>
      <c r="AH82" s="57"/>
      <c r="AI82" s="62">
        <f t="shared" si="83"/>
        <v>0</v>
      </c>
      <c r="AJ82" s="57"/>
      <c r="AK82" s="57"/>
      <c r="AL82" s="62">
        <f t="shared" si="84"/>
        <v>0</v>
      </c>
      <c r="AN82" s="62">
        <f t="shared" si="85"/>
        <v>0</v>
      </c>
      <c r="AO82" s="62">
        <f t="shared" si="86"/>
        <v>0</v>
      </c>
      <c r="AP82" s="62">
        <f t="shared" si="87"/>
        <v>0</v>
      </c>
    </row>
    <row r="83" spans="1:42" ht="11.5" x14ac:dyDescent="0.25">
      <c r="A83" s="58">
        <f t="shared" si="72"/>
        <v>0</v>
      </c>
      <c r="C83" s="531" t="s">
        <v>532</v>
      </c>
      <c r="D83" s="520" t="s">
        <v>472</v>
      </c>
      <c r="E83" s="2" t="s">
        <v>187</v>
      </c>
      <c r="F83" s="57"/>
      <c r="G83" s="57"/>
      <c r="H83" s="62">
        <f t="shared" si="73"/>
        <v>0</v>
      </c>
      <c r="I83" s="57"/>
      <c r="J83" s="57"/>
      <c r="K83" s="62">
        <f t="shared" si="74"/>
        <v>0</v>
      </c>
      <c r="L83" s="57"/>
      <c r="M83" s="57"/>
      <c r="N83" s="62">
        <f t="shared" si="75"/>
        <v>0</v>
      </c>
      <c r="O83" s="515" t="s">
        <v>472</v>
      </c>
      <c r="P83" s="57"/>
      <c r="Q83" s="57"/>
      <c r="R83" s="62">
        <f t="shared" si="76"/>
        <v>0</v>
      </c>
      <c r="S83" s="57"/>
      <c r="T83" s="57"/>
      <c r="U83" s="62">
        <f t="shared" si="77"/>
        <v>0</v>
      </c>
      <c r="V83" s="57"/>
      <c r="W83" s="57"/>
      <c r="X83" s="62">
        <f t="shared" si="78"/>
        <v>0</v>
      </c>
      <c r="Z83" s="62">
        <f t="shared" si="79"/>
        <v>0</v>
      </c>
      <c r="AA83" s="62">
        <f t="shared" si="80"/>
        <v>0</v>
      </c>
      <c r="AB83" s="62">
        <f t="shared" si="81"/>
        <v>0</v>
      </c>
      <c r="AC83" s="515" t="s">
        <v>472</v>
      </c>
      <c r="AD83" s="57"/>
      <c r="AE83" s="57"/>
      <c r="AF83" s="62">
        <f t="shared" si="82"/>
        <v>0</v>
      </c>
      <c r="AG83" s="57"/>
      <c r="AH83" s="57"/>
      <c r="AI83" s="62">
        <f t="shared" si="83"/>
        <v>0</v>
      </c>
      <c r="AJ83" s="57"/>
      <c r="AK83" s="57"/>
      <c r="AL83" s="62">
        <f t="shared" si="84"/>
        <v>0</v>
      </c>
      <c r="AN83" s="62">
        <f t="shared" si="85"/>
        <v>0</v>
      </c>
      <c r="AO83" s="62">
        <f t="shared" si="86"/>
        <v>0</v>
      </c>
      <c r="AP83" s="62">
        <f t="shared" si="87"/>
        <v>0</v>
      </c>
    </row>
    <row r="84" spans="1:42" ht="11.5" x14ac:dyDescent="0.25">
      <c r="A84" s="58"/>
      <c r="C84" s="531" t="s">
        <v>533</v>
      </c>
      <c r="D84" s="520"/>
      <c r="E84" s="3" t="s">
        <v>33</v>
      </c>
      <c r="F84" s="21">
        <f t="shared" ref="F84:M84" si="88">SUM(F74:F83)</f>
        <v>0</v>
      </c>
      <c r="G84" s="21">
        <f t="shared" si="88"/>
        <v>0</v>
      </c>
      <c r="H84" s="21">
        <f t="shared" si="88"/>
        <v>0</v>
      </c>
      <c r="I84" s="21">
        <f t="shared" si="88"/>
        <v>0</v>
      </c>
      <c r="J84" s="21">
        <f t="shared" si="88"/>
        <v>0</v>
      </c>
      <c r="K84" s="21">
        <f t="shared" si="88"/>
        <v>0</v>
      </c>
      <c r="L84" s="21">
        <f t="shared" si="88"/>
        <v>0</v>
      </c>
      <c r="M84" s="21">
        <f t="shared" si="88"/>
        <v>0</v>
      </c>
      <c r="N84" s="21">
        <f>SUM(N74:N83)</f>
        <v>0</v>
      </c>
      <c r="O84" s="515"/>
      <c r="P84" s="21">
        <f t="shared" ref="P84:W84" si="89">SUM(P74:P83)</f>
        <v>0</v>
      </c>
      <c r="Q84" s="21">
        <f t="shared" si="89"/>
        <v>0</v>
      </c>
      <c r="R84" s="21">
        <f t="shared" si="89"/>
        <v>0</v>
      </c>
      <c r="S84" s="21">
        <f t="shared" si="89"/>
        <v>0</v>
      </c>
      <c r="T84" s="21">
        <f t="shared" si="89"/>
        <v>0</v>
      </c>
      <c r="U84" s="21">
        <f t="shared" si="89"/>
        <v>0</v>
      </c>
      <c r="V84" s="21">
        <f t="shared" si="89"/>
        <v>0</v>
      </c>
      <c r="W84" s="21">
        <f t="shared" si="89"/>
        <v>0</v>
      </c>
      <c r="X84" s="21">
        <f>SUM(X74:X83)</f>
        <v>0</v>
      </c>
      <c r="Z84" s="21">
        <f>SUM(Z74:Z83)</f>
        <v>0</v>
      </c>
      <c r="AA84" s="21">
        <f>SUM(AA74:AA83)</f>
        <v>0</v>
      </c>
      <c r="AB84" s="21">
        <f>SUM(AB74:AB83)</f>
        <v>0</v>
      </c>
      <c r="AC84" s="515"/>
      <c r="AD84" s="21">
        <f t="shared" ref="AD84:AK84" si="90">SUM(AD74:AD83)</f>
        <v>0</v>
      </c>
      <c r="AE84" s="21">
        <f t="shared" si="90"/>
        <v>0</v>
      </c>
      <c r="AF84" s="21">
        <f t="shared" si="90"/>
        <v>0</v>
      </c>
      <c r="AG84" s="21">
        <f t="shared" si="90"/>
        <v>0</v>
      </c>
      <c r="AH84" s="21">
        <f t="shared" si="90"/>
        <v>0</v>
      </c>
      <c r="AI84" s="21">
        <f t="shared" si="90"/>
        <v>0</v>
      </c>
      <c r="AJ84" s="21">
        <f t="shared" si="90"/>
        <v>0</v>
      </c>
      <c r="AK84" s="21">
        <f t="shared" si="90"/>
        <v>0</v>
      </c>
      <c r="AL84" s="21">
        <f>SUM(AL74:AL83)</f>
        <v>0</v>
      </c>
      <c r="AN84" s="21">
        <f>SUM(AN74:AN83)</f>
        <v>0</v>
      </c>
      <c r="AO84" s="21">
        <f>SUM(AO74:AO83)</f>
        <v>0</v>
      </c>
      <c r="AP84" s="21">
        <f>SUM(AP74:AP83)</f>
        <v>0</v>
      </c>
    </row>
    <row r="85" spans="1:42" ht="11.5" x14ac:dyDescent="0.25">
      <c r="A85" s="58"/>
      <c r="C85" s="531" t="s">
        <v>534</v>
      </c>
      <c r="D85" s="520"/>
      <c r="F85" s="6"/>
      <c r="G85" s="6"/>
      <c r="H85" s="6"/>
      <c r="I85" s="6"/>
      <c r="J85" s="6"/>
      <c r="K85" s="6"/>
      <c r="L85" s="6"/>
      <c r="M85" s="6"/>
      <c r="N85" s="6"/>
      <c r="O85" s="515"/>
      <c r="P85" s="6"/>
      <c r="Q85" s="6"/>
      <c r="R85" s="6"/>
      <c r="S85" s="6"/>
      <c r="T85" s="6"/>
      <c r="U85" s="6"/>
      <c r="V85" s="6"/>
      <c r="W85" s="6"/>
      <c r="X85" s="6"/>
      <c r="Z85" s="6"/>
      <c r="AA85" s="6"/>
      <c r="AB85" s="6"/>
      <c r="AC85" s="515"/>
      <c r="AD85" s="6"/>
      <c r="AE85" s="6"/>
      <c r="AF85" s="6"/>
      <c r="AG85" s="6"/>
      <c r="AH85" s="6"/>
      <c r="AI85" s="6"/>
      <c r="AJ85" s="6"/>
      <c r="AK85" s="6"/>
      <c r="AL85" s="6"/>
      <c r="AN85" s="6"/>
      <c r="AO85" s="6"/>
      <c r="AP85" s="6"/>
    </row>
    <row r="86" spans="1:42" ht="11.5" x14ac:dyDescent="0.25">
      <c r="A86" s="58"/>
      <c r="C86" s="531" t="s">
        <v>535</v>
      </c>
      <c r="D86" s="520"/>
      <c r="E86" s="3" t="s">
        <v>34</v>
      </c>
      <c r="F86" s="21">
        <f t="shared" ref="F86:M86" si="91">F72-F84</f>
        <v>0</v>
      </c>
      <c r="G86" s="21">
        <f t="shared" si="91"/>
        <v>0</v>
      </c>
      <c r="H86" s="21">
        <f t="shared" si="91"/>
        <v>0</v>
      </c>
      <c r="I86" s="21">
        <f t="shared" si="91"/>
        <v>0</v>
      </c>
      <c r="J86" s="21">
        <f t="shared" si="91"/>
        <v>0</v>
      </c>
      <c r="K86" s="21">
        <f t="shared" si="91"/>
        <v>0</v>
      </c>
      <c r="L86" s="21">
        <f t="shared" si="91"/>
        <v>0</v>
      </c>
      <c r="M86" s="21">
        <f t="shared" si="91"/>
        <v>0</v>
      </c>
      <c r="N86" s="21">
        <f>N72-N84</f>
        <v>0</v>
      </c>
      <c r="O86" s="515"/>
      <c r="P86" s="21">
        <f t="shared" ref="P86:W86" si="92">P72-P84</f>
        <v>0</v>
      </c>
      <c r="Q86" s="21">
        <f t="shared" si="92"/>
        <v>0</v>
      </c>
      <c r="R86" s="21">
        <f t="shared" si="92"/>
        <v>0</v>
      </c>
      <c r="S86" s="21">
        <f t="shared" si="92"/>
        <v>0</v>
      </c>
      <c r="T86" s="21">
        <f t="shared" si="92"/>
        <v>0</v>
      </c>
      <c r="U86" s="21">
        <f t="shared" si="92"/>
        <v>0</v>
      </c>
      <c r="V86" s="21">
        <f t="shared" si="92"/>
        <v>0</v>
      </c>
      <c r="W86" s="21">
        <f t="shared" si="92"/>
        <v>0</v>
      </c>
      <c r="X86" s="21">
        <f>X72-X84</f>
        <v>0</v>
      </c>
      <c r="Z86" s="21">
        <f>Z72-Z84</f>
        <v>0</v>
      </c>
      <c r="AA86" s="21">
        <f>AA72-AA84</f>
        <v>0</v>
      </c>
      <c r="AB86" s="21">
        <f>AB72-AB84</f>
        <v>0</v>
      </c>
      <c r="AC86" s="515"/>
      <c r="AD86" s="21">
        <f t="shared" ref="AD86:AK86" si="93">AD72-AD84</f>
        <v>0</v>
      </c>
      <c r="AE86" s="21">
        <f t="shared" si="93"/>
        <v>0</v>
      </c>
      <c r="AF86" s="21">
        <f t="shared" si="93"/>
        <v>0</v>
      </c>
      <c r="AG86" s="21">
        <f t="shared" si="93"/>
        <v>0</v>
      </c>
      <c r="AH86" s="21">
        <f t="shared" si="93"/>
        <v>0</v>
      </c>
      <c r="AI86" s="21">
        <f t="shared" si="93"/>
        <v>0</v>
      </c>
      <c r="AJ86" s="21">
        <f t="shared" si="93"/>
        <v>0</v>
      </c>
      <c r="AK86" s="21">
        <f t="shared" si="93"/>
        <v>0</v>
      </c>
      <c r="AL86" s="21">
        <f>AL72-AL84</f>
        <v>0</v>
      </c>
      <c r="AN86" s="21">
        <f>AN72-AN84</f>
        <v>0</v>
      </c>
      <c r="AO86" s="21">
        <f>AO72-AO84</f>
        <v>0</v>
      </c>
      <c r="AP86" s="21">
        <f>AP72-AP84</f>
        <v>0</v>
      </c>
    </row>
    <row r="87" spans="1:42" ht="11.5" x14ac:dyDescent="0.25">
      <c r="A87" s="58"/>
      <c r="C87" s="531" t="s">
        <v>556</v>
      </c>
      <c r="D87" s="520"/>
      <c r="F87" s="6"/>
      <c r="G87" s="6"/>
      <c r="H87" s="6"/>
      <c r="I87" s="6"/>
      <c r="J87" s="6"/>
      <c r="K87" s="6"/>
      <c r="L87" s="6"/>
      <c r="M87" s="6"/>
      <c r="N87" s="6"/>
      <c r="O87" s="515"/>
      <c r="P87" s="6"/>
      <c r="Q87" s="6"/>
      <c r="R87" s="6"/>
      <c r="S87" s="6"/>
      <c r="T87" s="6"/>
      <c r="U87" s="6"/>
      <c r="V87" s="6"/>
      <c r="W87" s="6"/>
      <c r="X87" s="6"/>
      <c r="Z87" s="6"/>
      <c r="AA87" s="6"/>
      <c r="AB87" s="6"/>
      <c r="AC87" s="515"/>
      <c r="AD87" s="6"/>
      <c r="AE87" s="6"/>
      <c r="AF87" s="6"/>
      <c r="AG87" s="6"/>
      <c r="AH87" s="6"/>
      <c r="AI87" s="6"/>
      <c r="AJ87" s="6"/>
      <c r="AK87" s="6"/>
      <c r="AL87" s="6"/>
      <c r="AN87" s="6"/>
      <c r="AO87" s="6"/>
      <c r="AP87" s="6"/>
    </row>
    <row r="88" spans="1:42" ht="11.5" x14ac:dyDescent="0.25">
      <c r="A88" s="58"/>
      <c r="C88" s="531" t="s">
        <v>557</v>
      </c>
      <c r="D88" s="520"/>
      <c r="E88" s="10" t="s">
        <v>188</v>
      </c>
      <c r="F88" s="22">
        <f t="shared" ref="F88:M88" si="94">(F60+F72)-F84</f>
        <v>0</v>
      </c>
      <c r="G88" s="22">
        <f t="shared" si="94"/>
        <v>0</v>
      </c>
      <c r="H88" s="22">
        <f t="shared" si="94"/>
        <v>0</v>
      </c>
      <c r="I88" s="22">
        <f t="shared" si="94"/>
        <v>0</v>
      </c>
      <c r="J88" s="22">
        <f t="shared" si="94"/>
        <v>0</v>
      </c>
      <c r="K88" s="22">
        <f t="shared" si="94"/>
        <v>0</v>
      </c>
      <c r="L88" s="22">
        <f t="shared" si="94"/>
        <v>0</v>
      </c>
      <c r="M88" s="22">
        <f t="shared" si="94"/>
        <v>0</v>
      </c>
      <c r="N88" s="22">
        <f>(N60+N72)-N84</f>
        <v>0</v>
      </c>
      <c r="O88" s="515"/>
      <c r="P88" s="22">
        <f t="shared" ref="P88:W88" si="95">(P60+P72)-P84</f>
        <v>0</v>
      </c>
      <c r="Q88" s="22">
        <f t="shared" si="95"/>
        <v>0</v>
      </c>
      <c r="R88" s="22">
        <f t="shared" si="95"/>
        <v>0</v>
      </c>
      <c r="S88" s="22">
        <f t="shared" si="95"/>
        <v>0</v>
      </c>
      <c r="T88" s="22">
        <f t="shared" si="95"/>
        <v>0</v>
      </c>
      <c r="U88" s="22">
        <f t="shared" si="95"/>
        <v>0</v>
      </c>
      <c r="V88" s="22">
        <f t="shared" si="95"/>
        <v>0</v>
      </c>
      <c r="W88" s="22">
        <f t="shared" si="95"/>
        <v>0</v>
      </c>
      <c r="X88" s="22">
        <f>(X60+X72)-X84</f>
        <v>0</v>
      </c>
      <c r="Z88" s="22">
        <f>(Z60+Z72)-Z84</f>
        <v>0</v>
      </c>
      <c r="AA88" s="22">
        <f>(AA60+AA72)-AA84</f>
        <v>0</v>
      </c>
      <c r="AB88" s="22">
        <f>(AB60+AB72)-AB84</f>
        <v>0</v>
      </c>
      <c r="AC88" s="515"/>
      <c r="AD88" s="22">
        <f t="shared" ref="AD88:AK88" si="96">(AD60+AD72)-AD84</f>
        <v>0</v>
      </c>
      <c r="AE88" s="22">
        <f t="shared" si="96"/>
        <v>0</v>
      </c>
      <c r="AF88" s="22">
        <f t="shared" si="96"/>
        <v>0</v>
      </c>
      <c r="AG88" s="22">
        <f t="shared" si="96"/>
        <v>0</v>
      </c>
      <c r="AH88" s="22">
        <f t="shared" si="96"/>
        <v>0</v>
      </c>
      <c r="AI88" s="22">
        <f t="shared" si="96"/>
        <v>0</v>
      </c>
      <c r="AJ88" s="22">
        <f t="shared" si="96"/>
        <v>0</v>
      </c>
      <c r="AK88" s="22">
        <f t="shared" si="96"/>
        <v>0</v>
      </c>
      <c r="AL88" s="22">
        <f>(AL60+AL72)-AL84</f>
        <v>0</v>
      </c>
      <c r="AN88" s="22">
        <f>(AN60+AN72)-AN84</f>
        <v>0</v>
      </c>
      <c r="AO88" s="22">
        <f>(AO60+AO72)-AO84</f>
        <v>0</v>
      </c>
      <c r="AP88" s="22">
        <f>(AP60+AP72)-AP84</f>
        <v>0</v>
      </c>
    </row>
    <row r="89" spans="1:42" ht="11.5" x14ac:dyDescent="0.25">
      <c r="A89" s="58"/>
      <c r="C89" s="531" t="s">
        <v>558</v>
      </c>
      <c r="D89" s="520"/>
      <c r="F89" s="6"/>
      <c r="G89" s="6"/>
      <c r="H89" s="6"/>
      <c r="I89" s="6"/>
      <c r="J89" s="6"/>
      <c r="K89" s="6"/>
      <c r="L89" s="6"/>
      <c r="M89" s="6"/>
      <c r="N89" s="6"/>
      <c r="O89" s="515"/>
      <c r="P89" s="6"/>
      <c r="Q89" s="6"/>
      <c r="R89" s="6"/>
      <c r="S89" s="6"/>
      <c r="T89" s="6"/>
      <c r="U89" s="6"/>
      <c r="V89" s="6"/>
      <c r="W89" s="6"/>
      <c r="X89" s="6"/>
      <c r="Z89" s="6"/>
      <c r="AA89" s="6"/>
      <c r="AB89" s="6"/>
      <c r="AC89" s="515"/>
      <c r="AD89" s="6"/>
      <c r="AE89" s="6"/>
      <c r="AF89" s="6"/>
      <c r="AG89" s="6"/>
      <c r="AH89" s="6"/>
      <c r="AI89" s="6"/>
      <c r="AJ89" s="6"/>
      <c r="AK89" s="6"/>
      <c r="AL89" s="6"/>
      <c r="AN89" s="6"/>
      <c r="AO89" s="6"/>
      <c r="AP89" s="6"/>
    </row>
    <row r="90" spans="1:42" ht="11.5" x14ac:dyDescent="0.25">
      <c r="A90" s="58">
        <f t="shared" ref="A90:A98" si="97">IF(OR(H90&lt;0,K90&lt;0,N90&lt;0,Z90&lt;0,AA90&lt;0,AB90&lt;0,AF90&lt;0,AI90&lt;0,AL90&lt;0),1,0)</f>
        <v>0</v>
      </c>
      <c r="C90" s="531" t="s">
        <v>559</v>
      </c>
      <c r="D90" s="520" t="s">
        <v>472</v>
      </c>
      <c r="E90" s="2" t="s">
        <v>155</v>
      </c>
      <c r="F90" s="57"/>
      <c r="G90" s="57"/>
      <c r="H90" s="62">
        <f t="shared" ref="H90:H98" si="98">SUM(F90:G90)</f>
        <v>0</v>
      </c>
      <c r="I90" s="57"/>
      <c r="J90" s="57"/>
      <c r="K90" s="62">
        <f t="shared" ref="K90:K98" si="99">SUM(I90:J90)</f>
        <v>0</v>
      </c>
      <c r="L90" s="57"/>
      <c r="M90" s="57"/>
      <c r="N90" s="62">
        <f t="shared" ref="N90:N98" si="100">SUM(L90:M90)</f>
        <v>0</v>
      </c>
      <c r="O90" s="515" t="s">
        <v>472</v>
      </c>
      <c r="P90" s="57"/>
      <c r="Q90" s="57"/>
      <c r="R90" s="62">
        <f t="shared" ref="R90:R98" si="101">SUM(P90:Q90)</f>
        <v>0</v>
      </c>
      <c r="S90" s="57"/>
      <c r="T90" s="57"/>
      <c r="U90" s="62">
        <f t="shared" ref="U90:U98" si="102">SUM(S90:T90)</f>
        <v>0</v>
      </c>
      <c r="V90" s="57"/>
      <c r="W90" s="57"/>
      <c r="X90" s="62">
        <f t="shared" ref="X90:X98" si="103">SUM(V90:W90)</f>
        <v>0</v>
      </c>
      <c r="Z90" s="62">
        <f t="shared" ref="Z90:Z98" si="104">R90/R$15</f>
        <v>0</v>
      </c>
      <c r="AA90" s="62">
        <f t="shared" ref="AA90:AA98" si="105">U90/U$15</f>
        <v>0</v>
      </c>
      <c r="AB90" s="62">
        <f t="shared" ref="AB90:AB98" si="106">X90/X$15</f>
        <v>0</v>
      </c>
      <c r="AC90" s="515" t="s">
        <v>472</v>
      </c>
      <c r="AD90" s="57"/>
      <c r="AE90" s="57"/>
      <c r="AF90" s="62">
        <f t="shared" ref="AF90:AF98" si="107">SUM(AD90:AE90)</f>
        <v>0</v>
      </c>
      <c r="AG90" s="57"/>
      <c r="AH90" s="57"/>
      <c r="AI90" s="62">
        <f t="shared" ref="AI90:AI98" si="108">SUM(AG90:AH90)</f>
        <v>0</v>
      </c>
      <c r="AJ90" s="57"/>
      <c r="AK90" s="57"/>
      <c r="AL90" s="62">
        <f t="shared" ref="AL90:AL98" si="109">SUM(AJ90:AK90)</f>
        <v>0</v>
      </c>
      <c r="AN90" s="62">
        <f t="shared" ref="AN90:AN98" si="110">AF90/AF$15</f>
        <v>0</v>
      </c>
      <c r="AO90" s="62">
        <f t="shared" ref="AO90:AO98" si="111">AI90/AI$15</f>
        <v>0</v>
      </c>
      <c r="AP90" s="62">
        <f t="shared" ref="AP90:AP98" si="112">AL90/AL$15</f>
        <v>0</v>
      </c>
    </row>
    <row r="91" spans="1:42" ht="11.5" x14ac:dyDescent="0.25">
      <c r="A91" s="58">
        <f t="shared" si="97"/>
        <v>0</v>
      </c>
      <c r="C91" s="531" t="s">
        <v>560</v>
      </c>
      <c r="D91" s="520" t="s">
        <v>472</v>
      </c>
      <c r="E91" s="2" t="s">
        <v>115</v>
      </c>
      <c r="F91" s="57"/>
      <c r="G91" s="57"/>
      <c r="H91" s="62">
        <f t="shared" si="98"/>
        <v>0</v>
      </c>
      <c r="I91" s="57"/>
      <c r="J91" s="57"/>
      <c r="K91" s="62">
        <f t="shared" si="99"/>
        <v>0</v>
      </c>
      <c r="L91" s="57"/>
      <c r="M91" s="57"/>
      <c r="N91" s="62">
        <f t="shared" si="100"/>
        <v>0</v>
      </c>
      <c r="O91" s="515" t="s">
        <v>472</v>
      </c>
      <c r="P91" s="57"/>
      <c r="Q91" s="57"/>
      <c r="R91" s="62">
        <f t="shared" si="101"/>
        <v>0</v>
      </c>
      <c r="S91" s="57"/>
      <c r="T91" s="57"/>
      <c r="U91" s="62">
        <f t="shared" si="102"/>
        <v>0</v>
      </c>
      <c r="V91" s="57"/>
      <c r="W91" s="57"/>
      <c r="X91" s="62">
        <f t="shared" si="103"/>
        <v>0</v>
      </c>
      <c r="Z91" s="62">
        <f t="shared" si="104"/>
        <v>0</v>
      </c>
      <c r="AA91" s="62">
        <f t="shared" si="105"/>
        <v>0</v>
      </c>
      <c r="AB91" s="62">
        <f t="shared" si="106"/>
        <v>0</v>
      </c>
      <c r="AC91" s="515" t="s">
        <v>472</v>
      </c>
      <c r="AD91" s="57"/>
      <c r="AE91" s="57"/>
      <c r="AF91" s="62">
        <f t="shared" si="107"/>
        <v>0</v>
      </c>
      <c r="AG91" s="57"/>
      <c r="AH91" s="57"/>
      <c r="AI91" s="62">
        <f t="shared" si="108"/>
        <v>0</v>
      </c>
      <c r="AJ91" s="57"/>
      <c r="AK91" s="57"/>
      <c r="AL91" s="62">
        <f t="shared" si="109"/>
        <v>0</v>
      </c>
      <c r="AN91" s="62">
        <f t="shared" si="110"/>
        <v>0</v>
      </c>
      <c r="AO91" s="62">
        <f t="shared" si="111"/>
        <v>0</v>
      </c>
      <c r="AP91" s="62">
        <f t="shared" si="112"/>
        <v>0</v>
      </c>
    </row>
    <row r="92" spans="1:42" ht="11.5" x14ac:dyDescent="0.25">
      <c r="A92" s="58">
        <f t="shared" si="97"/>
        <v>0</v>
      </c>
      <c r="C92" s="531" t="s">
        <v>561</v>
      </c>
      <c r="D92" s="520" t="s">
        <v>472</v>
      </c>
      <c r="E92" s="2" t="s">
        <v>66</v>
      </c>
      <c r="F92" s="57"/>
      <c r="G92" s="57"/>
      <c r="H92" s="62">
        <f t="shared" si="98"/>
        <v>0</v>
      </c>
      <c r="I92" s="57"/>
      <c r="J92" s="57"/>
      <c r="K92" s="62">
        <f t="shared" si="99"/>
        <v>0</v>
      </c>
      <c r="L92" s="57"/>
      <c r="M92" s="57"/>
      <c r="N92" s="62">
        <f t="shared" si="100"/>
        <v>0</v>
      </c>
      <c r="O92" s="515" t="s">
        <v>472</v>
      </c>
      <c r="P92" s="57"/>
      <c r="Q92" s="57"/>
      <c r="R92" s="62">
        <f t="shared" si="101"/>
        <v>0</v>
      </c>
      <c r="S92" s="57"/>
      <c r="T92" s="57"/>
      <c r="U92" s="62">
        <f t="shared" si="102"/>
        <v>0</v>
      </c>
      <c r="V92" s="57"/>
      <c r="W92" s="57"/>
      <c r="X92" s="62">
        <f t="shared" si="103"/>
        <v>0</v>
      </c>
      <c r="Z92" s="62">
        <f t="shared" si="104"/>
        <v>0</v>
      </c>
      <c r="AA92" s="62">
        <f t="shared" si="105"/>
        <v>0</v>
      </c>
      <c r="AB92" s="62">
        <f t="shared" si="106"/>
        <v>0</v>
      </c>
      <c r="AC92" s="515" t="s">
        <v>472</v>
      </c>
      <c r="AD92" s="57"/>
      <c r="AE92" s="57"/>
      <c r="AF92" s="62">
        <f t="shared" si="107"/>
        <v>0</v>
      </c>
      <c r="AG92" s="57"/>
      <c r="AH92" s="57"/>
      <c r="AI92" s="62">
        <f t="shared" si="108"/>
        <v>0</v>
      </c>
      <c r="AJ92" s="57"/>
      <c r="AK92" s="57"/>
      <c r="AL92" s="62">
        <f t="shared" si="109"/>
        <v>0</v>
      </c>
      <c r="AN92" s="62">
        <f t="shared" si="110"/>
        <v>0</v>
      </c>
      <c r="AO92" s="62">
        <f t="shared" si="111"/>
        <v>0</v>
      </c>
      <c r="AP92" s="62">
        <f t="shared" si="112"/>
        <v>0</v>
      </c>
    </row>
    <row r="93" spans="1:42" ht="11.5" x14ac:dyDescent="0.25">
      <c r="A93" s="58">
        <f t="shared" si="97"/>
        <v>0</v>
      </c>
      <c r="C93" s="531" t="s">
        <v>562</v>
      </c>
      <c r="D93" s="520"/>
      <c r="E93" s="2" t="s">
        <v>156</v>
      </c>
      <c r="F93" s="57"/>
      <c r="G93" s="57"/>
      <c r="H93" s="62">
        <f t="shared" si="98"/>
        <v>0</v>
      </c>
      <c r="I93" s="57"/>
      <c r="J93" s="57"/>
      <c r="K93" s="62">
        <f t="shared" si="99"/>
        <v>0</v>
      </c>
      <c r="L93" s="57"/>
      <c r="M93" s="57"/>
      <c r="N93" s="62">
        <f t="shared" si="100"/>
        <v>0</v>
      </c>
      <c r="O93" s="515"/>
      <c r="P93" s="57"/>
      <c r="Q93" s="57"/>
      <c r="R93" s="62">
        <f t="shared" si="101"/>
        <v>0</v>
      </c>
      <c r="S93" s="57"/>
      <c r="T93" s="57"/>
      <c r="U93" s="62">
        <f t="shared" si="102"/>
        <v>0</v>
      </c>
      <c r="V93" s="57"/>
      <c r="W93" s="57"/>
      <c r="X93" s="62">
        <f t="shared" si="103"/>
        <v>0</v>
      </c>
      <c r="Z93" s="62">
        <f t="shared" si="104"/>
        <v>0</v>
      </c>
      <c r="AA93" s="62">
        <f t="shared" si="105"/>
        <v>0</v>
      </c>
      <c r="AB93" s="62">
        <f t="shared" si="106"/>
        <v>0</v>
      </c>
      <c r="AC93" s="515"/>
      <c r="AD93" s="57"/>
      <c r="AE93" s="57"/>
      <c r="AF93" s="62">
        <f t="shared" si="107"/>
        <v>0</v>
      </c>
      <c r="AG93" s="57"/>
      <c r="AH93" s="57"/>
      <c r="AI93" s="62">
        <f t="shared" si="108"/>
        <v>0</v>
      </c>
      <c r="AJ93" s="57"/>
      <c r="AK93" s="57"/>
      <c r="AL93" s="62">
        <f t="shared" si="109"/>
        <v>0</v>
      </c>
      <c r="AN93" s="62">
        <f t="shared" si="110"/>
        <v>0</v>
      </c>
      <c r="AO93" s="62">
        <f t="shared" si="111"/>
        <v>0</v>
      </c>
      <c r="AP93" s="62">
        <f t="shared" si="112"/>
        <v>0</v>
      </c>
    </row>
    <row r="94" spans="1:42" ht="11.5" x14ac:dyDescent="0.25">
      <c r="A94" s="58">
        <f t="shared" si="97"/>
        <v>0</v>
      </c>
      <c r="C94" s="531" t="s">
        <v>563</v>
      </c>
      <c r="D94" s="520"/>
      <c r="E94" s="2" t="s">
        <v>189</v>
      </c>
      <c r="F94" s="57"/>
      <c r="G94" s="57"/>
      <c r="H94" s="62">
        <f t="shared" si="98"/>
        <v>0</v>
      </c>
      <c r="I94" s="57"/>
      <c r="J94" s="57"/>
      <c r="K94" s="62">
        <f t="shared" si="99"/>
        <v>0</v>
      </c>
      <c r="L94" s="57"/>
      <c r="M94" s="57"/>
      <c r="N94" s="62">
        <f t="shared" si="100"/>
        <v>0</v>
      </c>
      <c r="O94" s="515"/>
      <c r="P94" s="57"/>
      <c r="Q94" s="57"/>
      <c r="R94" s="62">
        <f t="shared" si="101"/>
        <v>0</v>
      </c>
      <c r="S94" s="57"/>
      <c r="T94" s="57"/>
      <c r="U94" s="62">
        <f t="shared" si="102"/>
        <v>0</v>
      </c>
      <c r="V94" s="57"/>
      <c r="W94" s="57"/>
      <c r="X94" s="62">
        <f t="shared" si="103"/>
        <v>0</v>
      </c>
      <c r="Z94" s="62">
        <f t="shared" si="104"/>
        <v>0</v>
      </c>
      <c r="AA94" s="62">
        <f t="shared" si="105"/>
        <v>0</v>
      </c>
      <c r="AB94" s="62">
        <f t="shared" si="106"/>
        <v>0</v>
      </c>
      <c r="AC94" s="515"/>
      <c r="AD94" s="57"/>
      <c r="AE94" s="57"/>
      <c r="AF94" s="62">
        <f t="shared" si="107"/>
        <v>0</v>
      </c>
      <c r="AG94" s="57"/>
      <c r="AH94" s="57"/>
      <c r="AI94" s="62">
        <f t="shared" si="108"/>
        <v>0</v>
      </c>
      <c r="AJ94" s="57"/>
      <c r="AK94" s="57"/>
      <c r="AL94" s="62">
        <f t="shared" si="109"/>
        <v>0</v>
      </c>
      <c r="AN94" s="62">
        <f t="shared" si="110"/>
        <v>0</v>
      </c>
      <c r="AO94" s="62">
        <f t="shared" si="111"/>
        <v>0</v>
      </c>
      <c r="AP94" s="62">
        <f t="shared" si="112"/>
        <v>0</v>
      </c>
    </row>
    <row r="95" spans="1:42" ht="11.5" x14ac:dyDescent="0.25">
      <c r="A95" s="58">
        <f t="shared" si="97"/>
        <v>0</v>
      </c>
      <c r="C95" s="531" t="s">
        <v>564</v>
      </c>
      <c r="D95" s="520"/>
      <c r="E95" s="2" t="s">
        <v>190</v>
      </c>
      <c r="F95" s="57"/>
      <c r="G95" s="57"/>
      <c r="H95" s="62">
        <f t="shared" si="98"/>
        <v>0</v>
      </c>
      <c r="I95" s="57"/>
      <c r="J95" s="57"/>
      <c r="K95" s="62">
        <f t="shared" si="99"/>
        <v>0</v>
      </c>
      <c r="L95" s="57"/>
      <c r="M95" s="57"/>
      <c r="N95" s="62">
        <f t="shared" si="100"/>
        <v>0</v>
      </c>
      <c r="O95" s="515"/>
      <c r="P95" s="57"/>
      <c r="Q95" s="57"/>
      <c r="R95" s="62">
        <f t="shared" si="101"/>
        <v>0</v>
      </c>
      <c r="S95" s="57"/>
      <c r="T95" s="57"/>
      <c r="U95" s="62">
        <f t="shared" si="102"/>
        <v>0</v>
      </c>
      <c r="V95" s="57"/>
      <c r="W95" s="57"/>
      <c r="X95" s="62">
        <f t="shared" si="103"/>
        <v>0</v>
      </c>
      <c r="Z95" s="62">
        <f t="shared" si="104"/>
        <v>0</v>
      </c>
      <c r="AA95" s="62">
        <f t="shared" si="105"/>
        <v>0</v>
      </c>
      <c r="AB95" s="62">
        <f t="shared" si="106"/>
        <v>0</v>
      </c>
      <c r="AC95" s="515"/>
      <c r="AD95" s="57"/>
      <c r="AE95" s="57"/>
      <c r="AF95" s="62">
        <f t="shared" si="107"/>
        <v>0</v>
      </c>
      <c r="AG95" s="57"/>
      <c r="AH95" s="57"/>
      <c r="AI95" s="62">
        <f t="shared" si="108"/>
        <v>0</v>
      </c>
      <c r="AJ95" s="57"/>
      <c r="AK95" s="57"/>
      <c r="AL95" s="62">
        <f t="shared" si="109"/>
        <v>0</v>
      </c>
      <c r="AN95" s="62">
        <f t="shared" si="110"/>
        <v>0</v>
      </c>
      <c r="AO95" s="62">
        <f t="shared" si="111"/>
        <v>0</v>
      </c>
      <c r="AP95" s="62">
        <f t="shared" si="112"/>
        <v>0</v>
      </c>
    </row>
    <row r="96" spans="1:42" ht="11.5" x14ac:dyDescent="0.25">
      <c r="A96" s="58">
        <f t="shared" si="97"/>
        <v>0</v>
      </c>
      <c r="C96" s="531" t="s">
        <v>565</v>
      </c>
      <c r="D96" s="520" t="s">
        <v>472</v>
      </c>
      <c r="E96" s="2" t="s">
        <v>138</v>
      </c>
      <c r="F96" s="57"/>
      <c r="G96" s="57"/>
      <c r="H96" s="62">
        <f t="shared" si="98"/>
        <v>0</v>
      </c>
      <c r="I96" s="57"/>
      <c r="J96" s="57"/>
      <c r="K96" s="62">
        <f t="shared" si="99"/>
        <v>0</v>
      </c>
      <c r="L96" s="57"/>
      <c r="M96" s="57"/>
      <c r="N96" s="62">
        <f t="shared" si="100"/>
        <v>0</v>
      </c>
      <c r="O96" s="515" t="s">
        <v>472</v>
      </c>
      <c r="P96" s="57"/>
      <c r="Q96" s="57"/>
      <c r="R96" s="62">
        <f t="shared" si="101"/>
        <v>0</v>
      </c>
      <c r="S96" s="57"/>
      <c r="T96" s="57"/>
      <c r="U96" s="62">
        <f t="shared" si="102"/>
        <v>0</v>
      </c>
      <c r="V96" s="57"/>
      <c r="W96" s="57"/>
      <c r="X96" s="62">
        <f t="shared" si="103"/>
        <v>0</v>
      </c>
      <c r="Z96" s="62">
        <f t="shared" si="104"/>
        <v>0</v>
      </c>
      <c r="AA96" s="62">
        <f t="shared" si="105"/>
        <v>0</v>
      </c>
      <c r="AB96" s="62">
        <f t="shared" si="106"/>
        <v>0</v>
      </c>
      <c r="AC96" s="515" t="s">
        <v>472</v>
      </c>
      <c r="AD96" s="57"/>
      <c r="AE96" s="57"/>
      <c r="AF96" s="62">
        <f t="shared" si="107"/>
        <v>0</v>
      </c>
      <c r="AG96" s="57"/>
      <c r="AH96" s="57"/>
      <c r="AI96" s="62">
        <f t="shared" si="108"/>
        <v>0</v>
      </c>
      <c r="AJ96" s="57"/>
      <c r="AK96" s="57"/>
      <c r="AL96" s="62">
        <f t="shared" si="109"/>
        <v>0</v>
      </c>
      <c r="AN96" s="62">
        <f t="shared" si="110"/>
        <v>0</v>
      </c>
      <c r="AO96" s="62">
        <f t="shared" si="111"/>
        <v>0</v>
      </c>
      <c r="AP96" s="62">
        <f t="shared" si="112"/>
        <v>0</v>
      </c>
    </row>
    <row r="97" spans="1:43" ht="11.5" x14ac:dyDescent="0.25">
      <c r="A97" s="58">
        <f t="shared" si="97"/>
        <v>0</v>
      </c>
      <c r="C97" s="531" t="s">
        <v>566</v>
      </c>
      <c r="D97" s="520"/>
      <c r="E97" s="2" t="s">
        <v>230</v>
      </c>
      <c r="F97" s="57"/>
      <c r="G97" s="57"/>
      <c r="H97" s="62">
        <f t="shared" si="98"/>
        <v>0</v>
      </c>
      <c r="I97" s="57"/>
      <c r="J97" s="57"/>
      <c r="K97" s="62">
        <f t="shared" si="99"/>
        <v>0</v>
      </c>
      <c r="L97" s="57"/>
      <c r="M97" s="57"/>
      <c r="N97" s="62">
        <f t="shared" si="100"/>
        <v>0</v>
      </c>
      <c r="O97" s="515"/>
      <c r="P97" s="57"/>
      <c r="Q97" s="57"/>
      <c r="R97" s="62">
        <f t="shared" si="101"/>
        <v>0</v>
      </c>
      <c r="S97" s="57"/>
      <c r="T97" s="57"/>
      <c r="U97" s="62">
        <f t="shared" si="102"/>
        <v>0</v>
      </c>
      <c r="V97" s="57"/>
      <c r="W97" s="57"/>
      <c r="X97" s="62">
        <f t="shared" si="103"/>
        <v>0</v>
      </c>
      <c r="Z97" s="62">
        <f t="shared" si="104"/>
        <v>0</v>
      </c>
      <c r="AA97" s="62">
        <f t="shared" si="105"/>
        <v>0</v>
      </c>
      <c r="AB97" s="62">
        <f t="shared" si="106"/>
        <v>0</v>
      </c>
      <c r="AC97" s="515"/>
      <c r="AD97" s="57"/>
      <c r="AE97" s="57"/>
      <c r="AF97" s="62">
        <f t="shared" si="107"/>
        <v>0</v>
      </c>
      <c r="AG97" s="57"/>
      <c r="AH97" s="57"/>
      <c r="AI97" s="62">
        <f t="shared" si="108"/>
        <v>0</v>
      </c>
      <c r="AJ97" s="57"/>
      <c r="AK97" s="57"/>
      <c r="AL97" s="62">
        <f t="shared" si="109"/>
        <v>0</v>
      </c>
      <c r="AN97" s="62">
        <f t="shared" si="110"/>
        <v>0</v>
      </c>
      <c r="AO97" s="62">
        <f t="shared" si="111"/>
        <v>0</v>
      </c>
      <c r="AP97" s="62">
        <f t="shared" si="112"/>
        <v>0</v>
      </c>
    </row>
    <row r="98" spans="1:43" ht="11.5" x14ac:dyDescent="0.25">
      <c r="A98" s="58">
        <f t="shared" si="97"/>
        <v>0</v>
      </c>
      <c r="C98" s="531" t="s">
        <v>567</v>
      </c>
      <c r="D98" s="520" t="s">
        <v>472</v>
      </c>
      <c r="E98" s="2" t="s">
        <v>187</v>
      </c>
      <c r="F98" s="57"/>
      <c r="G98" s="57"/>
      <c r="H98" s="62">
        <f t="shared" si="98"/>
        <v>0</v>
      </c>
      <c r="I98" s="57"/>
      <c r="J98" s="57"/>
      <c r="K98" s="62">
        <f t="shared" si="99"/>
        <v>0</v>
      </c>
      <c r="L98" s="57"/>
      <c r="M98" s="57"/>
      <c r="N98" s="62">
        <f t="shared" si="100"/>
        <v>0</v>
      </c>
      <c r="O98" s="515" t="s">
        <v>472</v>
      </c>
      <c r="P98" s="57"/>
      <c r="Q98" s="57"/>
      <c r="R98" s="62">
        <f t="shared" si="101"/>
        <v>0</v>
      </c>
      <c r="S98" s="57"/>
      <c r="T98" s="57"/>
      <c r="U98" s="62">
        <f t="shared" si="102"/>
        <v>0</v>
      </c>
      <c r="V98" s="57"/>
      <c r="W98" s="57"/>
      <c r="X98" s="62">
        <f t="shared" si="103"/>
        <v>0</v>
      </c>
      <c r="Z98" s="62">
        <f t="shared" si="104"/>
        <v>0</v>
      </c>
      <c r="AA98" s="62">
        <f t="shared" si="105"/>
        <v>0</v>
      </c>
      <c r="AB98" s="62">
        <f t="shared" si="106"/>
        <v>0</v>
      </c>
      <c r="AC98" s="515" t="s">
        <v>472</v>
      </c>
      <c r="AD98" s="57"/>
      <c r="AE98" s="57"/>
      <c r="AF98" s="62">
        <f t="shared" si="107"/>
        <v>0</v>
      </c>
      <c r="AG98" s="57"/>
      <c r="AH98" s="57"/>
      <c r="AI98" s="62">
        <f t="shared" si="108"/>
        <v>0</v>
      </c>
      <c r="AJ98" s="57"/>
      <c r="AK98" s="57"/>
      <c r="AL98" s="62">
        <f t="shared" si="109"/>
        <v>0</v>
      </c>
      <c r="AN98" s="62">
        <f t="shared" si="110"/>
        <v>0</v>
      </c>
      <c r="AO98" s="62">
        <f t="shared" si="111"/>
        <v>0</v>
      </c>
      <c r="AP98" s="62">
        <f t="shared" si="112"/>
        <v>0</v>
      </c>
    </row>
    <row r="99" spans="1:43" ht="11.5" x14ac:dyDescent="0.25">
      <c r="A99" s="58"/>
      <c r="C99" s="531" t="s">
        <v>568</v>
      </c>
      <c r="D99" s="520" t="s">
        <v>472</v>
      </c>
      <c r="E99" s="3" t="s">
        <v>232</v>
      </c>
      <c r="F99" s="21">
        <f t="shared" ref="F99:M99" si="113">SUM(F90:F98)</f>
        <v>0</v>
      </c>
      <c r="G99" s="21">
        <f t="shared" si="113"/>
        <v>0</v>
      </c>
      <c r="H99" s="21">
        <f t="shared" si="113"/>
        <v>0</v>
      </c>
      <c r="I99" s="21">
        <f t="shared" si="113"/>
        <v>0</v>
      </c>
      <c r="J99" s="21">
        <f t="shared" si="113"/>
        <v>0</v>
      </c>
      <c r="K99" s="21">
        <f t="shared" si="113"/>
        <v>0</v>
      </c>
      <c r="L99" s="21">
        <f t="shared" si="113"/>
        <v>0</v>
      </c>
      <c r="M99" s="21">
        <f t="shared" si="113"/>
        <v>0</v>
      </c>
      <c r="N99" s="21">
        <f>SUM(N90:N98)</f>
        <v>0</v>
      </c>
      <c r="O99" s="515" t="s">
        <v>472</v>
      </c>
      <c r="P99" s="21">
        <f t="shared" ref="P99:W99" si="114">SUM(P90:P98)</f>
        <v>0</v>
      </c>
      <c r="Q99" s="21">
        <f t="shared" si="114"/>
        <v>0</v>
      </c>
      <c r="R99" s="21">
        <f t="shared" si="114"/>
        <v>0</v>
      </c>
      <c r="S99" s="21">
        <f t="shared" si="114"/>
        <v>0</v>
      </c>
      <c r="T99" s="21">
        <f t="shared" si="114"/>
        <v>0</v>
      </c>
      <c r="U99" s="21">
        <f t="shared" si="114"/>
        <v>0</v>
      </c>
      <c r="V99" s="21">
        <f t="shared" si="114"/>
        <v>0</v>
      </c>
      <c r="W99" s="21">
        <f t="shared" si="114"/>
        <v>0</v>
      </c>
      <c r="X99" s="21">
        <f>SUM(X90:X98)</f>
        <v>0</v>
      </c>
      <c r="Z99" s="21">
        <f>SUM(Z90:Z98)</f>
        <v>0</v>
      </c>
      <c r="AA99" s="21">
        <f>SUM(AA90:AA98)</f>
        <v>0</v>
      </c>
      <c r="AB99" s="21">
        <f>SUM(AB90:AB98)</f>
        <v>0</v>
      </c>
      <c r="AC99" s="515" t="s">
        <v>472</v>
      </c>
      <c r="AD99" s="21">
        <f t="shared" ref="AD99:AK99" si="115">SUM(AD90:AD98)</f>
        <v>0</v>
      </c>
      <c r="AE99" s="21">
        <f t="shared" si="115"/>
        <v>0</v>
      </c>
      <c r="AF99" s="21">
        <f t="shared" si="115"/>
        <v>0</v>
      </c>
      <c r="AG99" s="21">
        <f t="shared" si="115"/>
        <v>0</v>
      </c>
      <c r="AH99" s="21">
        <f t="shared" si="115"/>
        <v>0</v>
      </c>
      <c r="AI99" s="21">
        <f t="shared" si="115"/>
        <v>0</v>
      </c>
      <c r="AJ99" s="21">
        <f t="shared" si="115"/>
        <v>0</v>
      </c>
      <c r="AK99" s="21">
        <f t="shared" si="115"/>
        <v>0</v>
      </c>
      <c r="AL99" s="21">
        <f>SUM(AL90:AL98)</f>
        <v>0</v>
      </c>
      <c r="AN99" s="21">
        <f>SUM(AN90:AN98)</f>
        <v>0</v>
      </c>
      <c r="AO99" s="21">
        <f>SUM(AO90:AO98)</f>
        <v>0</v>
      </c>
      <c r="AP99" s="21">
        <f>SUM(AP90:AP98)</f>
        <v>0</v>
      </c>
    </row>
    <row r="100" spans="1:43" ht="11.5" x14ac:dyDescent="0.25">
      <c r="A100" s="58"/>
      <c r="C100" s="531" t="s">
        <v>569</v>
      </c>
      <c r="D100" s="520"/>
      <c r="F100" s="6"/>
      <c r="G100" s="6"/>
      <c r="H100" s="6"/>
      <c r="I100" s="6"/>
      <c r="J100" s="6"/>
      <c r="K100" s="6"/>
      <c r="L100" s="6"/>
      <c r="M100" s="6"/>
      <c r="N100" s="6"/>
      <c r="O100" s="515"/>
      <c r="P100" s="6"/>
      <c r="Q100" s="6"/>
      <c r="R100" s="6"/>
      <c r="S100" s="6"/>
      <c r="T100" s="6"/>
      <c r="U100" s="6"/>
      <c r="V100" s="6"/>
      <c r="W100" s="6"/>
      <c r="X100" s="6"/>
      <c r="Z100" s="6"/>
      <c r="AA100" s="6"/>
      <c r="AB100" s="6"/>
      <c r="AC100" s="515"/>
      <c r="AD100" s="6"/>
      <c r="AE100" s="6"/>
      <c r="AF100" s="6"/>
      <c r="AG100" s="6"/>
      <c r="AH100" s="6"/>
      <c r="AI100" s="6"/>
      <c r="AJ100" s="6"/>
      <c r="AK100" s="6"/>
      <c r="AL100" s="6"/>
      <c r="AN100" s="6"/>
      <c r="AO100" s="6"/>
      <c r="AP100" s="6"/>
    </row>
    <row r="101" spans="1:43" ht="11.5" x14ac:dyDescent="0.25">
      <c r="A101" s="58"/>
      <c r="C101" s="531" t="s">
        <v>570</v>
      </c>
      <c r="D101" s="520"/>
      <c r="E101" s="3" t="s">
        <v>60</v>
      </c>
      <c r="F101" s="21">
        <f t="shared" ref="F101:M101" si="116">F60+F72-F84-F99</f>
        <v>0</v>
      </c>
      <c r="G101" s="21">
        <f t="shared" si="116"/>
        <v>0</v>
      </c>
      <c r="H101" s="21">
        <f t="shared" si="116"/>
        <v>0</v>
      </c>
      <c r="I101" s="21">
        <f t="shared" si="116"/>
        <v>0</v>
      </c>
      <c r="J101" s="21">
        <f t="shared" si="116"/>
        <v>0</v>
      </c>
      <c r="K101" s="21">
        <f t="shared" si="116"/>
        <v>0</v>
      </c>
      <c r="L101" s="21">
        <f t="shared" si="116"/>
        <v>0</v>
      </c>
      <c r="M101" s="21">
        <f t="shared" si="116"/>
        <v>0</v>
      </c>
      <c r="N101" s="21">
        <f>N60+N72-N84-N99</f>
        <v>0</v>
      </c>
      <c r="O101" s="515"/>
      <c r="P101" s="21">
        <f t="shared" ref="P101:W101" si="117">P60+P72-P84-P99</f>
        <v>0</v>
      </c>
      <c r="Q101" s="21">
        <f t="shared" si="117"/>
        <v>0</v>
      </c>
      <c r="R101" s="21">
        <f t="shared" si="117"/>
        <v>0</v>
      </c>
      <c r="S101" s="21">
        <f t="shared" si="117"/>
        <v>0</v>
      </c>
      <c r="T101" s="21">
        <f t="shared" si="117"/>
        <v>0</v>
      </c>
      <c r="U101" s="21">
        <f t="shared" si="117"/>
        <v>0</v>
      </c>
      <c r="V101" s="21">
        <f t="shared" si="117"/>
        <v>0</v>
      </c>
      <c r="W101" s="21">
        <f t="shared" si="117"/>
        <v>0</v>
      </c>
      <c r="X101" s="21">
        <f>X60+X72-X84-X99</f>
        <v>0</v>
      </c>
      <c r="Z101" s="21">
        <f>Z60+Z72-Z84-Z99</f>
        <v>0</v>
      </c>
      <c r="AA101" s="21">
        <f>AA60+AA72-AA84-AA99</f>
        <v>0</v>
      </c>
      <c r="AB101" s="21">
        <f>AB60+AB72-AB84-AB99</f>
        <v>0</v>
      </c>
      <c r="AC101" s="515"/>
      <c r="AD101" s="21">
        <f t="shared" ref="AD101:AK101" si="118">AD60+AD72-AD84-AD99</f>
        <v>0</v>
      </c>
      <c r="AE101" s="21">
        <f t="shared" si="118"/>
        <v>0</v>
      </c>
      <c r="AF101" s="21">
        <f t="shared" si="118"/>
        <v>0</v>
      </c>
      <c r="AG101" s="21">
        <f t="shared" si="118"/>
        <v>0</v>
      </c>
      <c r="AH101" s="21">
        <f t="shared" si="118"/>
        <v>0</v>
      </c>
      <c r="AI101" s="21">
        <f t="shared" si="118"/>
        <v>0</v>
      </c>
      <c r="AJ101" s="21">
        <f t="shared" si="118"/>
        <v>0</v>
      </c>
      <c r="AK101" s="21">
        <f t="shared" si="118"/>
        <v>0</v>
      </c>
      <c r="AL101" s="21">
        <f>AL60+AL72-AL84-AL99</f>
        <v>0</v>
      </c>
      <c r="AN101" s="21">
        <f>AN60+AN72-AN84-AN99</f>
        <v>0</v>
      </c>
      <c r="AO101" s="21">
        <f>AO60+AO72-AO84-AO99</f>
        <v>0</v>
      </c>
      <c r="AP101" s="21">
        <f>AP60+AP72-AP84-AP99</f>
        <v>0</v>
      </c>
    </row>
    <row r="102" spans="1:43" ht="11.5" x14ac:dyDescent="0.25">
      <c r="A102" s="58"/>
      <c r="C102" s="531" t="s">
        <v>571</v>
      </c>
      <c r="D102" s="520"/>
      <c r="F102" s="6"/>
      <c r="G102" s="6"/>
      <c r="H102" s="6"/>
      <c r="I102" s="6"/>
      <c r="J102" s="6"/>
      <c r="K102" s="6"/>
      <c r="L102" s="6"/>
      <c r="M102" s="6"/>
      <c r="N102" s="6"/>
      <c r="O102" s="515"/>
      <c r="P102" s="6"/>
      <c r="Q102" s="6"/>
      <c r="R102" s="6"/>
      <c r="S102" s="6"/>
      <c r="T102" s="6"/>
      <c r="U102" s="6"/>
      <c r="V102" s="6"/>
      <c r="W102" s="6"/>
      <c r="X102" s="6"/>
      <c r="Z102" s="6"/>
      <c r="AA102" s="6"/>
      <c r="AB102" s="6"/>
      <c r="AC102" s="515"/>
      <c r="AD102" s="6"/>
      <c r="AE102" s="6"/>
      <c r="AF102" s="6"/>
      <c r="AG102" s="6"/>
      <c r="AH102" s="6"/>
      <c r="AI102" s="6"/>
      <c r="AJ102" s="6"/>
      <c r="AK102" s="6"/>
      <c r="AL102" s="6"/>
      <c r="AN102" s="6"/>
      <c r="AO102" s="6"/>
      <c r="AP102" s="6"/>
    </row>
    <row r="103" spans="1:43" ht="11.5" x14ac:dyDescent="0.25">
      <c r="B103" s="58">
        <f>IF(OR(H103&lt;0,K103&lt;0,N103&lt;0,Z103&lt;0,AA103&lt;0,AB103&lt;0,AF103&lt;0,AI103&lt;0,AL103&lt;0),1,0)</f>
        <v>0</v>
      </c>
      <c r="C103" s="531" t="s">
        <v>572</v>
      </c>
      <c r="D103" s="520"/>
      <c r="E103" s="2" t="s">
        <v>240</v>
      </c>
      <c r="F103" s="57"/>
      <c r="G103" s="57"/>
      <c r="H103" s="62">
        <f>SUM(F103:G103)</f>
        <v>0</v>
      </c>
      <c r="I103" s="57"/>
      <c r="J103" s="57"/>
      <c r="K103" s="62">
        <f>SUM(I103:J103)</f>
        <v>0</v>
      </c>
      <c r="L103" s="57"/>
      <c r="M103" s="57"/>
      <c r="N103" s="62">
        <f>SUM(L103:M103)</f>
        <v>0</v>
      </c>
      <c r="O103" s="515"/>
      <c r="P103" s="57"/>
      <c r="Q103" s="57"/>
      <c r="R103" s="62">
        <f>SUM(P103:Q103)</f>
        <v>0</v>
      </c>
      <c r="S103" s="57"/>
      <c r="T103" s="57"/>
      <c r="U103" s="62">
        <f>SUM(S103:T103)</f>
        <v>0</v>
      </c>
      <c r="V103" s="57"/>
      <c r="W103" s="57"/>
      <c r="X103" s="62">
        <f>SUM(V103:W103)</f>
        <v>0</v>
      </c>
      <c r="Z103" s="62">
        <f>R103/R$15</f>
        <v>0</v>
      </c>
      <c r="AA103" s="62">
        <f>U103/U$15</f>
        <v>0</v>
      </c>
      <c r="AB103" s="62">
        <f>X103/X$15</f>
        <v>0</v>
      </c>
      <c r="AC103" s="515"/>
      <c r="AD103" s="57"/>
      <c r="AE103" s="57"/>
      <c r="AF103" s="62">
        <f>SUM(AD103:AE103)</f>
        <v>0</v>
      </c>
      <c r="AG103" s="57"/>
      <c r="AH103" s="57"/>
      <c r="AI103" s="62">
        <f>SUM(AG103:AH103)</f>
        <v>0</v>
      </c>
      <c r="AJ103" s="57"/>
      <c r="AK103" s="57"/>
      <c r="AL103" s="62">
        <f>SUM(AJ103:AK103)</f>
        <v>0</v>
      </c>
      <c r="AN103" s="62">
        <f>AF103/AF$15</f>
        <v>0</v>
      </c>
      <c r="AO103" s="62">
        <f>AI103/AI$15</f>
        <v>0</v>
      </c>
      <c r="AP103" s="62">
        <f>AL103/AL$15</f>
        <v>0</v>
      </c>
    </row>
    <row r="104" spans="1:43" ht="11.5" x14ac:dyDescent="0.25">
      <c r="B104" s="58">
        <f>IF(OR(H104&lt;0,K104&lt;0,N104&lt;0,Z104&lt;0,AA104&lt;0,AB104&lt;0,AF104&lt;0,AI104&lt;0,AL104&lt;0),1,0)</f>
        <v>0</v>
      </c>
      <c r="C104" s="531" t="s">
        <v>573</v>
      </c>
      <c r="D104" s="520"/>
      <c r="E104" s="2" t="s">
        <v>241</v>
      </c>
      <c r="F104" s="57"/>
      <c r="G104" s="57"/>
      <c r="H104" s="62">
        <f>SUM(F104:G104)</f>
        <v>0</v>
      </c>
      <c r="I104" s="57"/>
      <c r="J104" s="57"/>
      <c r="K104" s="62">
        <f>SUM(I104:J104)</f>
        <v>0</v>
      </c>
      <c r="L104" s="57"/>
      <c r="M104" s="57"/>
      <c r="N104" s="62">
        <f>SUM(L104:M104)</f>
        <v>0</v>
      </c>
      <c r="O104" s="515"/>
      <c r="P104" s="57"/>
      <c r="Q104" s="57"/>
      <c r="R104" s="62">
        <f>SUM(P104:Q104)</f>
        <v>0</v>
      </c>
      <c r="S104" s="57"/>
      <c r="T104" s="57"/>
      <c r="U104" s="62">
        <f>SUM(S104:T104)</f>
        <v>0</v>
      </c>
      <c r="V104" s="57"/>
      <c r="W104" s="57"/>
      <c r="X104" s="62">
        <f>SUM(V104:W104)</f>
        <v>0</v>
      </c>
      <c r="Z104" s="62">
        <f>R104/R$15</f>
        <v>0</v>
      </c>
      <c r="AA104" s="62">
        <f>U104/U$15</f>
        <v>0</v>
      </c>
      <c r="AB104" s="62">
        <f>X104/X$15</f>
        <v>0</v>
      </c>
      <c r="AC104" s="515"/>
      <c r="AD104" s="57"/>
      <c r="AE104" s="57"/>
      <c r="AF104" s="62">
        <f>SUM(AD104:AE104)</f>
        <v>0</v>
      </c>
      <c r="AG104" s="57"/>
      <c r="AH104" s="57"/>
      <c r="AI104" s="62">
        <f>SUM(AG104:AH104)</f>
        <v>0</v>
      </c>
      <c r="AJ104" s="57"/>
      <c r="AK104" s="57"/>
      <c r="AL104" s="62">
        <f>SUM(AJ104:AK104)</f>
        <v>0</v>
      </c>
      <c r="AN104" s="62">
        <f>AF104/AF$15</f>
        <v>0</v>
      </c>
      <c r="AO104" s="62">
        <f>AI104/AI$15</f>
        <v>0</v>
      </c>
      <c r="AP104" s="62">
        <f>AL104/AL$15</f>
        <v>0</v>
      </c>
    </row>
    <row r="105" spans="1:43" ht="11.5" x14ac:dyDescent="0.25">
      <c r="B105" s="58">
        <f>IF(OR(H105&lt;0,K105&lt;0,N105&lt;0,Z105&lt;0,AA105&lt;0,AB105&lt;0,AF105&lt;0,AI105&lt;0,AL105&lt;0),1,0)</f>
        <v>0</v>
      </c>
      <c r="C105" s="531" t="s">
        <v>574</v>
      </c>
      <c r="D105" s="520"/>
      <c r="E105" s="2" t="s">
        <v>242</v>
      </c>
      <c r="F105" s="57"/>
      <c r="G105" s="57"/>
      <c r="H105" s="62">
        <f>SUM(F105:G105)</f>
        <v>0</v>
      </c>
      <c r="I105" s="57"/>
      <c r="J105" s="57"/>
      <c r="K105" s="62">
        <f>SUM(I105:J105)</f>
        <v>0</v>
      </c>
      <c r="L105" s="57"/>
      <c r="M105" s="57"/>
      <c r="N105" s="62">
        <f>SUM(L105:M105)</f>
        <v>0</v>
      </c>
      <c r="O105" s="515"/>
      <c r="P105" s="57"/>
      <c r="Q105" s="57"/>
      <c r="R105" s="62">
        <f>SUM(P105:Q105)</f>
        <v>0</v>
      </c>
      <c r="S105" s="57"/>
      <c r="T105" s="57"/>
      <c r="U105" s="62">
        <f>SUM(S105:T105)</f>
        <v>0</v>
      </c>
      <c r="V105" s="57"/>
      <c r="W105" s="57"/>
      <c r="X105" s="62">
        <f>SUM(V105:W105)</f>
        <v>0</v>
      </c>
      <c r="Z105" s="62">
        <f>R105/R$15</f>
        <v>0</v>
      </c>
      <c r="AA105" s="62">
        <f>U105/U$15</f>
        <v>0</v>
      </c>
      <c r="AB105" s="62">
        <f>X105/X$15</f>
        <v>0</v>
      </c>
      <c r="AC105" s="515"/>
      <c r="AD105" s="57"/>
      <c r="AE105" s="57"/>
      <c r="AF105" s="62">
        <f>SUM(AD105:AE105)</f>
        <v>0</v>
      </c>
      <c r="AG105" s="57"/>
      <c r="AH105" s="57"/>
      <c r="AI105" s="62">
        <f>SUM(AG105:AH105)</f>
        <v>0</v>
      </c>
      <c r="AJ105" s="57"/>
      <c r="AK105" s="57"/>
      <c r="AL105" s="62">
        <f>SUM(AJ105:AK105)</f>
        <v>0</v>
      </c>
      <c r="AN105" s="62">
        <f>AF105/AF$15</f>
        <v>0</v>
      </c>
      <c r="AO105" s="62">
        <f>AI105/AI$15</f>
        <v>0</v>
      </c>
      <c r="AP105" s="62">
        <f>AL105/AL$15</f>
        <v>0</v>
      </c>
    </row>
    <row r="106" spans="1:43" ht="11.5" x14ac:dyDescent="0.25">
      <c r="B106" s="58">
        <f>IF(OR(H106&lt;0,K106&lt;0,N106&lt;0,Z106&lt;0,AA106&lt;0,AB106&lt;0,AF106&lt;0,AI106&lt;0,AL106&lt;0),1,0)</f>
        <v>0</v>
      </c>
      <c r="C106" s="531" t="s">
        <v>575</v>
      </c>
      <c r="D106" s="520"/>
      <c r="E106" s="2" t="s">
        <v>243</v>
      </c>
      <c r="F106" s="57"/>
      <c r="G106" s="57"/>
      <c r="H106" s="62">
        <f>SUM(F106:G106)</f>
        <v>0</v>
      </c>
      <c r="I106" s="57"/>
      <c r="J106" s="57"/>
      <c r="K106" s="62">
        <f>SUM(I106:J106)</f>
        <v>0</v>
      </c>
      <c r="L106" s="57"/>
      <c r="M106" s="57"/>
      <c r="N106" s="62">
        <f>SUM(L106:M106)</f>
        <v>0</v>
      </c>
      <c r="O106" s="515"/>
      <c r="P106" s="57"/>
      <c r="Q106" s="57"/>
      <c r="R106" s="62">
        <f>SUM(P106:Q106)</f>
        <v>0</v>
      </c>
      <c r="S106" s="57"/>
      <c r="T106" s="57"/>
      <c r="U106" s="62">
        <f>SUM(S106:T106)</f>
        <v>0</v>
      </c>
      <c r="V106" s="57"/>
      <c r="W106" s="57"/>
      <c r="X106" s="62">
        <f>SUM(V106:W106)</f>
        <v>0</v>
      </c>
      <c r="Z106" s="62">
        <f>R106/R$15</f>
        <v>0</v>
      </c>
      <c r="AA106" s="62">
        <f>U106/U$15</f>
        <v>0</v>
      </c>
      <c r="AB106" s="62">
        <f>X106/X$15</f>
        <v>0</v>
      </c>
      <c r="AC106" s="515"/>
      <c r="AD106" s="57"/>
      <c r="AE106" s="57"/>
      <c r="AF106" s="62">
        <f>SUM(AD106:AE106)</f>
        <v>0</v>
      </c>
      <c r="AG106" s="57"/>
      <c r="AH106" s="57"/>
      <c r="AI106" s="62">
        <f>SUM(AG106:AH106)</f>
        <v>0</v>
      </c>
      <c r="AJ106" s="57"/>
      <c r="AK106" s="57"/>
      <c r="AL106" s="62">
        <f>SUM(AJ106:AK106)</f>
        <v>0</v>
      </c>
      <c r="AN106" s="62">
        <f>AF106/AF$15</f>
        <v>0</v>
      </c>
      <c r="AO106" s="62">
        <f>AI106/AI$15</f>
        <v>0</v>
      </c>
      <c r="AP106" s="62">
        <f>AL106/AL$15</f>
        <v>0</v>
      </c>
    </row>
    <row r="107" spans="1:43" ht="11.5" x14ac:dyDescent="0.25">
      <c r="B107" s="58">
        <f>IF(OR(H107&lt;0,K107&lt;0,N107&lt;0,Z107&lt;0,AA107&lt;0,AB107&lt;0,AF107&lt;0,AI107&lt;0,AL107&lt;0),1,0)</f>
        <v>0</v>
      </c>
      <c r="C107" s="531" t="s">
        <v>576</v>
      </c>
      <c r="D107" s="520"/>
      <c r="E107" s="2" t="s">
        <v>244</v>
      </c>
      <c r="F107" s="57"/>
      <c r="G107" s="57"/>
      <c r="H107" s="62">
        <f>SUM(F107:G107)</f>
        <v>0</v>
      </c>
      <c r="I107" s="57"/>
      <c r="J107" s="57"/>
      <c r="K107" s="62">
        <f>SUM(I107:J107)</f>
        <v>0</v>
      </c>
      <c r="L107" s="57"/>
      <c r="M107" s="57"/>
      <c r="N107" s="62">
        <f>SUM(L107:M107)</f>
        <v>0</v>
      </c>
      <c r="O107" s="515"/>
      <c r="P107" s="57"/>
      <c r="Q107" s="57"/>
      <c r="R107" s="62">
        <f>SUM(P107:Q107)</f>
        <v>0</v>
      </c>
      <c r="S107" s="57"/>
      <c r="T107" s="57"/>
      <c r="U107" s="62">
        <f>SUM(S107:T107)</f>
        <v>0</v>
      </c>
      <c r="V107" s="57"/>
      <c r="W107" s="57"/>
      <c r="X107" s="62">
        <f>SUM(V107:W107)</f>
        <v>0</v>
      </c>
      <c r="Z107" s="62">
        <f>R107/R$15</f>
        <v>0</v>
      </c>
      <c r="AA107" s="62">
        <f>U107/U$15</f>
        <v>0</v>
      </c>
      <c r="AB107" s="62">
        <f>X107/X$15</f>
        <v>0</v>
      </c>
      <c r="AC107" s="515"/>
      <c r="AD107" s="57"/>
      <c r="AE107" s="57"/>
      <c r="AF107" s="62">
        <f>SUM(AD107:AE107)</f>
        <v>0</v>
      </c>
      <c r="AG107" s="57"/>
      <c r="AH107" s="57"/>
      <c r="AI107" s="62">
        <f>SUM(AG107:AH107)</f>
        <v>0</v>
      </c>
      <c r="AJ107" s="57"/>
      <c r="AK107" s="57"/>
      <c r="AL107" s="62">
        <f>SUM(AJ107:AK107)</f>
        <v>0</v>
      </c>
      <c r="AN107" s="62">
        <f>AF107/AF$15</f>
        <v>0</v>
      </c>
      <c r="AO107" s="62">
        <f>AI107/AI$15</f>
        <v>0</v>
      </c>
      <c r="AP107" s="62">
        <f>AL107/AL$15</f>
        <v>0</v>
      </c>
    </row>
    <row r="108" spans="1:43" ht="11.5" x14ac:dyDescent="0.25">
      <c r="A108" s="58"/>
      <c r="C108" s="531" t="s">
        <v>577</v>
      </c>
      <c r="D108" s="520"/>
      <c r="E108" s="3" t="s">
        <v>157</v>
      </c>
      <c r="F108" s="21">
        <f t="shared" ref="F108:M108" si="119">SUM(F103:F107)</f>
        <v>0</v>
      </c>
      <c r="G108" s="21">
        <f t="shared" si="119"/>
        <v>0</v>
      </c>
      <c r="H108" s="21">
        <f t="shared" si="119"/>
        <v>0</v>
      </c>
      <c r="I108" s="21">
        <f t="shared" si="119"/>
        <v>0</v>
      </c>
      <c r="J108" s="21">
        <f t="shared" si="119"/>
        <v>0</v>
      </c>
      <c r="K108" s="21">
        <f t="shared" si="119"/>
        <v>0</v>
      </c>
      <c r="L108" s="21">
        <f t="shared" si="119"/>
        <v>0</v>
      </c>
      <c r="M108" s="21">
        <f t="shared" si="119"/>
        <v>0</v>
      </c>
      <c r="N108" s="21">
        <f>SUM(N103:N107)</f>
        <v>0</v>
      </c>
      <c r="O108" s="515"/>
      <c r="P108" s="21">
        <f t="shared" ref="P108:W108" si="120">SUM(P103:P107)</f>
        <v>0</v>
      </c>
      <c r="Q108" s="21">
        <f t="shared" si="120"/>
        <v>0</v>
      </c>
      <c r="R108" s="21">
        <f t="shared" si="120"/>
        <v>0</v>
      </c>
      <c r="S108" s="21">
        <f t="shared" si="120"/>
        <v>0</v>
      </c>
      <c r="T108" s="21">
        <f t="shared" si="120"/>
        <v>0</v>
      </c>
      <c r="U108" s="21">
        <f t="shared" si="120"/>
        <v>0</v>
      </c>
      <c r="V108" s="21">
        <f t="shared" si="120"/>
        <v>0</v>
      </c>
      <c r="W108" s="21">
        <f t="shared" si="120"/>
        <v>0</v>
      </c>
      <c r="X108" s="21">
        <f>SUM(X103:X107)</f>
        <v>0</v>
      </c>
      <c r="Z108" s="21">
        <f>SUM(Z103:Z107)</f>
        <v>0</v>
      </c>
      <c r="AA108" s="21">
        <f>SUM(AA103:AA107)</f>
        <v>0</v>
      </c>
      <c r="AB108" s="21">
        <f>SUM(AB103:AB107)</f>
        <v>0</v>
      </c>
      <c r="AC108" s="515"/>
      <c r="AD108" s="21">
        <f t="shared" ref="AD108:AK108" si="121">SUM(AD103:AD107)</f>
        <v>0</v>
      </c>
      <c r="AE108" s="21">
        <f t="shared" si="121"/>
        <v>0</v>
      </c>
      <c r="AF108" s="21">
        <f t="shared" si="121"/>
        <v>0</v>
      </c>
      <c r="AG108" s="21">
        <f t="shared" si="121"/>
        <v>0</v>
      </c>
      <c r="AH108" s="21">
        <f t="shared" si="121"/>
        <v>0</v>
      </c>
      <c r="AI108" s="21">
        <f t="shared" si="121"/>
        <v>0</v>
      </c>
      <c r="AJ108" s="21">
        <f t="shared" si="121"/>
        <v>0</v>
      </c>
      <c r="AK108" s="21">
        <f t="shared" si="121"/>
        <v>0</v>
      </c>
      <c r="AL108" s="21">
        <f>SUM(AL103:AL107)</f>
        <v>0</v>
      </c>
      <c r="AN108" s="21">
        <f>SUM(AN103:AN107)</f>
        <v>0</v>
      </c>
      <c r="AO108" s="21">
        <f>SUM(AO103:AO107)</f>
        <v>0</v>
      </c>
      <c r="AP108" s="21">
        <f>SUM(AP103:AP107)</f>
        <v>0</v>
      </c>
    </row>
    <row r="109" spans="1:43" ht="11.5" x14ac:dyDescent="0.25">
      <c r="A109" s="58"/>
      <c r="C109" s="531"/>
      <c r="D109" s="520"/>
      <c r="F109" s="6"/>
      <c r="G109" s="6"/>
      <c r="H109" s="6"/>
      <c r="I109" s="6"/>
      <c r="J109" s="6"/>
      <c r="K109" s="6"/>
      <c r="L109" s="6"/>
      <c r="M109" s="6"/>
      <c r="N109" s="6"/>
      <c r="O109" s="515"/>
      <c r="P109" s="6"/>
      <c r="Q109" s="6"/>
      <c r="R109" s="6"/>
      <c r="S109" s="6"/>
      <c r="T109" s="6"/>
      <c r="U109" s="6"/>
      <c r="V109" s="6"/>
      <c r="W109" s="6"/>
      <c r="X109" s="6"/>
      <c r="Z109" s="6"/>
      <c r="AA109" s="6"/>
      <c r="AB109" s="6"/>
      <c r="AC109" s="515"/>
      <c r="AD109" s="6"/>
      <c r="AE109" s="6"/>
      <c r="AF109" s="6"/>
      <c r="AG109" s="6"/>
      <c r="AH109" s="6"/>
      <c r="AI109" s="6"/>
      <c r="AJ109" s="6"/>
      <c r="AK109" s="6"/>
      <c r="AL109" s="6"/>
      <c r="AN109" s="6"/>
      <c r="AO109" s="6"/>
      <c r="AP109" s="6"/>
    </row>
    <row r="110" spans="1:43" ht="11.5" x14ac:dyDescent="0.25">
      <c r="A110" s="58"/>
      <c r="C110" s="531"/>
      <c r="D110" s="520"/>
      <c r="E110" s="10" t="s">
        <v>37</v>
      </c>
      <c r="F110" s="6"/>
      <c r="G110" s="6"/>
      <c r="H110" s="22">
        <f>H99+H108</f>
        <v>0</v>
      </c>
      <c r="I110" s="6"/>
      <c r="J110" s="6"/>
      <c r="K110" s="22">
        <f>K99+K108</f>
        <v>0</v>
      </c>
      <c r="L110" s="6"/>
      <c r="M110" s="6"/>
      <c r="N110" s="22">
        <f>N99+N108</f>
        <v>0</v>
      </c>
      <c r="O110" s="515"/>
      <c r="P110" s="6"/>
      <c r="Q110" s="6"/>
      <c r="R110" s="22">
        <f>R99+R108</f>
        <v>0</v>
      </c>
      <c r="S110" s="6"/>
      <c r="T110" s="6"/>
      <c r="U110" s="22">
        <f>U99+U108</f>
        <v>0</v>
      </c>
      <c r="V110" s="6"/>
      <c r="W110" s="6"/>
      <c r="X110" s="22">
        <f>X99+X108</f>
        <v>0</v>
      </c>
      <c r="Z110" s="22">
        <f>Z99+Z108</f>
        <v>0</v>
      </c>
      <c r="AA110" s="22">
        <f>AA99+AA108</f>
        <v>0</v>
      </c>
      <c r="AB110" s="22">
        <f>AB99+AB108</f>
        <v>0</v>
      </c>
      <c r="AC110" s="515"/>
      <c r="AD110" s="6"/>
      <c r="AE110" s="6"/>
      <c r="AF110" s="22">
        <f>AF99+AF108</f>
        <v>0</v>
      </c>
      <c r="AG110" s="6"/>
      <c r="AH110" s="6"/>
      <c r="AI110" s="22">
        <f>AI99+AI108</f>
        <v>0</v>
      </c>
      <c r="AJ110" s="6"/>
      <c r="AK110" s="6"/>
      <c r="AL110" s="22">
        <f>AL99+AL108</f>
        <v>0</v>
      </c>
      <c r="AN110" s="22">
        <f>AN99+AN108</f>
        <v>0</v>
      </c>
      <c r="AO110" s="22">
        <f>AO99+AO108</f>
        <v>0</v>
      </c>
      <c r="AP110" s="22">
        <f>AP99+AP108</f>
        <v>0</v>
      </c>
    </row>
    <row r="111" spans="1:43" ht="11.5" x14ac:dyDescent="0.25">
      <c r="A111" s="58"/>
      <c r="C111" s="531"/>
      <c r="D111" s="522"/>
      <c r="E111" s="19"/>
      <c r="F111" s="20"/>
      <c r="G111" s="20"/>
      <c r="H111" s="20"/>
      <c r="I111" s="20"/>
      <c r="J111" s="20"/>
      <c r="K111" s="20"/>
      <c r="L111" s="20"/>
      <c r="M111" s="20"/>
      <c r="N111" s="20"/>
      <c r="O111" s="515"/>
      <c r="P111" s="20"/>
      <c r="Q111" s="20"/>
      <c r="R111" s="20"/>
      <c r="S111" s="20"/>
      <c r="T111" s="20"/>
      <c r="U111" s="20"/>
      <c r="V111" s="20"/>
      <c r="W111" s="20"/>
      <c r="X111" s="20"/>
      <c r="Y111" s="14"/>
      <c r="Z111" s="20"/>
      <c r="AA111" s="20"/>
      <c r="AB111" s="20"/>
      <c r="AC111" s="515"/>
      <c r="AD111" s="20"/>
      <c r="AE111" s="20"/>
      <c r="AF111" s="20"/>
      <c r="AG111" s="20"/>
      <c r="AH111" s="20"/>
      <c r="AI111" s="20"/>
      <c r="AJ111" s="20"/>
      <c r="AK111" s="20"/>
      <c r="AL111" s="20"/>
      <c r="AM111" s="14"/>
      <c r="AN111" s="20"/>
      <c r="AO111" s="20"/>
      <c r="AP111" s="20"/>
      <c r="AQ111" s="14"/>
    </row>
    <row r="112" spans="1:43" ht="12" x14ac:dyDescent="0.3">
      <c r="A112" s="58">
        <f>IF(OR(H112&lt;0,K112&lt;0,N112&lt;0,Z112&lt;0,AA112&lt;0,AB112&lt;0,AF112&lt;0,AI112&lt;0,AL112&lt;0),1,0)</f>
        <v>0</v>
      </c>
      <c r="C112" s="531" t="s">
        <v>604</v>
      </c>
      <c r="D112" s="522" t="s">
        <v>472</v>
      </c>
      <c r="E112" s="16" t="s">
        <v>191</v>
      </c>
      <c r="F112" s="20"/>
      <c r="G112" s="20"/>
      <c r="H112" s="57"/>
      <c r="I112" s="20"/>
      <c r="J112" s="20"/>
      <c r="K112" s="57"/>
      <c r="L112" s="20"/>
      <c r="M112" s="20"/>
      <c r="N112" s="57"/>
      <c r="O112" s="515" t="s">
        <v>472</v>
      </c>
      <c r="P112" s="20"/>
      <c r="Q112" s="20"/>
      <c r="R112" s="57"/>
      <c r="S112" s="20"/>
      <c r="T112" s="20"/>
      <c r="U112" s="57"/>
      <c r="V112" s="20"/>
      <c r="W112" s="20"/>
      <c r="X112" s="57"/>
      <c r="Y112" s="14"/>
      <c r="Z112" s="62">
        <f>R112/R$15</f>
        <v>0</v>
      </c>
      <c r="AA112" s="62">
        <f>U112/U$15</f>
        <v>0</v>
      </c>
      <c r="AB112" s="62">
        <f>X112/X$15</f>
        <v>0</v>
      </c>
      <c r="AC112" s="515" t="s">
        <v>472</v>
      </c>
      <c r="AD112" s="20"/>
      <c r="AE112" s="20"/>
      <c r="AF112" s="57"/>
      <c r="AG112" s="20"/>
      <c r="AH112" s="20"/>
      <c r="AI112" s="57"/>
      <c r="AJ112" s="20"/>
      <c r="AK112" s="20"/>
      <c r="AL112" s="57"/>
      <c r="AM112" s="14"/>
      <c r="AN112" s="62">
        <f>AF112/AF$15</f>
        <v>0</v>
      </c>
      <c r="AO112" s="62">
        <f>AI112/AI$15</f>
        <v>0</v>
      </c>
      <c r="AP112" s="62">
        <f>AL112/AL$15</f>
        <v>0</v>
      </c>
      <c r="AQ112" s="14"/>
    </row>
    <row r="113" spans="1:43" ht="12" x14ac:dyDescent="0.3">
      <c r="A113" s="58"/>
      <c r="C113" s="531" t="s">
        <v>605</v>
      </c>
      <c r="D113" s="522"/>
      <c r="E113" s="16" t="s">
        <v>433</v>
      </c>
      <c r="F113" s="20"/>
      <c r="G113" s="20"/>
      <c r="H113" s="36"/>
      <c r="I113" s="20"/>
      <c r="J113" s="20"/>
      <c r="K113" s="36"/>
      <c r="L113" s="20"/>
      <c r="M113" s="20"/>
      <c r="N113" s="36"/>
      <c r="O113" s="515"/>
      <c r="P113" s="20"/>
      <c r="Q113" s="20"/>
      <c r="R113" s="36"/>
      <c r="S113" s="20"/>
      <c r="T113" s="20"/>
      <c r="U113" s="36"/>
      <c r="V113" s="20"/>
      <c r="W113" s="20"/>
      <c r="X113" s="36"/>
      <c r="Y113" s="14"/>
      <c r="Z113" s="60">
        <f>R113</f>
        <v>0</v>
      </c>
      <c r="AA113" s="60">
        <f>U113</f>
        <v>0</v>
      </c>
      <c r="AB113" s="60">
        <f>X113</f>
        <v>0</v>
      </c>
      <c r="AC113" s="515"/>
      <c r="AD113" s="20"/>
      <c r="AE113" s="20"/>
      <c r="AF113" s="36"/>
      <c r="AG113" s="20"/>
      <c r="AH113" s="20"/>
      <c r="AI113" s="36"/>
      <c r="AJ113" s="20"/>
      <c r="AK113" s="20"/>
      <c r="AL113" s="36"/>
      <c r="AM113" s="14"/>
      <c r="AN113" s="60">
        <f>AF113</f>
        <v>0</v>
      </c>
      <c r="AO113" s="60">
        <f>AI113</f>
        <v>0</v>
      </c>
      <c r="AP113" s="60">
        <f>AL113</f>
        <v>0</v>
      </c>
      <c r="AQ113" s="14"/>
    </row>
    <row r="114" spans="1:43" ht="11.5" x14ac:dyDescent="0.25">
      <c r="A114" s="58"/>
      <c r="C114" s="531"/>
      <c r="D114" s="520"/>
      <c r="O114" s="515"/>
      <c r="AC114" s="515"/>
    </row>
    <row r="115" spans="1:43" ht="11.5" x14ac:dyDescent="0.25">
      <c r="A115" s="58"/>
      <c r="C115" s="531"/>
      <c r="D115" s="532"/>
      <c r="E115" s="58"/>
      <c r="F115" s="58"/>
      <c r="G115" s="58"/>
      <c r="H115" s="58"/>
      <c r="I115" s="58"/>
      <c r="J115" s="58"/>
      <c r="K115" s="58"/>
      <c r="L115" s="58"/>
      <c r="M115" s="58"/>
      <c r="N115" s="58"/>
      <c r="O115" s="537"/>
      <c r="P115" s="58"/>
      <c r="Q115" s="58"/>
      <c r="R115" s="58"/>
      <c r="S115" s="58"/>
      <c r="T115" s="58"/>
      <c r="U115" s="58"/>
      <c r="V115" s="58"/>
      <c r="W115" s="58"/>
      <c r="X115" s="58"/>
      <c r="Y115" s="58"/>
      <c r="Z115" s="58"/>
      <c r="AA115" s="58"/>
      <c r="AB115" s="58"/>
      <c r="AC115" s="537"/>
      <c r="AD115" s="58"/>
      <c r="AE115" s="58"/>
      <c r="AF115" s="58"/>
      <c r="AG115" s="58"/>
      <c r="AH115" s="58"/>
      <c r="AI115" s="58"/>
      <c r="AJ115" s="58"/>
      <c r="AK115" s="58"/>
      <c r="AL115" s="58"/>
      <c r="AM115" s="58"/>
      <c r="AN115" s="58"/>
      <c r="AO115" s="58"/>
      <c r="AP115" s="58"/>
      <c r="AQ115" s="58"/>
    </row>
    <row r="116" spans="1:43" ht="11.5" x14ac:dyDescent="0.25">
      <c r="B116" s="58">
        <f>1-(H116*K116*N116*Z116*AA116*AB116*AN116*AO116*AP116)</f>
        <v>0</v>
      </c>
      <c r="C116" s="531"/>
      <c r="D116" s="520"/>
      <c r="E116" s="11" t="s">
        <v>355</v>
      </c>
      <c r="F116" s="29"/>
      <c r="G116" s="29"/>
      <c r="H116" s="53" t="b">
        <f>ABS((H108+H99+H84)-(H72+H60)) &lt; eTol</f>
        <v>1</v>
      </c>
      <c r="I116" s="29"/>
      <c r="J116" s="29"/>
      <c r="K116" s="53" t="b">
        <f>ABS((K108+K99+K84)-(K72+K60)) &lt; eTol</f>
        <v>1</v>
      </c>
      <c r="L116" s="29"/>
      <c r="M116" s="29"/>
      <c r="N116" s="53" t="b">
        <f>ABS((N108+N99+N84)-(N72+N60)) &lt; eTol</f>
        <v>1</v>
      </c>
      <c r="O116" s="515"/>
      <c r="P116" s="29"/>
      <c r="Q116" s="29"/>
      <c r="R116" s="53" t="b">
        <f>ABS((R108+R99+R84)-(R72+R60)) &lt; eTol</f>
        <v>1</v>
      </c>
      <c r="S116" s="29"/>
      <c r="T116" s="29"/>
      <c r="U116" s="53" t="b">
        <f>ABS((U108+U99+U84)-(U72+U60)) &lt; eTol</f>
        <v>1</v>
      </c>
      <c r="V116" s="29"/>
      <c r="W116" s="29"/>
      <c r="X116" s="53" t="b">
        <f>ABS((X108+X99+X84)-(X72+X60)) &lt; eTol</f>
        <v>1</v>
      </c>
      <c r="Z116" s="53" t="b">
        <f>ABS((Z108+Z99+Z84)-(Z72+Z60)) &lt; eTol</f>
        <v>1</v>
      </c>
      <c r="AA116" s="53" t="b">
        <f>ABS((AA108+AA99+AA84)-(AA72+AA60)) &lt; eTol</f>
        <v>1</v>
      </c>
      <c r="AB116" s="53" t="b">
        <f>ABS((AB108+AB99+AB84)-(AB72+AB60)) &lt; eTol</f>
        <v>1</v>
      </c>
      <c r="AC116" s="515"/>
      <c r="AD116" s="29"/>
      <c r="AE116" s="29"/>
      <c r="AF116" s="53" t="b">
        <f>ABS((AF108+AF99+AF84)-(AF72+AF60)) &lt; eTol</f>
        <v>1</v>
      </c>
      <c r="AG116" s="29"/>
      <c r="AH116" s="29"/>
      <c r="AI116" s="53" t="b">
        <f>ABS((AI108+AI99+AI84)-(AI72+AI60)) &lt; eTol</f>
        <v>1</v>
      </c>
      <c r="AJ116" s="29"/>
      <c r="AK116" s="29"/>
      <c r="AL116" s="53" t="b">
        <f>ABS((AL108+AL99+AL84)-(AL72+AL60)) &lt; eTol</f>
        <v>1</v>
      </c>
      <c r="AN116" s="53" t="b">
        <f>ABS((AN108+AN99+AN84)-(AN72+AN60)) &lt; eTol</f>
        <v>1</v>
      </c>
      <c r="AO116" s="53" t="b">
        <f>ABS((AO108+AO99+AO84)-(AO72+AO60)) &lt; eTol</f>
        <v>1</v>
      </c>
      <c r="AP116" s="53" t="b">
        <f>ABS((AP108+AP99+AP84)-(AP72+AP60)) &lt; eTol</f>
        <v>1</v>
      </c>
    </row>
    <row r="117" spans="1:43" ht="11.5" x14ac:dyDescent="0.25">
      <c r="A117" s="58"/>
      <c r="C117" s="531"/>
      <c r="D117" s="520"/>
      <c r="E117" s="11"/>
      <c r="O117" s="515"/>
      <c r="AC117" s="515"/>
    </row>
    <row r="118" spans="1:43" ht="13" x14ac:dyDescent="0.3">
      <c r="A118" s="58"/>
      <c r="C118" s="531"/>
      <c r="D118" s="520"/>
      <c r="E118" s="13" t="s">
        <v>627</v>
      </c>
      <c r="H118" s="61" t="str">
        <f>H17</f>
        <v>31/XX/20XX</v>
      </c>
      <c r="K118" s="61" t="str">
        <f>K17</f>
        <v>31/XX/20XX</v>
      </c>
      <c r="N118" s="61" t="str">
        <f>N17</f>
        <v>31/XX/20XX</v>
      </c>
      <c r="O118" s="515"/>
      <c r="R118" s="61" t="str">
        <f>R17</f>
        <v>31/XX/20XX</v>
      </c>
      <c r="U118" s="61" t="str">
        <f>U17</f>
        <v>31/XX/20XX</v>
      </c>
      <c r="X118" s="61" t="str">
        <f>X17</f>
        <v>31/XX/20XX</v>
      </c>
      <c r="Z118" s="61" t="str">
        <f>Z17</f>
        <v>31/XX/20XX</v>
      </c>
      <c r="AA118" s="61" t="str">
        <f>AA17</f>
        <v>31/XX/20XX</v>
      </c>
      <c r="AB118" s="61" t="str">
        <f>AB17</f>
        <v>31/XX/20XX</v>
      </c>
      <c r="AC118" s="515"/>
      <c r="AF118" s="61" t="str">
        <f>AF17</f>
        <v>31/XX/20XX</v>
      </c>
      <c r="AI118" s="61" t="str">
        <f>AI17</f>
        <v>31/XX/20XX</v>
      </c>
      <c r="AL118" s="61" t="str">
        <f>AL17</f>
        <v>31/XX/20XX</v>
      </c>
      <c r="AN118" s="61" t="str">
        <f>AN17</f>
        <v>31/XX/20XX</v>
      </c>
      <c r="AO118" s="61" t="str">
        <f>AO17</f>
        <v>31/XX/20XX</v>
      </c>
      <c r="AP118" s="61" t="str">
        <f>AP17</f>
        <v>31/XX/20XX</v>
      </c>
    </row>
    <row r="119" spans="1:43" ht="11.5" x14ac:dyDescent="0.25">
      <c r="A119" s="58"/>
      <c r="C119" s="531" t="s">
        <v>513</v>
      </c>
      <c r="D119" s="520" t="s">
        <v>472</v>
      </c>
      <c r="E119" s="2" t="s">
        <v>195</v>
      </c>
      <c r="H119" s="57"/>
      <c r="K119" s="57"/>
      <c r="N119" s="57"/>
      <c r="O119" s="515" t="s">
        <v>472</v>
      </c>
      <c r="R119" s="57"/>
      <c r="U119" s="57"/>
      <c r="X119" s="57"/>
      <c r="Z119" s="62">
        <f>R119/R$14</f>
        <v>0</v>
      </c>
      <c r="AA119" s="62">
        <f>U119/U$14</f>
        <v>0</v>
      </c>
      <c r="AB119" s="62">
        <f>X119/X$14</f>
        <v>0</v>
      </c>
      <c r="AC119" s="515" t="s">
        <v>472</v>
      </c>
      <c r="AF119" s="57"/>
      <c r="AI119" s="57"/>
      <c r="AL119" s="57"/>
      <c r="AN119" s="62">
        <f>AF119/AF$14</f>
        <v>0</v>
      </c>
      <c r="AO119" s="62">
        <f>AI119/AI$14</f>
        <v>0</v>
      </c>
      <c r="AP119" s="62">
        <f>AL119/AL$14</f>
        <v>0</v>
      </c>
    </row>
    <row r="120" spans="1:43" ht="11.5" x14ac:dyDescent="0.25">
      <c r="A120" s="58">
        <f>IF(OR(H120&gt;0,K120&gt;0,N120&gt;0,Z120&gt;0,AA120&gt;0,AB120&gt;0,AF120&gt;0,AI120&gt;0,AL120&gt;0),1,0)</f>
        <v>0</v>
      </c>
      <c r="C120" s="531" t="s">
        <v>514</v>
      </c>
      <c r="D120" s="520" t="s">
        <v>472</v>
      </c>
      <c r="E120" s="2" t="s">
        <v>147</v>
      </c>
      <c r="H120" s="57"/>
      <c r="K120" s="57"/>
      <c r="N120" s="57"/>
      <c r="O120" s="515" t="s">
        <v>472</v>
      </c>
      <c r="R120" s="57"/>
      <c r="U120" s="57"/>
      <c r="X120" s="57"/>
      <c r="Z120" s="62">
        <f>R120/R$14</f>
        <v>0</v>
      </c>
      <c r="AA120" s="62">
        <f>U120/U$14</f>
        <v>0</v>
      </c>
      <c r="AB120" s="62">
        <f>X120/X$14</f>
        <v>0</v>
      </c>
      <c r="AC120" s="515" t="s">
        <v>472</v>
      </c>
      <c r="AF120" s="57"/>
      <c r="AI120" s="57"/>
      <c r="AL120" s="57"/>
      <c r="AN120" s="62">
        <f>AF120/AF$14</f>
        <v>0</v>
      </c>
      <c r="AO120" s="62">
        <f>AI120/AI$14</f>
        <v>0</v>
      </c>
      <c r="AP120" s="62">
        <f>AL120/AL$14</f>
        <v>0</v>
      </c>
    </row>
    <row r="121" spans="1:43" ht="11.5" x14ac:dyDescent="0.25">
      <c r="A121" s="58"/>
      <c r="C121" s="531" t="s">
        <v>515</v>
      </c>
      <c r="D121" s="520" t="s">
        <v>472</v>
      </c>
      <c r="E121" s="3" t="s">
        <v>194</v>
      </c>
      <c r="H121" s="21">
        <f>SUM(H119:H120)</f>
        <v>0</v>
      </c>
      <c r="K121" s="21">
        <f>SUM(K119:K120)</f>
        <v>0</v>
      </c>
      <c r="N121" s="21">
        <f>SUM(N119:N120)</f>
        <v>0</v>
      </c>
      <c r="O121" s="515" t="s">
        <v>472</v>
      </c>
      <c r="R121" s="21">
        <f>SUM(R119:R120)</f>
        <v>0</v>
      </c>
      <c r="U121" s="21">
        <f>SUM(U119:U120)</f>
        <v>0</v>
      </c>
      <c r="X121" s="21">
        <f>SUM(X119:X120)</f>
        <v>0</v>
      </c>
      <c r="Z121" s="21">
        <f>SUM(Z119:Z120)</f>
        <v>0</v>
      </c>
      <c r="AA121" s="21">
        <f>SUM(AA119:AA120)</f>
        <v>0</v>
      </c>
      <c r="AB121" s="21">
        <f>SUM(AB119:AB120)</f>
        <v>0</v>
      </c>
      <c r="AC121" s="515" t="s">
        <v>472</v>
      </c>
      <c r="AF121" s="21">
        <f>SUM(AF119:AF120)</f>
        <v>0</v>
      </c>
      <c r="AI121" s="21">
        <f>SUM(AI119:AI120)</f>
        <v>0</v>
      </c>
      <c r="AL121" s="21">
        <f>SUM(AL119:AL120)</f>
        <v>0</v>
      </c>
      <c r="AN121" s="21">
        <f>SUM(AN119:AN120)</f>
        <v>0</v>
      </c>
      <c r="AO121" s="21">
        <f>SUM(AO119:AO120)</f>
        <v>0</v>
      </c>
      <c r="AP121" s="21">
        <f>SUM(AP119:AP120)</f>
        <v>0</v>
      </c>
    </row>
    <row r="122" spans="1:43" ht="11.5" x14ac:dyDescent="0.25">
      <c r="A122" s="58"/>
      <c r="C122" s="531"/>
      <c r="D122" s="520"/>
      <c r="E122" s="5"/>
      <c r="O122" s="515"/>
      <c r="AC122" s="515"/>
    </row>
    <row r="123" spans="1:43" ht="11.5" hidden="1" x14ac:dyDescent="0.25">
      <c r="A123" s="58"/>
      <c r="C123" s="531"/>
      <c r="D123" s="520"/>
      <c r="E123" s="2" t="s">
        <v>142</v>
      </c>
      <c r="H123" s="57">
        <v>0</v>
      </c>
      <c r="K123" s="57"/>
      <c r="N123" s="57"/>
      <c r="O123" s="515"/>
      <c r="R123" s="57"/>
      <c r="U123" s="57"/>
      <c r="X123" s="57"/>
      <c r="Z123" s="62">
        <f>R123/R$15</f>
        <v>0</v>
      </c>
      <c r="AA123" s="62">
        <f>U123/U$15</f>
        <v>0</v>
      </c>
      <c r="AB123" s="62">
        <f>X123/X$15</f>
        <v>0</v>
      </c>
      <c r="AC123" s="515"/>
      <c r="AF123" s="57"/>
      <c r="AI123" s="57"/>
      <c r="AL123" s="57"/>
      <c r="AN123" s="62">
        <f>AF123/AF$15</f>
        <v>0</v>
      </c>
      <c r="AO123" s="62">
        <f>AI123/AI$15</f>
        <v>0</v>
      </c>
      <c r="AP123" s="62">
        <f>AL123/AL$15</f>
        <v>0</v>
      </c>
    </row>
    <row r="124" spans="1:43" ht="11.5" x14ac:dyDescent="0.25">
      <c r="A124" s="58"/>
      <c r="C124" s="531"/>
      <c r="D124" s="520"/>
      <c r="O124" s="515"/>
      <c r="AC124" s="515"/>
    </row>
    <row r="125" spans="1:43" ht="13" x14ac:dyDescent="0.3">
      <c r="A125" s="58"/>
      <c r="C125" s="531" t="s">
        <v>578</v>
      </c>
      <c r="D125" s="520" t="s">
        <v>472</v>
      </c>
      <c r="E125" s="27" t="s">
        <v>143</v>
      </c>
      <c r="H125" s="21">
        <f>H74+H75+H81+H83+H90+H91+H96+H98-H70</f>
        <v>0</v>
      </c>
      <c r="K125" s="21">
        <f>K74+K75+K81+K83+K90+K91+K96+K98-K70</f>
        <v>0</v>
      </c>
      <c r="N125" s="21">
        <f>N74+N75+N81+N83+N90+N91+N96+N98-N70</f>
        <v>0</v>
      </c>
      <c r="O125" s="515" t="s">
        <v>472</v>
      </c>
      <c r="R125" s="21">
        <f>R74+R75+R81+R83+R90+R91+R96+R98-R70</f>
        <v>0</v>
      </c>
      <c r="U125" s="21">
        <f>U74+U75+U81+U83+U90+U91+U96+U98-U70</f>
        <v>0</v>
      </c>
      <c r="X125" s="21">
        <f>X74+X75+X81+X83+X90+X91+X96+X98-X70</f>
        <v>0</v>
      </c>
      <c r="Z125" s="21">
        <f>Z74+Z75+Z81+Z83+Z90+Z91+Z96+Z98-Z70</f>
        <v>0</v>
      </c>
      <c r="AA125" s="21">
        <f>AA74+AA75+AA81+AA83+AA90+AA91+AA96+AA98-AA70</f>
        <v>0</v>
      </c>
      <c r="AB125" s="21">
        <f>AB74+AB75+AB81+AB83+AB90+AB91+AB96+AB98-AB70</f>
        <v>0</v>
      </c>
      <c r="AC125" s="515" t="s">
        <v>472</v>
      </c>
      <c r="AF125" s="21">
        <f>AF74+AF75+AF81+AF83+AF90+AF91+AF96+AF98-AF70</f>
        <v>0</v>
      </c>
      <c r="AI125" s="21">
        <f>AI74+AI75+AI81+AI83+AI90+AI91+AI96+AI98-AI70</f>
        <v>0</v>
      </c>
      <c r="AL125" s="21">
        <f>AL74+AL75+AL81+AL83+AL90+AL91+AL96+AL98-AL70</f>
        <v>0</v>
      </c>
      <c r="AN125" s="21">
        <f>AN74+AN75+AN81+AN83+AN90+AN91+AN96+AN98-AN70</f>
        <v>0</v>
      </c>
      <c r="AO125" s="21">
        <f>AO74+AO75+AO81+AO83+AO90+AO91+AO96+AO98-AO70</f>
        <v>0</v>
      </c>
      <c r="AP125" s="21">
        <f>AP74+AP75+AP81+AP83+AP90+AP91+AP96+AP98-AP70</f>
        <v>0</v>
      </c>
    </row>
    <row r="126" spans="1:43" ht="13" x14ac:dyDescent="0.3">
      <c r="A126" s="58"/>
      <c r="C126" s="531" t="s">
        <v>603</v>
      </c>
      <c r="D126" s="520" t="s">
        <v>472</v>
      </c>
      <c r="E126" s="27" t="s">
        <v>225</v>
      </c>
      <c r="H126" s="21">
        <f>'Authority Input'!$F$34</f>
        <v>500</v>
      </c>
      <c r="K126" s="21">
        <f>'Authority Input'!$F$34</f>
        <v>500</v>
      </c>
      <c r="N126" s="21">
        <f>'Authority Input'!$F$34</f>
        <v>500</v>
      </c>
      <c r="O126" s="515" t="s">
        <v>472</v>
      </c>
      <c r="R126" s="21">
        <f>'Authority Input'!$F$34</f>
        <v>500</v>
      </c>
      <c r="U126" s="21">
        <f>'Authority Input'!$F$34</f>
        <v>500</v>
      </c>
      <c r="X126" s="21">
        <f>'Authority Input'!$F$34</f>
        <v>500</v>
      </c>
      <c r="Z126" s="21">
        <f>'Authority Input'!$F$34</f>
        <v>500</v>
      </c>
      <c r="AA126" s="21">
        <f>'Authority Input'!$F$34</f>
        <v>500</v>
      </c>
      <c r="AB126" s="21">
        <f>'Authority Input'!$F$34</f>
        <v>500</v>
      </c>
      <c r="AC126" s="515" t="s">
        <v>472</v>
      </c>
      <c r="AF126" s="21">
        <f>'Authority Input'!$F$34</f>
        <v>500</v>
      </c>
      <c r="AI126" s="21">
        <f>'Authority Input'!$F$34</f>
        <v>500</v>
      </c>
      <c r="AL126" s="21">
        <f>'Authority Input'!$F$34</f>
        <v>500</v>
      </c>
      <c r="AN126" s="21">
        <f>$H$126</f>
        <v>500</v>
      </c>
      <c r="AO126" s="21">
        <f>$K$126</f>
        <v>500</v>
      </c>
      <c r="AP126" s="21">
        <f>$N$126</f>
        <v>500</v>
      </c>
    </row>
    <row r="127" spans="1:43" ht="11.5" x14ac:dyDescent="0.25">
      <c r="A127" s="58"/>
      <c r="C127" s="530"/>
      <c r="D127" s="523"/>
      <c r="O127" s="514"/>
      <c r="AC127" s="514"/>
    </row>
    <row r="128" spans="1:43" ht="11.5" x14ac:dyDescent="0.25">
      <c r="A128" s="58"/>
      <c r="C128" s="530"/>
      <c r="D128" s="533"/>
      <c r="E128" s="14"/>
      <c r="H128" s="18"/>
      <c r="I128" s="18"/>
      <c r="J128" s="18"/>
      <c r="K128" s="18"/>
      <c r="L128" s="18"/>
      <c r="M128" s="18"/>
      <c r="N128" s="18"/>
      <c r="O128" s="514"/>
      <c r="R128" s="18"/>
      <c r="S128" s="18"/>
      <c r="T128" s="18"/>
      <c r="U128" s="18"/>
      <c r="V128" s="18"/>
      <c r="W128" s="18"/>
      <c r="X128" s="18"/>
      <c r="Y128" s="14"/>
      <c r="Z128" s="18"/>
      <c r="AA128" s="18"/>
      <c r="AB128" s="18"/>
      <c r="AC128" s="514"/>
      <c r="AD128" s="18"/>
      <c r="AE128" s="18"/>
      <c r="AF128" s="18"/>
      <c r="AG128" s="18"/>
      <c r="AH128" s="18"/>
      <c r="AI128" s="18"/>
      <c r="AJ128" s="18"/>
      <c r="AK128" s="18"/>
      <c r="AL128" s="18"/>
      <c r="AM128" s="14"/>
      <c r="AN128" s="18"/>
      <c r="AO128" s="18"/>
      <c r="AP128" s="18"/>
      <c r="AQ128" s="14"/>
    </row>
    <row r="129" spans="1:43" ht="15.5" x14ac:dyDescent="0.35">
      <c r="A129" s="790" t="s">
        <v>124</v>
      </c>
      <c r="B129" s="790"/>
      <c r="C129" s="790"/>
      <c r="D129" s="49"/>
      <c r="E129" s="49"/>
      <c r="F129" s="49"/>
      <c r="G129" s="49"/>
      <c r="H129" s="49"/>
      <c r="I129" s="49"/>
      <c r="J129" s="49"/>
      <c r="K129" s="49"/>
      <c r="L129" s="49"/>
      <c r="M129" s="49"/>
      <c r="N129" s="49"/>
      <c r="O129" s="534"/>
      <c r="P129" s="49"/>
      <c r="Q129" s="49"/>
      <c r="R129" s="49"/>
      <c r="S129" s="49"/>
      <c r="T129" s="49"/>
      <c r="U129" s="49"/>
      <c r="V129" s="49"/>
      <c r="W129" s="49"/>
      <c r="X129" s="49"/>
      <c r="Y129" s="49"/>
      <c r="Z129" s="49"/>
      <c r="AA129" s="49"/>
      <c r="AB129" s="49"/>
      <c r="AC129" s="534"/>
      <c r="AD129" s="49"/>
      <c r="AE129" s="49"/>
      <c r="AF129" s="49"/>
      <c r="AG129" s="49"/>
      <c r="AH129" s="49"/>
      <c r="AI129" s="49"/>
      <c r="AJ129" s="49"/>
      <c r="AK129" s="49"/>
      <c r="AL129" s="49"/>
      <c r="AM129" s="49"/>
      <c r="AN129" s="49"/>
      <c r="AO129" s="49"/>
      <c r="AP129" s="49"/>
      <c r="AQ129" s="49"/>
    </row>
    <row r="130" spans="1:43" ht="14.65" customHeight="1" x14ac:dyDescent="0.25"/>
    <row r="131" spans="1:43" ht="14.65" customHeight="1" x14ac:dyDescent="0.25"/>
    <row r="132" spans="1:43" ht="14.65" customHeight="1" x14ac:dyDescent="0.25"/>
    <row r="133" spans="1:43" ht="14.65" customHeight="1" x14ac:dyDescent="0.25"/>
    <row r="134" spans="1:43" ht="14.65" customHeight="1" x14ac:dyDescent="0.25"/>
  </sheetData>
  <protectedRanges>
    <protectedRange sqref="F36:G36 I36:J36 L36:M36 P36:Q36 S36:T36 V36:W36 AD36:AE36 AG36:AH36 AJ36:AK36" name="Lead Financial Input"/>
    <protectedRange sqref="AN20:AP20 H20 Z20:AB20 K20 N20 R20 U20 X20 AF20 AI20 AL20" name="Lead Financial Input_4"/>
  </protectedRanges>
  <mergeCells count="7">
    <mergeCell ref="A129:C129"/>
    <mergeCell ref="P12:U12"/>
    <mergeCell ref="AD12:AI12"/>
    <mergeCell ref="C6:D6"/>
    <mergeCell ref="F12:K12"/>
    <mergeCell ref="L12:M12"/>
    <mergeCell ref="E9:F9"/>
  </mergeCells>
  <conditionalFormatting sqref="C5:D5">
    <cfRule type="expression" dxfId="383" priority="146">
      <formula>IF(AND(sysChk=0,sysWarn=0),1,0)</formula>
    </cfRule>
    <cfRule type="expression" dxfId="382" priority="147">
      <formula>IF(AND(sysChk=0,sysWarn&lt;&gt;0),1,0)</formula>
    </cfRule>
    <cfRule type="expression" dxfId="381" priority="148">
      <formula>IF(sysChk&lt;&gt;0,1,0)</formula>
    </cfRule>
  </conditionalFormatting>
  <dataValidations count="9">
    <dataValidation type="custom" allowBlank="1" showInputMessage="1" showErrorMessage="1" errorTitle="Data Entry Error" error="You have selected &quot;Private Limited Company/Public Limited Company&quot;  as bidder but are entering data into Not-for-profit/Voluntary Sector Organisation tab." sqref="Z12 AN12" xr:uid="{00000000-0002-0000-0700-000000000000}">
      <formula1>$D$41=$F$29</formula1>
    </dataValidation>
    <dataValidation allowBlank="1" showInputMessage="1" showErrorMessage="1" prompt="Costs should be entered as negative, income should be entered as positive." sqref="E17" xr:uid="{00000000-0002-0000-0700-000001000000}"/>
    <dataValidation allowBlank="1" showInputMessage="1" showErrorMessage="1" prompt="Both assets and liabilities should be entered as positive." sqref="E53" xr:uid="{00000000-0002-0000-0700-000002000000}"/>
    <dataValidation allowBlank="1" showInputMessage="1" showErrorMessage="1" prompt="GBP as the quote currency. Exchange rate should be rate at date of balance sheet." sqref="R15 X15 U15 AF15 AI15 AL15 E15" xr:uid="{00000000-0002-0000-0700-000003000000}"/>
    <dataValidation allowBlank="1" showInputMessage="1" showErrorMessage="1" prompt="GBP as the quote currency. Exchange rate should be based on average over the period." sqref="R14 X14 U14 AF14 AI14 AL14 E14" xr:uid="{00000000-0002-0000-0700-000004000000}"/>
    <dataValidation allowBlank="1" showInputMessage="1" showErrorMessage="1" prompt="Use management accounting data where a statement of cash flows is not produced as a part of audited accounts." sqref="E118" xr:uid="{00000000-0002-0000-0700-000005000000}"/>
    <dataValidation allowBlank="1" showInputMessage="1" showErrorMessage="1" prompt="Where contingent liabilities disclosed, unless Capped stated, assume Uncapped (&quot;Yes&quot;). If no contingent liabilities disclosed, select (&quot;No or N/A&quot;)._x000a_" sqref="E113" xr:uid="{00000000-0002-0000-0700-000006000000}"/>
    <dataValidation allowBlank="1" showInputMessage="1" showErrorMessage="1" errorTitle="Data Entry Error" error="You have selected &quot;Not-for-profit/Voluntary Organisations&quot;  as bidder but are entering data into &quot;Private Limited Company/Publicly Limited Company&quot; input tab." prompt="Input entity name here" sqref="F12 P12 AD12" xr:uid="{00000000-0002-0000-0700-000007000000}"/>
    <dataValidation type="list" allowBlank="1" showInputMessage="1" showErrorMessage="1" errorTitle="Data Entry Error" error="You have selected &quot;Not-for-profit/Voluntary Organisations&quot;  as bidder but are entering data into &quot;Private Limited Company/Publicly Limited Company&quot; input tab." prompt="Where contingent liabilities disclosed, unless Capped stated, assume Uncapped (&quot;Yes&quot;). If no contingent liabilities disclosed, select (&quot;No or N/A&quot;)." sqref="K113 AN113:AP113 Z113:AB113 AL113 AI113 AF113 X113 U113 R113 N113" xr:uid="{00000000-0002-0000-0700-000008000000}">
      <formula1>$F$44:$F$45</formula1>
    </dataValidation>
  </dataValidations>
  <pageMargins left="0.19685039370078741" right="0.15748031496062992" top="0.74803149606299213" bottom="0.74803149606299213" header="0.31496062992125984" footer="0.31496062992125984"/>
  <pageSetup paperSize="8" scale="62" fitToWidth="2" orientation="portrait" r:id="rId1"/>
  <colBreaks count="1" manualBreakCount="1">
    <brk id="28" min="10" max="136" man="1"/>
  </colBreaks>
  <ignoredErrors>
    <ignoredError sqref="H28" formula="1"/>
  </ignoredErrors>
  <extLst>
    <ext xmlns:x14="http://schemas.microsoft.com/office/spreadsheetml/2009/9/main" uri="{CCE6A557-97BC-4b89-ADB6-D9C93CAAB3DF}">
      <x14:dataValidations xmlns:xm="http://schemas.microsoft.com/office/excel/2006/main" count="13">
        <x14:dataValidation type="list" allowBlank="1" showInputMessage="1" showErrorMessage="1" errorTitle="Data Entry Error" error="You have selected &quot;Not-for-profit/Voluntary Organisations&quot;  as bidder but are entering data into &quot;Private Limited Company/Publicly Limited Company&quot; input tab." xr:uid="{00000000-0002-0000-0700-000009000000}">
          <x14:formula1>
            <xm:f>SysConfig!$F$20:$F$27</xm:f>
          </x14:formula1>
          <xm:sqref>H20 K20 N20 AL20 U20 X20 R20 AI20 AF20 AB20 AP20</xm:sqref>
        </x14:dataValidation>
        <x14:dataValidation type="custom" allowBlank="1" showInputMessage="1" showErrorMessage="1" errorTitle="Data Entry Error" error="You have selected &quot;Private Limited Company/Public Limited Company&quot;  as bidder but are entering data into Not-for-profit/Voluntary Sector Organisation tab." xr:uid="{00000000-0002-0000-0700-00000A000000}">
          <x14:formula1>
            <xm:f>$D$37=SysConfig!$F$32</xm:f>
          </x14:formula1>
          <xm:sqref>AL13 H17:H18 AN17:AO21 U13 X13 R13 AI13 AL21 N21 AG17:AH21 AI21 X21 R21 P17:Q21 AI17:AI19 AJ17:AK21 H21 I17:J21 K21 K17:K19 L17:M21 N17:N19 AL17:AL19 F17:G21 S17:T21 U21 U17:U19 V17:W21 X17:X19 R17:R18 AF17:AF18 AF21 AD17:AE21 AB17:AB18 AB21 Z17:AA21 AP17:AP18 AP21 AF13</xm:sqref>
        </x14:dataValidation>
        <x14:dataValidation type="custom" allowBlank="1" showInputMessage="1" showErrorMessage="1" errorTitle="Data Entry Error" error="You have selected &quot;Private Limited Company/Public Limited Company&quot;  as bidder but are entering data into Not-for-profit/Voluntary Sector Organisation tab." prompt="Enter Y/N" xr:uid="{00000000-0002-0000-0700-00000B000000}">
          <x14:formula1>
            <xm:f>$D$37=SysConfig!$F$32</xm:f>
          </x14:formula1>
          <xm:sqref>R19 AF19 AB19 AP19</xm:sqref>
        </x14:dataValidation>
        <x14:dataValidation type="custom" allowBlank="1" showInputMessage="1" showErrorMessage="1" errorTitle="Data Entry Error" error="You have selected &quot;Private Limited Company/Public Limited Company&quot;  as bidder but are entering data into Not-for-profit/Voluntary Sector Organisation tab." prompt="Expenditure should be entered as negative, income should be entered as positive." xr:uid="{00000000-0002-0000-0700-00000C000000}">
          <x14:formula1>
            <xm:f>'Bidder Instructions'!$G$27=SysConfig!$F$32</xm:f>
          </x14:formula1>
          <xm:sqref>O51 AC51 D51 A22:B49 C22:C51 C54:C108 C112:C113 D22:XFD49</xm:sqref>
        </x14:dataValidation>
        <x14:dataValidation type="custom" allowBlank="1" showInputMessage="1" showErrorMessage="1" errorTitle="Data Entry Error" error="You have selected &quot;Private Limited Company/Public Limited Company&quot;  as bidder but are entering data into Not-for-profit/Voluntary Sector Organisation tab." prompt="Enter Y/N" xr:uid="{00000000-0002-0000-0700-00000D000000}">
          <x14:formula1>
            <xm:f>'Bidder Instructions'!$G$27=SysConfig!$F$32</xm:f>
          </x14:formula1>
          <xm:sqref>H19</xm:sqref>
        </x14:dataValidation>
        <x14:dataValidation type="custom" allowBlank="1" showInputMessage="1" showErrorMessage="1" errorTitle="Data Entry Error" error="You have selected &quot;Not-for-profit/Voluntary Organisations&quot;  as bidder but are entering data into &quot;Private Limited Company/Publicly Limited Company&quot; input tab. Otherwise you have entered a positive value for D&amp;A." prompt="Depreciation and Amortisation should be included in the relevant cost lines above but must also be disclosed here for the purpose of EBITDA calculation. This should be entered as a negative. " xr:uid="{00000000-0002-0000-0700-00000E000000}">
          <x14:formula1>
            <xm:f>AND('Bidder Instructions'!$G$27=SysConfig!$F$33,A51&lt;=0)</xm:f>
          </x14:formula1>
          <xm:sqref>N51 A51:B51 X51:AB51 E51 H51 K51 R51 U51 AF51 AI51 AL51:XFD51</xm:sqref>
        </x14:dataValidation>
        <x14:dataValidation type="custom" allowBlank="1" showInputMessage="1" showErrorMessage="1" errorTitle="Data Entry Error" error="You have selected &quot;Private Limited Company/PLC&quot; but are entering data into the &quot;Not-for-profit/Voluntary Sector Organisation&quot; tab. Otherwise, you are attempting to enter a negative value in the balance sheet." prompt="Both assets and liabilities should be entered as positive." xr:uid="{00000000-0002-0000-0700-00000F000000}">
          <x14:formula1>
            <xm:f>AND('Bidder Instructions'!$G$27=SysConfig!$F$32,A54&gt;=0)</xm:f>
          </x14:formula1>
          <xm:sqref>A54:B107 D54:XFD107</xm:sqref>
        </x14:dataValidation>
        <x14:dataValidation type="custom" allowBlank="1" showInputMessage="1" showErrorMessage="1" errorTitle="Data Entry Error" error="You have selected &quot;Private Limited Company/PLC&quot; but are entering data into the &quot;Not-for-profit/Voluntary Sector Organisation&quot; tab. Otherwise, you are attempting to enter a negative value in the balance sheet." prompt="Enter as positive." xr:uid="{00000000-0002-0000-0700-000010000000}">
          <x14:formula1>
            <xm:f>AND('Bidder Instructions'!$G$27=SysConfig!$F$32,A112&gt;=0)</xm:f>
          </x14:formula1>
          <xm:sqref>A112:B112 D112:XFD112</xm:sqref>
        </x14:dataValidation>
        <x14:dataValidation type="list" allowBlank="1" showInputMessage="1" showErrorMessage="1" errorTitle="Data Entry Error" error="You have selected &quot;Not-for-profit/Voluntary Organisations&quot;  as bidder but are entering data into &quot;Private Limited Company/Publicly Limited Company&quot; input tab." prompt="Where contingent liabilities disclosed, unless Capped stated, assume Uncapped (&quot;Yes&quot;). If no contingent liabilities disclosed, select (&quot;No or N/A&quot;)." xr:uid="{00000000-0002-0000-0700-000011000000}">
          <x14:formula1>
            <xm:f>SysConfig!$F$47:$F$48</xm:f>
          </x14:formula1>
          <xm:sqref>H113</xm:sqref>
        </x14:dataValidation>
        <x14:dataValidation type="custom" allowBlank="1" showInputMessage="1" showErrorMessage="1" errorTitle="Data Entry Error" error="You have selected &quot;Private Limited Company/Public Limited Company&quot;  as bidder but are entering data into Not-for-profit/Voluntary Sector Organisation tab." xr:uid="{00000000-0002-0000-0700-000012000000}">
          <x14:formula1>
            <xm:f>'Bidder Instructions'!$G$27=SysConfig!$F$32</xm:f>
          </x14:formula1>
          <xm:sqref>A119:XFD119</xm:sqref>
        </x14:dataValidation>
        <x14:dataValidation type="custom" allowBlank="1" showInputMessage="1" showErrorMessage="1" errorTitle="Data Entry Error" error="You have selected &quot;Private Limited Company/Public Limited Company&quot;  as bidder but are entering data into Not-for-profit/Voluntary Sector Organisation tab." prompt="Enter as negative." xr:uid="{00000000-0002-0000-0700-000013000000}">
          <x14:formula1>
            <xm:f>'Bidder Instructions'!$G$27=SysConfig!$F$32</xm:f>
          </x14:formula1>
          <xm:sqref>A120:XFD120</xm:sqref>
        </x14:dataValidation>
        <x14:dataValidation type="custom" allowBlank="1" showInputMessage="1" showErrorMessage="1" errorTitle="Data Entry Error" error="You have selected &quot;Private Limited Company/Public Limited Company&quot;  as bidder but are entering data into Not-for-profit/Voluntary Sector Organisation tab." prompt="Average of prior 13 month-end net debt positions (pilot construction metric)." xr:uid="{00000000-0002-0000-0700-000014000000}">
          <x14:formula1>
            <xm:f>'Bidder Instructions'!$G$27=SysConfig!$F$32</xm:f>
          </x14:formula1>
          <xm:sqref>A123:XFD123</xm:sqref>
        </x14:dataValidation>
        <x14:dataValidation type="custom" allowBlank="1" showInputMessage="1" showErrorMessage="1" errorTitle="Data Entry Error" error="You have selected &quot;Not-for-profit/Voluntary Organisations&quot;  as bidder but are entering data into &quot;Private Limited Company/Publicly Limited Company&quot; input tab. Otherwise you have entered a positive value for D&amp;A." prompt="Depreciation and Amortisation should be included in the relevant cost lines above but must also be disclosed here for the purpose of EBITDA calculation. This should be entered as a negative. " xr:uid="{00000000-0002-0000-0700-000015000000}">
          <x14:formula1>
            <xm:f>AND('Bidder Instructions'!$G$27=SysConfig!$F$32,F51&lt;=0)</xm:f>
          </x14:formula1>
          <xm:sqref>F51:G51 I51:J51 L51:M51 P51:Q51 S51:T51 V51:W51 AD51:AE51 AG51:AH51 AJ51:AK51</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70C0"/>
    <pageSetUpPr autoPageBreaks="0"/>
  </sheetPr>
  <dimension ref="A1:AX156"/>
  <sheetViews>
    <sheetView showGridLines="0" workbookViewId="0">
      <pane xSplit="5" topLeftCell="F1" activePane="topRight" state="frozen"/>
      <selection pane="topRight" activeCell="E9" sqref="E9"/>
    </sheetView>
  </sheetViews>
  <sheetFormatPr defaultColWidth="0" defaultRowHeight="0" customHeight="1" zeroHeight="1" x14ac:dyDescent="0.25"/>
  <cols>
    <col min="1" max="2" width="3.296875" bestFit="1" customWidth="1"/>
    <col min="3" max="3" width="9.3984375" customWidth="1"/>
    <col min="4" max="4" width="1.69921875" customWidth="1"/>
    <col min="5" max="5" width="55.8984375" customWidth="1"/>
    <col min="6" max="8" width="15.59765625" customWidth="1"/>
    <col min="9" max="9" width="1.8984375" style="514" customWidth="1"/>
    <col min="10" max="12" width="15.59765625" customWidth="1"/>
    <col min="13" max="13" width="1.8984375" style="498" customWidth="1"/>
    <col min="14" max="16" width="15.59765625" customWidth="1"/>
    <col min="17" max="17" width="1.8984375" style="514" customWidth="1"/>
    <col min="18" max="20" width="15.59765625" customWidth="1"/>
    <col min="21" max="21" width="1.8984375" customWidth="1"/>
    <col min="22" max="24" width="15.59765625" customWidth="1"/>
    <col min="25" max="25" width="2.296875" customWidth="1"/>
    <col min="26" max="50" width="0" hidden="1" customWidth="1"/>
    <col min="51" max="16384" width="8.69921875" hidden="1"/>
  </cols>
  <sheetData>
    <row r="1" spans="1:25" ht="11.5" x14ac:dyDescent="0.25">
      <c r="A1" s="41" t="s">
        <v>76</v>
      </c>
      <c r="B1" s="41"/>
      <c r="C1" s="42"/>
      <c r="D1" s="41"/>
      <c r="E1" s="41"/>
      <c r="F1" s="41"/>
      <c r="G1" s="41"/>
      <c r="H1" s="41"/>
      <c r="I1" s="510"/>
      <c r="J1" s="41"/>
      <c r="K1" s="41"/>
      <c r="L1" s="41"/>
      <c r="M1" s="505"/>
      <c r="N1" s="41"/>
      <c r="O1" s="41"/>
      <c r="P1" s="41"/>
      <c r="Q1" s="510"/>
      <c r="R1" s="41"/>
      <c r="S1" s="41"/>
      <c r="T1" s="41"/>
      <c r="U1" s="41"/>
      <c r="V1" s="41"/>
      <c r="W1" s="41"/>
      <c r="X1" s="41"/>
      <c r="Y1" s="41"/>
    </row>
    <row r="2" spans="1:25" ht="13" x14ac:dyDescent="0.25">
      <c r="A2" s="41"/>
      <c r="B2" s="41"/>
      <c r="C2" s="43" t="str">
        <f>cstProjectName</f>
        <v xml:space="preserve">C1000862 GovPrint Cloud </v>
      </c>
      <c r="D2" s="41"/>
      <c r="E2" s="41"/>
      <c r="F2" s="41"/>
      <c r="G2" s="41"/>
      <c r="H2" s="41"/>
      <c r="I2" s="510"/>
      <c r="J2" s="41"/>
      <c r="K2" s="41"/>
      <c r="L2" s="41"/>
      <c r="M2" s="505"/>
      <c r="N2" s="41"/>
      <c r="O2" s="41"/>
      <c r="P2" s="41"/>
      <c r="Q2" s="510"/>
      <c r="R2" s="41"/>
      <c r="S2" s="41"/>
      <c r="T2" s="41"/>
      <c r="U2" s="41"/>
      <c r="V2" s="41"/>
      <c r="W2" s="41"/>
      <c r="X2" s="41"/>
      <c r="Y2" s="41"/>
    </row>
    <row r="3" spans="1:25" ht="12.5" x14ac:dyDescent="0.25">
      <c r="A3" s="41"/>
      <c r="B3" s="41"/>
      <c r="C3" s="44" t="str">
        <f ca="1">MID(CELL("filename",A1),FIND("]",CELL("filename",A1))+1,256)</f>
        <v>1.2a Other</v>
      </c>
      <c r="D3" s="41"/>
      <c r="E3" s="41"/>
      <c r="F3" s="41"/>
      <c r="G3" s="41"/>
      <c r="H3" s="41"/>
      <c r="I3" s="510"/>
      <c r="J3" s="41"/>
      <c r="K3" s="41"/>
      <c r="L3" s="41"/>
      <c r="M3" s="505"/>
      <c r="N3" s="41"/>
      <c r="O3" s="41"/>
      <c r="P3" s="41"/>
      <c r="Q3" s="510"/>
      <c r="R3" s="41"/>
      <c r="S3" s="41"/>
      <c r="T3" s="41"/>
      <c r="U3" s="41"/>
      <c r="V3" s="41"/>
      <c r="W3" s="41"/>
      <c r="X3" s="41"/>
      <c r="Y3" s="41"/>
    </row>
    <row r="4" spans="1:25" ht="11.5" x14ac:dyDescent="0.25">
      <c r="A4" s="41"/>
      <c r="B4" s="41"/>
      <c r="C4" s="42" t="str">
        <f>IF(ISBLANK(cstProtectiveMarking),"",cstProtectiveMarking)</f>
        <v>[OFFICIAL]</v>
      </c>
      <c r="D4" s="41"/>
      <c r="E4" s="41"/>
      <c r="F4" s="41"/>
      <c r="G4" s="41"/>
      <c r="H4" s="41"/>
      <c r="I4" s="510"/>
      <c r="J4" s="41"/>
      <c r="K4" s="41"/>
      <c r="L4" s="41"/>
      <c r="M4" s="505"/>
      <c r="N4" s="41"/>
      <c r="O4" s="41"/>
      <c r="P4" s="41"/>
      <c r="Q4" s="510"/>
      <c r="R4" s="41"/>
      <c r="S4" s="41"/>
      <c r="T4" s="41"/>
      <c r="U4" s="41"/>
      <c r="V4" s="41"/>
      <c r="W4" s="41"/>
      <c r="X4" s="41"/>
      <c r="Y4" s="41"/>
    </row>
    <row r="5" spans="1:25" ht="11.5" x14ac:dyDescent="0.25">
      <c r="A5" s="41"/>
      <c r="B5" s="41"/>
      <c r="C5" s="45" t="str">
        <f>HYPERLINK("#'Contents'!A1",sysChkWord)</f>
        <v>All Checks OK</v>
      </c>
      <c r="D5" s="45"/>
      <c r="E5" s="41"/>
      <c r="F5" s="41"/>
      <c r="G5" s="41"/>
      <c r="H5" s="41"/>
      <c r="I5" s="510"/>
      <c r="J5" s="41"/>
      <c r="K5" s="41"/>
      <c r="L5" s="41"/>
      <c r="M5" s="505"/>
      <c r="N5" s="41"/>
      <c r="O5" s="41"/>
      <c r="P5" s="41"/>
      <c r="Q5" s="510"/>
      <c r="R5" s="41"/>
      <c r="S5" s="41"/>
      <c r="T5" s="41"/>
      <c r="U5" s="41"/>
      <c r="V5" s="41"/>
      <c r="W5" s="41"/>
      <c r="X5" s="41"/>
      <c r="Y5" s="41"/>
    </row>
    <row r="6" spans="1:25" ht="12.5" x14ac:dyDescent="0.25">
      <c r="A6" s="41"/>
      <c r="B6" s="46"/>
      <c r="C6" s="751" t="str">
        <f>HYPERLINK("#'Contents'!A1","Contents")</f>
        <v>Contents</v>
      </c>
      <c r="D6" s="745"/>
      <c r="E6" s="45"/>
      <c r="F6" s="45"/>
      <c r="G6" s="41"/>
      <c r="H6" s="41"/>
      <c r="I6" s="510"/>
      <c r="J6" s="41"/>
      <c r="K6" s="41"/>
      <c r="L6" s="41"/>
      <c r="M6" s="505"/>
      <c r="N6" s="41"/>
      <c r="O6" s="41"/>
      <c r="P6" s="41"/>
      <c r="Q6" s="510"/>
      <c r="R6" s="41"/>
      <c r="S6" s="41"/>
      <c r="T6" s="41"/>
      <c r="U6" s="41"/>
      <c r="V6" s="41"/>
      <c r="W6" s="41"/>
      <c r="X6" s="41"/>
      <c r="Y6" s="41"/>
    </row>
    <row r="7" spans="1:25" ht="11.5" x14ac:dyDescent="0.25">
      <c r="A7" s="41"/>
      <c r="B7" s="41"/>
      <c r="C7" s="41"/>
      <c r="D7" s="41"/>
      <c r="E7" s="41"/>
      <c r="F7" s="41"/>
      <c r="G7" s="41"/>
      <c r="H7" s="41"/>
      <c r="I7" s="510"/>
      <c r="J7" s="41"/>
      <c r="K7" s="41"/>
      <c r="L7" s="41"/>
      <c r="M7" s="505"/>
      <c r="N7" s="41"/>
      <c r="O7" s="41"/>
      <c r="P7" s="41"/>
      <c r="Q7" s="510"/>
      <c r="R7" s="41"/>
      <c r="S7" s="41"/>
      <c r="T7" s="41"/>
      <c r="U7" s="41"/>
      <c r="V7" s="41"/>
      <c r="W7" s="41"/>
      <c r="X7" s="41"/>
      <c r="Y7" s="41"/>
    </row>
    <row r="8" spans="1:25" ht="11.5" x14ac:dyDescent="0.25">
      <c r="A8" s="67">
        <f>SUM(A9:A151)</f>
        <v>0</v>
      </c>
      <c r="B8" s="67">
        <f>SUM(B9:B151)</f>
        <v>0</v>
      </c>
      <c r="C8" s="48"/>
      <c r="D8" s="48"/>
      <c r="E8" s="45"/>
      <c r="F8" s="48"/>
      <c r="G8" s="48"/>
      <c r="H8" s="48"/>
      <c r="I8" s="510"/>
      <c r="J8" s="41"/>
      <c r="K8" s="41"/>
      <c r="L8" s="41"/>
      <c r="M8" s="505"/>
      <c r="N8" s="41"/>
      <c r="O8" s="41"/>
      <c r="P8" s="41"/>
      <c r="Q8" s="510"/>
      <c r="R8" s="41"/>
      <c r="S8" s="41"/>
      <c r="T8" s="41"/>
      <c r="U8" s="41"/>
      <c r="V8" s="41"/>
      <c r="W8" s="41"/>
      <c r="X8" s="41"/>
      <c r="Y8" s="41"/>
    </row>
    <row r="9" spans="1:25" ht="14.5" x14ac:dyDescent="0.35">
      <c r="B9" s="25"/>
      <c r="C9" s="25"/>
      <c r="D9" s="25"/>
      <c r="E9" s="453" t="str">
        <f>IF('Bidder Instructions'!$H$28=2,"FOR BIDDER COMPLETION","DO NOT COMPLETE - NFP SELECTED - COMPLETE 1.2b")</f>
        <v>DO NOT COMPLETE - NFP SELECTED - COMPLETE 1.2b</v>
      </c>
      <c r="F9" s="614" t="s">
        <v>606</v>
      </c>
      <c r="G9" s="614" t="s">
        <v>607</v>
      </c>
      <c r="H9" s="614" t="s">
        <v>608</v>
      </c>
      <c r="I9" s="513"/>
      <c r="J9" s="614"/>
      <c r="K9" s="614"/>
      <c r="L9" s="614"/>
      <c r="M9" s="615"/>
      <c r="N9" s="614" t="s">
        <v>609</v>
      </c>
      <c r="O9" s="614" t="s">
        <v>610</v>
      </c>
      <c r="P9" s="614" t="s">
        <v>611</v>
      </c>
      <c r="Q9" s="513"/>
      <c r="R9" s="614"/>
      <c r="S9" s="614"/>
      <c r="T9" s="614"/>
      <c r="U9" s="614"/>
      <c r="V9" s="614" t="s">
        <v>612</v>
      </c>
      <c r="W9" s="614" t="s">
        <v>613</v>
      </c>
      <c r="X9" s="614" t="s">
        <v>614</v>
      </c>
      <c r="Y9" s="614"/>
    </row>
    <row r="10" spans="1:25" ht="21" x14ac:dyDescent="0.5">
      <c r="B10" s="12"/>
      <c r="D10" s="12"/>
      <c r="E10" s="26" t="s">
        <v>631</v>
      </c>
      <c r="F10" s="12"/>
      <c r="G10" s="12"/>
      <c r="H10" s="12"/>
      <c r="I10" s="511"/>
      <c r="J10" s="12"/>
      <c r="K10" s="12"/>
      <c r="L10" s="12"/>
      <c r="M10" s="494"/>
      <c r="N10" s="12"/>
      <c r="O10" s="12"/>
      <c r="P10" s="12"/>
      <c r="Q10" s="511"/>
      <c r="R10" s="12"/>
      <c r="S10" s="12"/>
      <c r="T10" s="12"/>
      <c r="U10" s="12"/>
      <c r="V10" s="12"/>
      <c r="W10" s="12"/>
      <c r="X10" s="12"/>
      <c r="Y10" s="12"/>
    </row>
    <row r="11" spans="1:25" s="498" customFormat="1" ht="12" x14ac:dyDescent="0.3">
      <c r="B11" s="494"/>
      <c r="D11" s="494"/>
      <c r="F11" s="499" t="s">
        <v>312</v>
      </c>
      <c r="I11" s="511"/>
      <c r="J11" s="499" t="s">
        <v>313</v>
      </c>
      <c r="M11" s="494"/>
      <c r="N11" s="499" t="s">
        <v>632</v>
      </c>
      <c r="Q11" s="511"/>
      <c r="R11" s="499" t="s">
        <v>314</v>
      </c>
      <c r="U11" s="494"/>
      <c r="V11" s="499" t="s">
        <v>633</v>
      </c>
      <c r="Y11" s="494"/>
    </row>
    <row r="12" spans="1:25" s="498" customFormat="1" ht="12" x14ac:dyDescent="0.3">
      <c r="B12" s="494"/>
      <c r="D12" s="499"/>
      <c r="E12" s="501"/>
      <c r="F12" s="786" t="s">
        <v>436</v>
      </c>
      <c r="G12" s="787"/>
      <c r="H12" s="788"/>
      <c r="I12" s="512"/>
      <c r="J12" s="786" t="s">
        <v>434</v>
      </c>
      <c r="K12" s="787"/>
      <c r="L12" s="788"/>
      <c r="M12" s="499"/>
      <c r="N12" s="789" t="str">
        <f>J12</f>
        <v>Subcontractor/Guarantor/Entity #2</v>
      </c>
      <c r="O12" s="789"/>
      <c r="P12" s="789"/>
      <c r="Q12" s="512"/>
      <c r="R12" s="786" t="s">
        <v>435</v>
      </c>
      <c r="S12" s="787"/>
      <c r="T12" s="788"/>
      <c r="U12" s="499"/>
      <c r="V12" s="784" t="str">
        <f>R12</f>
        <v>Subcontractor/Guarantor/Entity #3</v>
      </c>
      <c r="W12" s="784"/>
      <c r="X12" s="784"/>
      <c r="Y12" s="499"/>
    </row>
    <row r="13" spans="1:25" s="498" customFormat="1" ht="12" x14ac:dyDescent="0.3">
      <c r="B13" s="494"/>
      <c r="D13" s="499"/>
      <c r="E13" s="502" t="s">
        <v>634</v>
      </c>
      <c r="F13" s="504" t="s">
        <v>625</v>
      </c>
      <c r="G13" s="504" t="s">
        <v>625</v>
      </c>
      <c r="H13" s="504" t="s">
        <v>625</v>
      </c>
      <c r="I13" s="512"/>
      <c r="J13" s="500"/>
      <c r="K13" s="500"/>
      <c r="L13" s="500"/>
      <c r="M13" s="499"/>
      <c r="N13" s="504" t="s">
        <v>625</v>
      </c>
      <c r="O13" s="504" t="s">
        <v>625</v>
      </c>
      <c r="P13" s="504" t="s">
        <v>625</v>
      </c>
      <c r="Q13" s="512"/>
      <c r="R13" s="500"/>
      <c r="S13" s="500"/>
      <c r="T13" s="500"/>
      <c r="U13" s="499"/>
      <c r="V13" s="504" t="s">
        <v>625</v>
      </c>
      <c r="W13" s="504" t="s">
        <v>625</v>
      </c>
      <c r="X13" s="504" t="s">
        <v>625</v>
      </c>
      <c r="Y13" s="499"/>
    </row>
    <row r="14" spans="1:25" s="496" customFormat="1" ht="12" x14ac:dyDescent="0.3">
      <c r="A14" s="495"/>
      <c r="B14" s="495"/>
      <c r="D14" s="494"/>
      <c r="E14" s="503" t="s">
        <v>623</v>
      </c>
      <c r="F14" s="794" t="s">
        <v>442</v>
      </c>
      <c r="G14" s="794"/>
      <c r="H14" s="794"/>
      <c r="I14" s="511"/>
      <c r="J14" s="497">
        <v>1</v>
      </c>
      <c r="K14" s="497">
        <v>1</v>
      </c>
      <c r="L14" s="497">
        <v>1</v>
      </c>
      <c r="M14" s="494"/>
      <c r="N14" s="794" t="s">
        <v>442</v>
      </c>
      <c r="O14" s="794"/>
      <c r="P14" s="794"/>
      <c r="Q14" s="511"/>
      <c r="R14" s="497">
        <v>1</v>
      </c>
      <c r="S14" s="497">
        <v>1</v>
      </c>
      <c r="T14" s="497">
        <v>1</v>
      </c>
      <c r="U14" s="494"/>
      <c r="V14" s="794" t="s">
        <v>442</v>
      </c>
      <c r="W14" s="794"/>
      <c r="X14" s="794"/>
      <c r="Y14" s="494"/>
    </row>
    <row r="15" spans="1:25" s="496" customFormat="1" ht="12" x14ac:dyDescent="0.3">
      <c r="A15" s="495"/>
      <c r="B15" s="495"/>
      <c r="C15" s="519" t="s">
        <v>635</v>
      </c>
      <c r="D15" s="494"/>
      <c r="E15" s="503" t="s">
        <v>624</v>
      </c>
      <c r="F15" s="538">
        <v>1</v>
      </c>
      <c r="G15" s="538">
        <v>1</v>
      </c>
      <c r="H15" s="538">
        <v>1</v>
      </c>
      <c r="I15" s="511"/>
      <c r="J15" s="497">
        <v>1</v>
      </c>
      <c r="K15" s="497">
        <v>1</v>
      </c>
      <c r="L15" s="497">
        <v>1</v>
      </c>
      <c r="M15" s="494"/>
      <c r="N15" s="538">
        <v>1</v>
      </c>
      <c r="O15" s="538">
        <v>1</v>
      </c>
      <c r="P15" s="538">
        <v>1</v>
      </c>
      <c r="Q15" s="511"/>
      <c r="R15" s="497">
        <v>1</v>
      </c>
      <c r="S15" s="497">
        <v>1</v>
      </c>
      <c r="T15" s="497">
        <v>1</v>
      </c>
      <c r="U15" s="494"/>
      <c r="V15" s="538">
        <v>1</v>
      </c>
      <c r="W15" s="538">
        <v>1</v>
      </c>
      <c r="X15" s="538">
        <v>1</v>
      </c>
      <c r="Y15" s="494"/>
    </row>
    <row r="16" spans="1:25" ht="18" x14ac:dyDescent="0.4">
      <c r="A16" s="58"/>
      <c r="B16" s="58"/>
      <c r="D16" s="12"/>
      <c r="E16" s="1" t="s">
        <v>4</v>
      </c>
      <c r="F16" s="73" t="s">
        <v>5</v>
      </c>
      <c r="G16" s="12"/>
      <c r="I16" s="511"/>
      <c r="J16" s="73" t="s">
        <v>5</v>
      </c>
      <c r="K16" s="12"/>
      <c r="M16" s="494"/>
      <c r="N16" s="73" t="s">
        <v>5</v>
      </c>
      <c r="O16" s="12"/>
      <c r="Q16" s="511"/>
      <c r="R16" s="73" t="s">
        <v>5</v>
      </c>
      <c r="S16" s="12"/>
      <c r="U16" s="12"/>
      <c r="V16" s="73" t="s">
        <v>5</v>
      </c>
      <c r="W16" s="12"/>
      <c r="Y16" s="12"/>
    </row>
    <row r="17" spans="1:24" ht="13" x14ac:dyDescent="0.3">
      <c r="A17" s="58"/>
      <c r="B17" s="58"/>
      <c r="C17" s="519" t="s">
        <v>334</v>
      </c>
      <c r="E17" s="13" t="s">
        <v>626</v>
      </c>
      <c r="F17" s="731" t="s">
        <v>6</v>
      </c>
      <c r="G17" s="74" t="s">
        <v>6</v>
      </c>
      <c r="H17" s="74" t="s">
        <v>6</v>
      </c>
      <c r="J17" s="38" t="s">
        <v>6</v>
      </c>
      <c r="K17" s="38" t="s">
        <v>6</v>
      </c>
      <c r="L17" s="38" t="s">
        <v>6</v>
      </c>
      <c r="N17" s="61" t="str">
        <f t="shared" ref="N17:P21" si="0">J17</f>
        <v>31/XX/20XX</v>
      </c>
      <c r="O17" s="61" t="str">
        <f t="shared" si="0"/>
        <v>31/XX/20XX</v>
      </c>
      <c r="P17" s="61" t="str">
        <f t="shared" si="0"/>
        <v>31/XX/20XX</v>
      </c>
      <c r="R17" s="38" t="s">
        <v>6</v>
      </c>
      <c r="S17" s="38" t="s">
        <v>6</v>
      </c>
      <c r="T17" s="38" t="s">
        <v>6</v>
      </c>
      <c r="V17" s="61" t="str">
        <f t="shared" ref="V17:X21" si="1">R17</f>
        <v>31/XX/20XX</v>
      </c>
      <c r="W17" s="61" t="str">
        <f t="shared" si="1"/>
        <v>31/XX/20XX</v>
      </c>
      <c r="X17" s="61" t="str">
        <f t="shared" si="1"/>
        <v>31/XX/20XX</v>
      </c>
    </row>
    <row r="18" spans="1:24" ht="11.5" x14ac:dyDescent="0.25">
      <c r="A18" s="58"/>
      <c r="B18" s="58"/>
      <c r="E18" s="56" t="s">
        <v>7</v>
      </c>
      <c r="F18" s="37">
        <v>12</v>
      </c>
      <c r="G18" s="37">
        <v>12</v>
      </c>
      <c r="H18" s="37">
        <v>12</v>
      </c>
      <c r="J18" s="37">
        <v>12</v>
      </c>
      <c r="K18" s="37">
        <v>12</v>
      </c>
      <c r="L18" s="37">
        <v>12</v>
      </c>
      <c r="N18" s="63">
        <f t="shared" si="0"/>
        <v>12</v>
      </c>
      <c r="O18" s="63">
        <f t="shared" si="0"/>
        <v>12</v>
      </c>
      <c r="P18" s="63">
        <f t="shared" si="0"/>
        <v>12</v>
      </c>
      <c r="R18" s="37">
        <v>12</v>
      </c>
      <c r="S18" s="37">
        <v>12</v>
      </c>
      <c r="T18" s="37">
        <v>12</v>
      </c>
      <c r="V18" s="63">
        <f t="shared" si="1"/>
        <v>12</v>
      </c>
      <c r="W18" s="63">
        <f t="shared" si="1"/>
        <v>12</v>
      </c>
      <c r="X18" s="63">
        <f t="shared" si="1"/>
        <v>12</v>
      </c>
    </row>
    <row r="19" spans="1:24" ht="11.5" x14ac:dyDescent="0.25">
      <c r="A19" s="58"/>
      <c r="B19" s="58"/>
      <c r="E19" s="56" t="s">
        <v>8</v>
      </c>
      <c r="F19" s="37" t="s">
        <v>9</v>
      </c>
      <c r="G19" s="37" t="s">
        <v>9</v>
      </c>
      <c r="H19" s="37" t="s">
        <v>9</v>
      </c>
      <c r="J19" s="37" t="s">
        <v>9</v>
      </c>
      <c r="K19" s="37" t="s">
        <v>9</v>
      </c>
      <c r="L19" s="37" t="s">
        <v>9</v>
      </c>
      <c r="N19" s="63" t="str">
        <f t="shared" si="0"/>
        <v>N</v>
      </c>
      <c r="O19" s="63" t="str">
        <f t="shared" si="0"/>
        <v>N</v>
      </c>
      <c r="P19" s="63" t="str">
        <f t="shared" si="0"/>
        <v>N</v>
      </c>
      <c r="R19" s="37" t="s">
        <v>52</v>
      </c>
      <c r="S19" s="37" t="s">
        <v>52</v>
      </c>
      <c r="T19" s="37" t="s">
        <v>52</v>
      </c>
      <c r="V19" s="63" t="str">
        <f t="shared" si="1"/>
        <v>Y</v>
      </c>
      <c r="W19" s="63" t="str">
        <f t="shared" si="1"/>
        <v>Y</v>
      </c>
      <c r="X19" s="63" t="str">
        <f t="shared" si="1"/>
        <v>Y</v>
      </c>
    </row>
    <row r="20" spans="1:24" ht="11.5" x14ac:dyDescent="0.25">
      <c r="A20" s="58"/>
      <c r="B20" s="58"/>
      <c r="E20" s="56" t="s">
        <v>119</v>
      </c>
      <c r="F20" s="36" t="s">
        <v>45</v>
      </c>
      <c r="G20" s="36" t="s">
        <v>45</v>
      </c>
      <c r="H20" s="36" t="s">
        <v>45</v>
      </c>
      <c r="J20" s="36" t="s">
        <v>45</v>
      </c>
      <c r="K20" s="36" t="s">
        <v>45</v>
      </c>
      <c r="L20" s="36" t="s">
        <v>45</v>
      </c>
      <c r="N20" s="63" t="str">
        <f t="shared" si="0"/>
        <v>N/A</v>
      </c>
      <c r="O20" s="63" t="str">
        <f t="shared" si="0"/>
        <v>N/A</v>
      </c>
      <c r="P20" s="63" t="str">
        <f t="shared" si="0"/>
        <v>N/A</v>
      </c>
      <c r="R20" s="36" t="s">
        <v>45</v>
      </c>
      <c r="S20" s="36" t="s">
        <v>45</v>
      </c>
      <c r="T20" s="36" t="s">
        <v>45</v>
      </c>
      <c r="V20" s="63" t="str">
        <f t="shared" si="1"/>
        <v>N/A</v>
      </c>
      <c r="W20" s="63" t="str">
        <f t="shared" si="1"/>
        <v>N/A</v>
      </c>
      <c r="X20" s="63" t="str">
        <f t="shared" si="1"/>
        <v>N/A</v>
      </c>
    </row>
    <row r="21" spans="1:24" ht="11.5" x14ac:dyDescent="0.25">
      <c r="A21" s="58"/>
      <c r="B21" s="58"/>
      <c r="E21" s="56" t="s">
        <v>245</v>
      </c>
      <c r="F21" s="37" t="s">
        <v>10</v>
      </c>
      <c r="G21" s="37" t="s">
        <v>10</v>
      </c>
      <c r="H21" s="37" t="s">
        <v>10</v>
      </c>
      <c r="J21" s="37" t="s">
        <v>10</v>
      </c>
      <c r="K21" s="37" t="s">
        <v>10</v>
      </c>
      <c r="L21" s="37" t="s">
        <v>10</v>
      </c>
      <c r="N21" s="63" t="str">
        <f t="shared" si="0"/>
        <v>Annual</v>
      </c>
      <c r="O21" s="63" t="str">
        <f t="shared" si="0"/>
        <v>Annual</v>
      </c>
      <c r="P21" s="63" t="str">
        <f t="shared" si="0"/>
        <v>Annual</v>
      </c>
      <c r="R21" s="37" t="s">
        <v>10</v>
      </c>
      <c r="S21" s="37" t="s">
        <v>10</v>
      </c>
      <c r="T21" s="37" t="s">
        <v>10</v>
      </c>
      <c r="V21" s="63" t="str">
        <f t="shared" si="1"/>
        <v>Annual</v>
      </c>
      <c r="W21" s="63" t="str">
        <f t="shared" si="1"/>
        <v>Annual</v>
      </c>
      <c r="X21" s="63" t="str">
        <f t="shared" si="1"/>
        <v>Annual</v>
      </c>
    </row>
    <row r="22" spans="1:24" ht="11.5" x14ac:dyDescent="0.25">
      <c r="A22" s="58">
        <f>IF(OR(F22&lt;0,G22&lt;0,H22&lt;0,N22&lt;0,O22&lt;0,P22&lt;0,V22&lt;0,W22&lt;0,X22&lt;0),1,0)</f>
        <v>0</v>
      </c>
      <c r="B22" s="58"/>
      <c r="C22" s="519" t="s">
        <v>492</v>
      </c>
      <c r="D22" s="520" t="s">
        <v>472</v>
      </c>
      <c r="E22" s="2" t="s">
        <v>3</v>
      </c>
      <c r="F22" s="57"/>
      <c r="G22" s="57"/>
      <c r="H22" s="57"/>
      <c r="I22" s="515" t="s">
        <v>472</v>
      </c>
      <c r="J22" s="57"/>
      <c r="K22" s="57"/>
      <c r="L22" s="57"/>
      <c r="N22" s="62">
        <f t="shared" ref="N22:P23" si="2">J22/J$14</f>
        <v>0</v>
      </c>
      <c r="O22" s="62">
        <f t="shared" si="2"/>
        <v>0</v>
      </c>
      <c r="P22" s="62">
        <f t="shared" si="2"/>
        <v>0</v>
      </c>
      <c r="Q22" s="515" t="s">
        <v>472</v>
      </c>
      <c r="R22" s="57"/>
      <c r="S22" s="57"/>
      <c r="T22" s="57"/>
      <c r="V22" s="62">
        <f t="shared" ref="V22:X23" si="3">R22/R$14</f>
        <v>0</v>
      </c>
      <c r="W22" s="62">
        <f t="shared" si="3"/>
        <v>0</v>
      </c>
      <c r="X22" s="62">
        <f t="shared" si="3"/>
        <v>0</v>
      </c>
    </row>
    <row r="23" spans="1:24" ht="11.5" x14ac:dyDescent="0.25">
      <c r="A23" s="58">
        <f>IF(OR(F23&gt;0,G23&gt;0,H23&gt;0,N23&gt;0,O23&gt;0,P23&gt;0,V23&gt;0,W23&gt;0,X23&gt;0),1,0)</f>
        <v>0</v>
      </c>
      <c r="B23" s="58"/>
      <c r="C23" s="519" t="s">
        <v>493</v>
      </c>
      <c r="D23" s="520"/>
      <c r="E23" s="2" t="s">
        <v>11</v>
      </c>
      <c r="F23" s="57"/>
      <c r="G23" s="57"/>
      <c r="H23" s="57"/>
      <c r="I23" s="515"/>
      <c r="J23" s="57"/>
      <c r="K23" s="57"/>
      <c r="L23" s="57"/>
      <c r="N23" s="62">
        <f t="shared" si="2"/>
        <v>0</v>
      </c>
      <c r="O23" s="62">
        <f t="shared" si="2"/>
        <v>0</v>
      </c>
      <c r="P23" s="62">
        <f t="shared" si="2"/>
        <v>0</v>
      </c>
      <c r="Q23" s="515"/>
      <c r="R23" s="57"/>
      <c r="S23" s="57"/>
      <c r="T23" s="57"/>
      <c r="V23" s="62">
        <f t="shared" si="3"/>
        <v>0</v>
      </c>
      <c r="W23" s="62">
        <f t="shared" si="3"/>
        <v>0</v>
      </c>
      <c r="X23" s="62">
        <f t="shared" si="3"/>
        <v>0</v>
      </c>
    </row>
    <row r="24" spans="1:24" ht="11.5" x14ac:dyDescent="0.25">
      <c r="A24" s="58"/>
      <c r="B24" s="58"/>
      <c r="C24" s="519" t="s">
        <v>494</v>
      </c>
      <c r="D24" s="520"/>
      <c r="E24" s="3" t="s">
        <v>12</v>
      </c>
      <c r="F24" s="21">
        <f>F22+F23</f>
        <v>0</v>
      </c>
      <c r="G24" s="21">
        <f>G22+G23</f>
        <v>0</v>
      </c>
      <c r="H24" s="21">
        <f>H22+H23</f>
        <v>0</v>
      </c>
      <c r="I24" s="515"/>
      <c r="J24" s="21">
        <f>J22+J23</f>
        <v>0</v>
      </c>
      <c r="K24" s="21">
        <f>K22+K23</f>
        <v>0</v>
      </c>
      <c r="L24" s="21">
        <f>L22+L23</f>
        <v>0</v>
      </c>
      <c r="N24" s="21">
        <f>N22+N23</f>
        <v>0</v>
      </c>
      <c r="O24" s="21">
        <f>O22+O23</f>
        <v>0</v>
      </c>
      <c r="P24" s="21">
        <f>P22+P23</f>
        <v>0</v>
      </c>
      <c r="Q24" s="515"/>
      <c r="R24" s="21">
        <f>R22+R23</f>
        <v>0</v>
      </c>
      <c r="S24" s="21">
        <f>S22+S23</f>
        <v>0</v>
      </c>
      <c r="T24" s="21">
        <f>T22+T23</f>
        <v>0</v>
      </c>
      <c r="V24" s="21">
        <f>V22+V23</f>
        <v>0</v>
      </c>
      <c r="W24" s="21">
        <f>W22+W23</f>
        <v>0</v>
      </c>
      <c r="X24" s="21">
        <f>X22+X23</f>
        <v>0</v>
      </c>
    </row>
    <row r="25" spans="1:24" ht="11.5" x14ac:dyDescent="0.25">
      <c r="A25" s="58"/>
      <c r="B25" s="58"/>
      <c r="C25" s="519" t="s">
        <v>516</v>
      </c>
      <c r="D25" s="520"/>
      <c r="E25" s="2" t="s">
        <v>130</v>
      </c>
      <c r="F25" s="57"/>
      <c r="G25" s="57"/>
      <c r="H25" s="57"/>
      <c r="I25" s="515"/>
      <c r="J25" s="57"/>
      <c r="K25" s="57"/>
      <c r="L25" s="57"/>
      <c r="N25" s="62">
        <f t="shared" ref="N25:P29" si="4">J25/J$14</f>
        <v>0</v>
      </c>
      <c r="O25" s="62">
        <f t="shared" si="4"/>
        <v>0</v>
      </c>
      <c r="P25" s="62">
        <f t="shared" si="4"/>
        <v>0</v>
      </c>
      <c r="Q25" s="515"/>
      <c r="R25" s="57"/>
      <c r="S25" s="57"/>
      <c r="T25" s="57"/>
      <c r="V25" s="62">
        <f t="shared" ref="V25:X29" si="5">R25/R$14</f>
        <v>0</v>
      </c>
      <c r="W25" s="62">
        <f t="shared" si="5"/>
        <v>0</v>
      </c>
      <c r="X25" s="62">
        <f t="shared" si="5"/>
        <v>0</v>
      </c>
    </row>
    <row r="26" spans="1:24" ht="11.5" x14ac:dyDescent="0.25">
      <c r="A26" s="58"/>
      <c r="B26" s="58"/>
      <c r="C26" s="519" t="s">
        <v>517</v>
      </c>
      <c r="D26" s="520"/>
      <c r="E26" s="2" t="s">
        <v>131</v>
      </c>
      <c r="F26" s="57"/>
      <c r="G26" s="57"/>
      <c r="H26" s="57"/>
      <c r="I26" s="515"/>
      <c r="J26" s="57"/>
      <c r="K26" s="57"/>
      <c r="L26" s="57"/>
      <c r="N26" s="62">
        <f t="shared" si="4"/>
        <v>0</v>
      </c>
      <c r="O26" s="62">
        <f t="shared" si="4"/>
        <v>0</v>
      </c>
      <c r="P26" s="62">
        <f t="shared" si="4"/>
        <v>0</v>
      </c>
      <c r="Q26" s="515"/>
      <c r="R26" s="57"/>
      <c r="S26" s="57"/>
      <c r="T26" s="57"/>
      <c r="V26" s="62">
        <f t="shared" si="5"/>
        <v>0</v>
      </c>
      <c r="W26" s="62">
        <f t="shared" si="5"/>
        <v>0</v>
      </c>
      <c r="X26" s="62">
        <f t="shared" si="5"/>
        <v>0</v>
      </c>
    </row>
    <row r="27" spans="1:24" ht="11.5" x14ac:dyDescent="0.25">
      <c r="A27" s="58">
        <f>IF(OR(F27&lt;0,G27&lt;0,H27&lt;0,N27&lt;0,O27&lt;0,P27&lt;0,V27&lt;0,W27&lt;0,X27&lt;0),1,0)</f>
        <v>0</v>
      </c>
      <c r="B27" s="58"/>
      <c r="C27" s="519" t="s">
        <v>518</v>
      </c>
      <c r="D27" s="520"/>
      <c r="E27" s="2" t="s">
        <v>196</v>
      </c>
      <c r="F27" s="57"/>
      <c r="G27" s="57"/>
      <c r="H27" s="57"/>
      <c r="I27" s="515"/>
      <c r="J27" s="57"/>
      <c r="K27" s="57"/>
      <c r="L27" s="57"/>
      <c r="N27" s="62">
        <f t="shared" si="4"/>
        <v>0</v>
      </c>
      <c r="O27" s="62">
        <f t="shared" si="4"/>
        <v>0</v>
      </c>
      <c r="P27" s="62">
        <f t="shared" si="4"/>
        <v>0</v>
      </c>
      <c r="Q27" s="515"/>
      <c r="R27" s="57"/>
      <c r="S27" s="57"/>
      <c r="T27" s="57"/>
      <c r="V27" s="62">
        <f t="shared" si="5"/>
        <v>0</v>
      </c>
      <c r="W27" s="62">
        <f t="shared" si="5"/>
        <v>0</v>
      </c>
      <c r="X27" s="62">
        <f t="shared" si="5"/>
        <v>0</v>
      </c>
    </row>
    <row r="28" spans="1:24" ht="11.5" x14ac:dyDescent="0.25">
      <c r="A28" s="58"/>
      <c r="B28" s="58"/>
      <c r="C28" s="519" t="s">
        <v>519</v>
      </c>
      <c r="D28" s="520"/>
      <c r="E28" s="2" t="s">
        <v>158</v>
      </c>
      <c r="F28" s="57"/>
      <c r="G28" s="57"/>
      <c r="H28" s="57"/>
      <c r="I28" s="515"/>
      <c r="J28" s="57"/>
      <c r="K28" s="57"/>
      <c r="L28" s="57"/>
      <c r="N28" s="62">
        <f t="shared" si="4"/>
        <v>0</v>
      </c>
      <c r="O28" s="62">
        <f t="shared" si="4"/>
        <v>0</v>
      </c>
      <c r="P28" s="62">
        <f t="shared" si="4"/>
        <v>0</v>
      </c>
      <c r="Q28" s="515"/>
      <c r="R28" s="57"/>
      <c r="S28" s="57"/>
      <c r="T28" s="57"/>
      <c r="V28" s="62">
        <f t="shared" si="5"/>
        <v>0</v>
      </c>
      <c r="W28" s="62">
        <f t="shared" si="5"/>
        <v>0</v>
      </c>
      <c r="X28" s="62">
        <f t="shared" si="5"/>
        <v>0</v>
      </c>
    </row>
    <row r="29" spans="1:24" ht="11.5" x14ac:dyDescent="0.25">
      <c r="A29" s="58">
        <f>IF(OR(F29&gt;0,G29&gt;0,H29&gt;0,N29&gt;0,O29&gt;0,P29&gt;0,V29&gt;0,W29&gt;0,X29&gt;0),1,0)</f>
        <v>0</v>
      </c>
      <c r="B29" s="58"/>
      <c r="C29" s="519" t="s">
        <v>520</v>
      </c>
      <c r="D29" s="520"/>
      <c r="E29" s="2" t="s">
        <v>132</v>
      </c>
      <c r="F29" s="57"/>
      <c r="G29" s="57"/>
      <c r="H29" s="57"/>
      <c r="I29" s="515"/>
      <c r="J29" s="57"/>
      <c r="K29" s="57"/>
      <c r="L29" s="57"/>
      <c r="N29" s="62">
        <f t="shared" si="4"/>
        <v>0</v>
      </c>
      <c r="O29" s="62">
        <f t="shared" si="4"/>
        <v>0</v>
      </c>
      <c r="P29" s="62">
        <f t="shared" si="4"/>
        <v>0</v>
      </c>
      <c r="Q29" s="515"/>
      <c r="R29" s="57"/>
      <c r="S29" s="57"/>
      <c r="T29" s="57"/>
      <c r="V29" s="62">
        <f t="shared" si="5"/>
        <v>0</v>
      </c>
      <c r="W29" s="62">
        <f t="shared" si="5"/>
        <v>0</v>
      </c>
      <c r="X29" s="62">
        <f t="shared" si="5"/>
        <v>0</v>
      </c>
    </row>
    <row r="30" spans="1:24" ht="11.5" x14ac:dyDescent="0.25">
      <c r="A30" s="58"/>
      <c r="B30" s="58"/>
      <c r="C30" s="519" t="s">
        <v>536</v>
      </c>
      <c r="D30" s="520" t="s">
        <v>472</v>
      </c>
      <c r="E30" s="3" t="s">
        <v>13</v>
      </c>
      <c r="F30" s="21">
        <f>F24+F25+F26+F27+F28+F29</f>
        <v>0</v>
      </c>
      <c r="G30" s="21">
        <f>G24+G25+G26+G27+G28+G29</f>
        <v>0</v>
      </c>
      <c r="H30" s="21">
        <f>H24+H25+H26+H27+H28+H29</f>
        <v>0</v>
      </c>
      <c r="I30" s="515" t="s">
        <v>472</v>
      </c>
      <c r="J30" s="21">
        <f>J24+J25+J26+J27+J28+J29</f>
        <v>0</v>
      </c>
      <c r="K30" s="21">
        <f>K24+K25+K26+K27+K28+K29</f>
        <v>0</v>
      </c>
      <c r="L30" s="21">
        <f>L24+L25+L26+L27+L28+L29</f>
        <v>0</v>
      </c>
      <c r="N30" s="21">
        <f>N24+N25+N26+N27+N28+N29</f>
        <v>0</v>
      </c>
      <c r="O30" s="21">
        <f>O24+O25+O26+O27+O28+O29</f>
        <v>0</v>
      </c>
      <c r="P30" s="21">
        <f>P24+P25+P26+P27+P28+P29</f>
        <v>0</v>
      </c>
      <c r="Q30" s="515" t="s">
        <v>472</v>
      </c>
      <c r="R30" s="21">
        <f>R24+R25+R26+R27+R28+R29</f>
        <v>0</v>
      </c>
      <c r="S30" s="21">
        <f>S24+S25+S26+S27+S28+S29</f>
        <v>0</v>
      </c>
      <c r="T30" s="21">
        <f>T24+T25+T26+T27+T28+T29</f>
        <v>0</v>
      </c>
      <c r="V30" s="21">
        <f>V24+V25+V26+V27+V28+V29</f>
        <v>0</v>
      </c>
      <c r="W30" s="21">
        <f>W24+W25+W26+W27+W28+W29</f>
        <v>0</v>
      </c>
      <c r="X30" s="21">
        <f>X24+X25+X26+X27+X28+X29</f>
        <v>0</v>
      </c>
    </row>
    <row r="31" spans="1:24" ht="11.5" x14ac:dyDescent="0.25">
      <c r="A31" s="58"/>
      <c r="B31" s="58"/>
      <c r="C31" s="519" t="s">
        <v>537</v>
      </c>
      <c r="D31" s="520"/>
      <c r="F31" s="4"/>
      <c r="G31" s="4"/>
      <c r="H31" s="4"/>
      <c r="I31" s="515"/>
      <c r="J31" s="4"/>
      <c r="K31" s="4"/>
      <c r="L31" s="4"/>
      <c r="N31" s="4"/>
      <c r="O31" s="4"/>
      <c r="P31" s="4"/>
      <c r="Q31" s="515"/>
      <c r="R31" s="4"/>
      <c r="S31" s="4"/>
      <c r="T31" s="4"/>
      <c r="V31" s="4"/>
      <c r="W31" s="4"/>
      <c r="X31" s="4"/>
    </row>
    <row r="32" spans="1:24" ht="11.5" x14ac:dyDescent="0.25">
      <c r="A32" s="58"/>
      <c r="B32" s="58"/>
      <c r="C32" s="519" t="s">
        <v>538</v>
      </c>
      <c r="D32" s="520" t="s">
        <v>472</v>
      </c>
      <c r="E32" s="2" t="s">
        <v>252</v>
      </c>
      <c r="F32" s="57"/>
      <c r="G32" s="57"/>
      <c r="H32" s="57"/>
      <c r="I32" s="515" t="s">
        <v>472</v>
      </c>
      <c r="J32" s="57"/>
      <c r="K32" s="57"/>
      <c r="L32" s="57"/>
      <c r="N32" s="62">
        <f t="shared" ref="N32:P38" si="6">J32/J$14</f>
        <v>0</v>
      </c>
      <c r="O32" s="62">
        <f t="shared" si="6"/>
        <v>0</v>
      </c>
      <c r="P32" s="62">
        <f t="shared" si="6"/>
        <v>0</v>
      </c>
      <c r="Q32" s="515" t="s">
        <v>472</v>
      </c>
      <c r="R32" s="57"/>
      <c r="S32" s="57"/>
      <c r="T32" s="57"/>
      <c r="V32" s="62">
        <f t="shared" ref="V32:X38" si="7">R32/R$14</f>
        <v>0</v>
      </c>
      <c r="W32" s="62">
        <f t="shared" si="7"/>
        <v>0</v>
      </c>
      <c r="X32" s="62">
        <f t="shared" si="7"/>
        <v>0</v>
      </c>
    </row>
    <row r="33" spans="1:25" ht="11.5" x14ac:dyDescent="0.25">
      <c r="A33" s="58">
        <f>IF(OR(F33&lt;0,G33&lt;0,H33&lt;0,N33&lt;0,O33&lt;0,P33&lt;0,V33&lt;0,W33&lt;0,X33&lt;0),1,0)</f>
        <v>0</v>
      </c>
      <c r="B33" s="58"/>
      <c r="C33" s="519" t="s">
        <v>539</v>
      </c>
      <c r="D33" s="520" t="s">
        <v>472</v>
      </c>
      <c r="E33" s="2" t="s">
        <v>58</v>
      </c>
      <c r="F33" s="57"/>
      <c r="G33" s="57"/>
      <c r="H33" s="57"/>
      <c r="I33" s="515" t="s">
        <v>472</v>
      </c>
      <c r="J33" s="57"/>
      <c r="K33" s="57"/>
      <c r="L33" s="57"/>
      <c r="N33" s="62">
        <f t="shared" si="6"/>
        <v>0</v>
      </c>
      <c r="O33" s="62">
        <f t="shared" si="6"/>
        <v>0</v>
      </c>
      <c r="P33" s="62">
        <f t="shared" si="6"/>
        <v>0</v>
      </c>
      <c r="Q33" s="515" t="s">
        <v>472</v>
      </c>
      <c r="R33" s="57"/>
      <c r="S33" s="57"/>
      <c r="T33" s="57"/>
      <c r="V33" s="62">
        <f t="shared" si="7"/>
        <v>0</v>
      </c>
      <c r="W33" s="62">
        <f t="shared" si="7"/>
        <v>0</v>
      </c>
      <c r="X33" s="62">
        <f t="shared" si="7"/>
        <v>0</v>
      </c>
    </row>
    <row r="34" spans="1:25" ht="11.5" x14ac:dyDescent="0.25">
      <c r="A34" s="58">
        <f>IF(OR(F34&gt;0,G34&gt;0,H34&gt;0,N34&gt;0,O34&gt;0,P34&gt;0,V34&gt;0,W34&gt;0,X34&gt;0),1,0)</f>
        <v>0</v>
      </c>
      <c r="B34" s="58"/>
      <c r="C34" s="519" t="s">
        <v>540</v>
      </c>
      <c r="D34" s="520" t="s">
        <v>472</v>
      </c>
      <c r="E34" s="2" t="s">
        <v>14</v>
      </c>
      <c r="F34" s="57"/>
      <c r="G34" s="57"/>
      <c r="H34" s="57"/>
      <c r="I34" s="515" t="s">
        <v>472</v>
      </c>
      <c r="J34" s="57"/>
      <c r="K34" s="57"/>
      <c r="L34" s="57"/>
      <c r="N34" s="62">
        <f t="shared" si="6"/>
        <v>0</v>
      </c>
      <c r="O34" s="62">
        <f t="shared" si="6"/>
        <v>0</v>
      </c>
      <c r="P34" s="62">
        <f t="shared" si="6"/>
        <v>0</v>
      </c>
      <c r="Q34" s="515" t="s">
        <v>472</v>
      </c>
      <c r="R34" s="57"/>
      <c r="S34" s="57"/>
      <c r="T34" s="57"/>
      <c r="V34" s="62">
        <f t="shared" si="7"/>
        <v>0</v>
      </c>
      <c r="W34" s="62">
        <f t="shared" si="7"/>
        <v>0</v>
      </c>
      <c r="X34" s="62">
        <f t="shared" si="7"/>
        <v>0</v>
      </c>
    </row>
    <row r="35" spans="1:25" ht="11.5" x14ac:dyDescent="0.25">
      <c r="A35" s="58"/>
      <c r="B35" s="58"/>
      <c r="C35" s="519" t="s">
        <v>541</v>
      </c>
      <c r="D35" s="520"/>
      <c r="E35" s="2" t="s">
        <v>133</v>
      </c>
      <c r="F35" s="57"/>
      <c r="G35" s="57"/>
      <c r="H35" s="57"/>
      <c r="I35" s="515"/>
      <c r="J35" s="57"/>
      <c r="K35" s="57"/>
      <c r="L35" s="57"/>
      <c r="N35" s="62">
        <f t="shared" si="6"/>
        <v>0</v>
      </c>
      <c r="O35" s="62">
        <f t="shared" si="6"/>
        <v>0</v>
      </c>
      <c r="P35" s="62">
        <f t="shared" si="6"/>
        <v>0</v>
      </c>
      <c r="Q35" s="515"/>
      <c r="R35" s="57"/>
      <c r="S35" s="57"/>
      <c r="T35" s="57"/>
      <c r="V35" s="62">
        <f t="shared" si="7"/>
        <v>0</v>
      </c>
      <c r="W35" s="62">
        <f t="shared" si="7"/>
        <v>0</v>
      </c>
      <c r="X35" s="62">
        <f t="shared" si="7"/>
        <v>0</v>
      </c>
    </row>
    <row r="36" spans="1:25" ht="11.5" x14ac:dyDescent="0.25">
      <c r="A36" s="58"/>
      <c r="B36" s="58"/>
      <c r="C36" s="519" t="s">
        <v>542</v>
      </c>
      <c r="D36" s="520" t="s">
        <v>472</v>
      </c>
      <c r="E36" s="2" t="s">
        <v>120</v>
      </c>
      <c r="F36" s="57"/>
      <c r="G36" s="57"/>
      <c r="H36" s="57"/>
      <c r="I36" s="515" t="s">
        <v>472</v>
      </c>
      <c r="J36" s="57"/>
      <c r="K36" s="57"/>
      <c r="L36" s="57"/>
      <c r="N36" s="62">
        <f t="shared" si="6"/>
        <v>0</v>
      </c>
      <c r="O36" s="62">
        <f t="shared" si="6"/>
        <v>0</v>
      </c>
      <c r="P36" s="62">
        <f t="shared" si="6"/>
        <v>0</v>
      </c>
      <c r="Q36" s="515" t="s">
        <v>472</v>
      </c>
      <c r="R36" s="57"/>
      <c r="S36" s="57"/>
      <c r="T36" s="57"/>
      <c r="V36" s="62">
        <f t="shared" si="7"/>
        <v>0</v>
      </c>
      <c r="W36" s="62">
        <f t="shared" si="7"/>
        <v>0</v>
      </c>
      <c r="X36" s="62">
        <f t="shared" si="7"/>
        <v>0</v>
      </c>
    </row>
    <row r="37" spans="1:25" ht="11.5" x14ac:dyDescent="0.25">
      <c r="A37" s="58">
        <f>IF(OR(F37&lt;0,G37&lt;0,H37&lt;0,N37&lt;0,O37&lt;0,P37&lt;0,V37&lt;0,W37&lt;0,X37&lt;0),1,0)</f>
        <v>0</v>
      </c>
      <c r="B37" s="58"/>
      <c r="C37" s="519" t="s">
        <v>543</v>
      </c>
      <c r="D37" s="520"/>
      <c r="E37" s="2" t="s">
        <v>134</v>
      </c>
      <c r="F37" s="57"/>
      <c r="G37" s="57"/>
      <c r="H37" s="57"/>
      <c r="I37" s="515"/>
      <c r="J37" s="57"/>
      <c r="K37" s="57"/>
      <c r="L37" s="57"/>
      <c r="N37" s="62">
        <f t="shared" si="6"/>
        <v>0</v>
      </c>
      <c r="O37" s="62">
        <f t="shared" si="6"/>
        <v>0</v>
      </c>
      <c r="P37" s="62">
        <f t="shared" si="6"/>
        <v>0</v>
      </c>
      <c r="Q37" s="515"/>
      <c r="R37" s="57"/>
      <c r="S37" s="57"/>
      <c r="T37" s="57"/>
      <c r="V37" s="62">
        <f t="shared" si="7"/>
        <v>0</v>
      </c>
      <c r="W37" s="62">
        <f t="shared" si="7"/>
        <v>0</v>
      </c>
      <c r="X37" s="62">
        <f t="shared" si="7"/>
        <v>0</v>
      </c>
    </row>
    <row r="38" spans="1:25" ht="11.5" x14ac:dyDescent="0.25">
      <c r="A38" s="58"/>
      <c r="B38" s="58"/>
      <c r="C38" s="519" t="s">
        <v>544</v>
      </c>
      <c r="D38" s="520"/>
      <c r="E38" s="2" t="s">
        <v>107</v>
      </c>
      <c r="F38" s="57"/>
      <c r="G38" s="57"/>
      <c r="H38" s="57"/>
      <c r="I38" s="515"/>
      <c r="J38" s="57"/>
      <c r="K38" s="57"/>
      <c r="L38" s="57"/>
      <c r="N38" s="62">
        <f t="shared" si="6"/>
        <v>0</v>
      </c>
      <c r="O38" s="62">
        <f t="shared" si="6"/>
        <v>0</v>
      </c>
      <c r="P38" s="62">
        <f t="shared" si="6"/>
        <v>0</v>
      </c>
      <c r="Q38" s="515"/>
      <c r="R38" s="57"/>
      <c r="S38" s="57"/>
      <c r="T38" s="57"/>
      <c r="V38" s="62">
        <f t="shared" si="7"/>
        <v>0</v>
      </c>
      <c r="W38" s="62">
        <f t="shared" si="7"/>
        <v>0</v>
      </c>
      <c r="X38" s="62">
        <f t="shared" si="7"/>
        <v>0</v>
      </c>
    </row>
    <row r="39" spans="1:25" ht="11.5" x14ac:dyDescent="0.25">
      <c r="A39" s="58"/>
      <c r="B39" s="58"/>
      <c r="C39" s="519" t="s">
        <v>545</v>
      </c>
      <c r="D39" s="520"/>
      <c r="E39" s="3" t="s">
        <v>15</v>
      </c>
      <c r="F39" s="21">
        <f>F30+F32+F33+F34+F35+F36+F37+F38</f>
        <v>0</v>
      </c>
      <c r="G39" s="21">
        <f>G30+G32+G33+G34+G35+G36+G37+G38</f>
        <v>0</v>
      </c>
      <c r="H39" s="21">
        <f>H30+H32+H33+H34+H35+H36+H37+H38</f>
        <v>0</v>
      </c>
      <c r="I39" s="515"/>
      <c r="J39" s="21">
        <f>J30+J32+J33+J34+J35+J36+J37+J38</f>
        <v>0</v>
      </c>
      <c r="K39" s="21">
        <f>K30+K32+K33+K34+K35+K36+K37+K38</f>
        <v>0</v>
      </c>
      <c r="L39" s="21">
        <f>L30+L32+L33+L34+L35+L36+L37+L38</f>
        <v>0</v>
      </c>
      <c r="N39" s="21">
        <f>N30+N32+N33+N34+N35+N36+N37+N38</f>
        <v>0</v>
      </c>
      <c r="O39" s="21">
        <f>O30+O32+O33+O34+O35+O36+O37+O38</f>
        <v>0</v>
      </c>
      <c r="P39" s="21">
        <f>P30+P32+P33+P34+P35+P36+P37+P38</f>
        <v>0</v>
      </c>
      <c r="Q39" s="515"/>
      <c r="R39" s="21">
        <f>R30+R32+R33+R34+R35+R36+R37+R38</f>
        <v>0</v>
      </c>
      <c r="S39" s="21">
        <f>S30+S32+S33+S34+S35+S36+S37+S38</f>
        <v>0</v>
      </c>
      <c r="T39" s="21">
        <f>T30+T32+T33+T34+T35+T36+T37+T38</f>
        <v>0</v>
      </c>
      <c r="V39" s="21">
        <f>V30+V32+V33+V34+V35+V36+V37+V38</f>
        <v>0</v>
      </c>
      <c r="W39" s="21">
        <f>W30+W32+W33+W34+W35+W36+W37+W38</f>
        <v>0</v>
      </c>
      <c r="X39" s="21">
        <f>X30+X32+X33+X34+X35+X36+X37+X38</f>
        <v>0</v>
      </c>
    </row>
    <row r="40" spans="1:25" ht="11.5" x14ac:dyDescent="0.25">
      <c r="A40" s="58"/>
      <c r="B40" s="58"/>
      <c r="C40" s="519" t="s">
        <v>546</v>
      </c>
      <c r="D40" s="520"/>
      <c r="F40" s="4"/>
      <c r="G40" s="4"/>
      <c r="H40" s="4"/>
      <c r="I40" s="515"/>
      <c r="J40" s="4"/>
      <c r="K40" s="4"/>
      <c r="L40" s="4"/>
      <c r="N40" s="4"/>
      <c r="O40" s="4"/>
      <c r="P40" s="4"/>
      <c r="Q40" s="515"/>
      <c r="R40" s="4"/>
      <c r="S40" s="4"/>
      <c r="T40" s="4"/>
      <c r="V40" s="4"/>
      <c r="W40" s="4"/>
      <c r="X40" s="4"/>
    </row>
    <row r="41" spans="1:25" ht="11.5" x14ac:dyDescent="0.25">
      <c r="A41" s="58"/>
      <c r="B41" s="58"/>
      <c r="C41" s="519" t="s">
        <v>547</v>
      </c>
      <c r="D41" s="520"/>
      <c r="E41" s="2" t="s">
        <v>135</v>
      </c>
      <c r="F41" s="57"/>
      <c r="G41" s="57"/>
      <c r="H41" s="57"/>
      <c r="I41" s="515"/>
      <c r="J41" s="57"/>
      <c r="K41" s="57"/>
      <c r="L41" s="57"/>
      <c r="N41" s="62">
        <f t="shared" ref="N41:P42" si="8">J41/J$14</f>
        <v>0</v>
      </c>
      <c r="O41" s="62">
        <f t="shared" si="8"/>
        <v>0</v>
      </c>
      <c r="P41" s="62">
        <f t="shared" si="8"/>
        <v>0</v>
      </c>
      <c r="Q41" s="515"/>
      <c r="R41" s="57"/>
      <c r="S41" s="57"/>
      <c r="T41" s="57"/>
      <c r="V41" s="62">
        <f t="shared" ref="V41:X42" si="9">R41/R$14</f>
        <v>0</v>
      </c>
      <c r="W41" s="62">
        <f t="shared" si="9"/>
        <v>0</v>
      </c>
      <c r="X41" s="62">
        <f t="shared" si="9"/>
        <v>0</v>
      </c>
    </row>
    <row r="42" spans="1:25" ht="11.5" x14ac:dyDescent="0.25">
      <c r="A42" s="58"/>
      <c r="B42" s="58"/>
      <c r="C42" s="519" t="s">
        <v>548</v>
      </c>
      <c r="D42" s="520"/>
      <c r="E42" s="2" t="s">
        <v>144</v>
      </c>
      <c r="F42" s="57"/>
      <c r="G42" s="57"/>
      <c r="H42" s="57"/>
      <c r="I42" s="515"/>
      <c r="J42" s="57"/>
      <c r="K42" s="57"/>
      <c r="L42" s="57"/>
      <c r="N42" s="62">
        <f t="shared" si="8"/>
        <v>0</v>
      </c>
      <c r="O42" s="62">
        <f t="shared" si="8"/>
        <v>0</v>
      </c>
      <c r="P42" s="62">
        <f t="shared" si="8"/>
        <v>0</v>
      </c>
      <c r="Q42" s="515"/>
      <c r="R42" s="57"/>
      <c r="S42" s="57"/>
      <c r="T42" s="57"/>
      <c r="V42" s="62">
        <f t="shared" si="9"/>
        <v>0</v>
      </c>
      <c r="W42" s="62">
        <f t="shared" si="9"/>
        <v>0</v>
      </c>
      <c r="X42" s="62">
        <f t="shared" si="9"/>
        <v>0</v>
      </c>
    </row>
    <row r="43" spans="1:25" ht="11.5" x14ac:dyDescent="0.25">
      <c r="A43" s="58"/>
      <c r="B43" s="58"/>
      <c r="C43" s="519" t="s">
        <v>549</v>
      </c>
      <c r="D43" s="520"/>
      <c r="E43" s="3" t="s">
        <v>16</v>
      </c>
      <c r="F43" s="21">
        <f>F39+F41+F42</f>
        <v>0</v>
      </c>
      <c r="G43" s="21">
        <f>G39+G41+G42</f>
        <v>0</v>
      </c>
      <c r="H43" s="21">
        <f>H39+H41+H42</f>
        <v>0</v>
      </c>
      <c r="I43" s="515"/>
      <c r="J43" s="21">
        <f>J39+J41+J42</f>
        <v>0</v>
      </c>
      <c r="K43" s="21">
        <f>K39+K41+K42</f>
        <v>0</v>
      </c>
      <c r="L43" s="21">
        <f>L39+L41+L42</f>
        <v>0</v>
      </c>
      <c r="N43" s="21">
        <f>N39+N41+N42</f>
        <v>0</v>
      </c>
      <c r="O43" s="21">
        <f>O39+O41+O42</f>
        <v>0</v>
      </c>
      <c r="P43" s="21">
        <f>P39+P41+P42</f>
        <v>0</v>
      </c>
      <c r="Q43" s="515"/>
      <c r="R43" s="21">
        <f>R39+R41+R42</f>
        <v>0</v>
      </c>
      <c r="S43" s="21">
        <f>S39+S41+S42</f>
        <v>0</v>
      </c>
      <c r="T43" s="21">
        <f>T39+T41+T42</f>
        <v>0</v>
      </c>
      <c r="V43" s="21">
        <f>V39+V41+V42</f>
        <v>0</v>
      </c>
      <c r="W43" s="21">
        <f>W39+W41+W42</f>
        <v>0</v>
      </c>
      <c r="X43" s="21">
        <f>X39+X41+X42</f>
        <v>0</v>
      </c>
    </row>
    <row r="44" spans="1:25" ht="11.5" x14ac:dyDescent="0.25">
      <c r="A44" s="58"/>
      <c r="B44" s="58"/>
      <c r="C44" s="519" t="s">
        <v>550</v>
      </c>
      <c r="D44" s="520"/>
      <c r="E44" s="2" t="s">
        <v>2</v>
      </c>
      <c r="F44" s="57"/>
      <c r="G44" s="57"/>
      <c r="H44" s="57"/>
      <c r="I44" s="515"/>
      <c r="J44" s="57"/>
      <c r="K44" s="57"/>
      <c r="L44" s="57"/>
      <c r="N44" s="62">
        <f t="shared" ref="N44:P45" si="10">J44/J$14</f>
        <v>0</v>
      </c>
      <c r="O44" s="62">
        <f t="shared" si="10"/>
        <v>0</v>
      </c>
      <c r="P44" s="62">
        <f t="shared" si="10"/>
        <v>0</v>
      </c>
      <c r="Q44" s="515"/>
      <c r="R44" s="57"/>
      <c r="S44" s="57"/>
      <c r="T44" s="57"/>
      <c r="V44" s="62">
        <f t="shared" ref="V44:X45" si="11">R44/R$14</f>
        <v>0</v>
      </c>
      <c r="W44" s="62">
        <f t="shared" si="11"/>
        <v>0</v>
      </c>
      <c r="X44" s="62">
        <f t="shared" si="11"/>
        <v>0</v>
      </c>
    </row>
    <row r="45" spans="1:25" ht="11.5" x14ac:dyDescent="0.25">
      <c r="A45" s="58">
        <f>IF(OR(F45&gt;0,G45&gt;0,H45&gt;0,N45&gt;0,O45&gt;0,P45&gt;0,V45&gt;0,W45&gt;0,X45&gt;0),1,0)</f>
        <v>0</v>
      </c>
      <c r="B45" s="58"/>
      <c r="C45" s="519" t="s">
        <v>551</v>
      </c>
      <c r="D45" s="520"/>
      <c r="E45" s="2" t="s">
        <v>17</v>
      </c>
      <c r="F45" s="57"/>
      <c r="G45" s="57"/>
      <c r="H45" s="57"/>
      <c r="I45" s="515"/>
      <c r="J45" s="57"/>
      <c r="K45" s="57"/>
      <c r="L45" s="57"/>
      <c r="N45" s="62">
        <f t="shared" si="10"/>
        <v>0</v>
      </c>
      <c r="O45" s="62">
        <f t="shared" si="10"/>
        <v>0</v>
      </c>
      <c r="P45" s="62">
        <f t="shared" si="10"/>
        <v>0</v>
      </c>
      <c r="Q45" s="515"/>
      <c r="R45" s="57"/>
      <c r="S45" s="57"/>
      <c r="T45" s="57"/>
      <c r="V45" s="62">
        <f t="shared" si="11"/>
        <v>0</v>
      </c>
      <c r="W45" s="62">
        <f t="shared" si="11"/>
        <v>0</v>
      </c>
      <c r="X45" s="62">
        <f t="shared" si="11"/>
        <v>0</v>
      </c>
    </row>
    <row r="46" spans="1:25" ht="11.5" x14ac:dyDescent="0.25">
      <c r="A46" s="58"/>
      <c r="B46" s="58"/>
      <c r="C46" s="519" t="s">
        <v>552</v>
      </c>
      <c r="D46" s="520"/>
      <c r="E46" s="3" t="s">
        <v>18</v>
      </c>
      <c r="F46" s="21">
        <f>F43+F44+F45</f>
        <v>0</v>
      </c>
      <c r="G46" s="21">
        <f>G43+G44+G45</f>
        <v>0</v>
      </c>
      <c r="H46" s="21">
        <f>H43+H44+H45</f>
        <v>0</v>
      </c>
      <c r="I46" s="515"/>
      <c r="J46" s="21">
        <f>J43+J44+J45</f>
        <v>0</v>
      </c>
      <c r="K46" s="21">
        <f>K43+K44+K45</f>
        <v>0</v>
      </c>
      <c r="L46" s="21">
        <f>L43+L44+L45</f>
        <v>0</v>
      </c>
      <c r="N46" s="21">
        <f>N43+N44+N45</f>
        <v>0</v>
      </c>
      <c r="O46" s="21">
        <f>O43+O44+O45</f>
        <v>0</v>
      </c>
      <c r="P46" s="21">
        <f>P43+P44+P45</f>
        <v>0</v>
      </c>
      <c r="Q46" s="515"/>
      <c r="R46" s="21">
        <f>R43+R44+R45</f>
        <v>0</v>
      </c>
      <c r="S46" s="21">
        <f>S43+S44+S45</f>
        <v>0</v>
      </c>
      <c r="T46" s="21">
        <f>T43+T44+T45</f>
        <v>0</v>
      </c>
      <c r="V46" s="21">
        <f>V43+V44+V45</f>
        <v>0</v>
      </c>
      <c r="W46" s="21">
        <f>W43+W44+W45</f>
        <v>0</v>
      </c>
      <c r="X46" s="21">
        <f>X43+X44+X45</f>
        <v>0</v>
      </c>
    </row>
    <row r="47" spans="1:25" ht="11.5" x14ac:dyDescent="0.25">
      <c r="A47" s="58"/>
      <c r="B47" s="58"/>
      <c r="C47" s="519" t="s">
        <v>553</v>
      </c>
      <c r="D47" s="520"/>
      <c r="F47" s="4"/>
      <c r="G47" s="4"/>
      <c r="H47" s="4"/>
      <c r="I47" s="515"/>
      <c r="J47" s="4"/>
      <c r="K47" s="4"/>
      <c r="L47" s="4"/>
      <c r="N47" s="4"/>
      <c r="O47" s="4"/>
      <c r="P47" s="4"/>
      <c r="Q47" s="515"/>
      <c r="R47" s="4"/>
      <c r="S47" s="4"/>
      <c r="T47" s="4"/>
      <c r="V47" s="4"/>
      <c r="W47" s="4"/>
      <c r="X47" s="4"/>
    </row>
    <row r="48" spans="1:25" ht="14.5" x14ac:dyDescent="0.35">
      <c r="A48" s="58">
        <f>IF(OR(F48&gt;0,G48&gt;0,H48&gt;0,N48&gt;0,O48&gt;0,P48&gt;0,V48&gt;0,W48&gt;0,X48&gt;0),1,0)</f>
        <v>0</v>
      </c>
      <c r="B48" s="58"/>
      <c r="C48" s="519" t="s">
        <v>554</v>
      </c>
      <c r="D48" s="520" t="s">
        <v>472</v>
      </c>
      <c r="E48" s="16" t="s">
        <v>19</v>
      </c>
      <c r="F48" s="57"/>
      <c r="G48" s="57"/>
      <c r="H48" s="57"/>
      <c r="I48" s="516" t="s">
        <v>472</v>
      </c>
      <c r="J48" s="57"/>
      <c r="K48" s="57"/>
      <c r="L48" s="57"/>
      <c r="M48" s="508"/>
      <c r="N48" s="62">
        <f t="shared" ref="N48:P49" si="12">J48/J$14</f>
        <v>0</v>
      </c>
      <c r="O48" s="62">
        <f t="shared" si="12"/>
        <v>0</v>
      </c>
      <c r="P48" s="62">
        <f t="shared" si="12"/>
        <v>0</v>
      </c>
      <c r="Q48" s="516" t="s">
        <v>472</v>
      </c>
      <c r="R48" s="57"/>
      <c r="S48" s="57"/>
      <c r="T48" s="57"/>
      <c r="U48" s="17"/>
      <c r="V48" s="62">
        <f t="shared" ref="V48:X49" si="13">R48/R$14</f>
        <v>0</v>
      </c>
      <c r="W48" s="62">
        <f t="shared" si="13"/>
        <v>0</v>
      </c>
      <c r="X48" s="62">
        <f t="shared" si="13"/>
        <v>0</v>
      </c>
      <c r="Y48" s="17"/>
    </row>
    <row r="49" spans="1:25" ht="14.5" x14ac:dyDescent="0.35">
      <c r="A49" s="58">
        <f>IF(OR(F49&gt;0,G49&gt;0,H49&gt;0,N49&gt;0,O49&gt;0,P49&gt;0,V49&gt;0,W49&gt;0,X49&gt;0),1,0)</f>
        <v>0</v>
      </c>
      <c r="B49" s="58"/>
      <c r="C49" s="519" t="s">
        <v>555</v>
      </c>
      <c r="D49" s="521"/>
      <c r="E49" s="16" t="s">
        <v>409</v>
      </c>
      <c r="F49" s="57"/>
      <c r="G49" s="57"/>
      <c r="H49" s="57"/>
      <c r="I49" s="516"/>
      <c r="J49" s="57"/>
      <c r="K49" s="57"/>
      <c r="L49" s="57"/>
      <c r="M49" s="508"/>
      <c r="N49" s="62">
        <f t="shared" si="12"/>
        <v>0</v>
      </c>
      <c r="O49" s="62">
        <f t="shared" si="12"/>
        <v>0</v>
      </c>
      <c r="P49" s="62">
        <f t="shared" si="12"/>
        <v>0</v>
      </c>
      <c r="Q49" s="516"/>
      <c r="R49" s="57"/>
      <c r="S49" s="57"/>
      <c r="T49" s="57"/>
      <c r="U49" s="17"/>
      <c r="V49" s="62">
        <f t="shared" si="13"/>
        <v>0</v>
      </c>
      <c r="W49" s="62">
        <f t="shared" si="13"/>
        <v>0</v>
      </c>
      <c r="X49" s="62">
        <f t="shared" si="13"/>
        <v>0</v>
      </c>
      <c r="Y49" s="17"/>
    </row>
    <row r="50" spans="1:25" ht="11.5" x14ac:dyDescent="0.25">
      <c r="A50" s="58"/>
      <c r="B50" s="58"/>
      <c r="C50" s="519"/>
      <c r="D50" s="520"/>
      <c r="F50" s="4"/>
      <c r="G50" s="4"/>
      <c r="H50" s="4"/>
      <c r="I50" s="515"/>
      <c r="J50" s="4"/>
      <c r="K50" s="4"/>
      <c r="L50" s="4"/>
      <c r="N50" s="4"/>
      <c r="O50" s="4"/>
      <c r="P50" s="4"/>
      <c r="Q50" s="515"/>
      <c r="R50" s="4"/>
      <c r="S50" s="4"/>
      <c r="T50" s="4"/>
      <c r="V50" s="4"/>
      <c r="W50" s="4"/>
      <c r="X50" s="4"/>
    </row>
    <row r="51" spans="1:25" ht="13" x14ac:dyDescent="0.3">
      <c r="A51" s="58"/>
      <c r="B51" s="58"/>
      <c r="C51" s="519"/>
      <c r="D51" s="520"/>
      <c r="E51" s="13" t="s">
        <v>628</v>
      </c>
      <c r="F51" s="61" t="str">
        <f>F17</f>
        <v>31/XX/20XX</v>
      </c>
      <c r="G51" s="61" t="str">
        <f>G17</f>
        <v>31/XX/20XX</v>
      </c>
      <c r="H51" s="61" t="str">
        <f>H17</f>
        <v>31/XX/20XX</v>
      </c>
      <c r="I51" s="515"/>
      <c r="J51" s="61" t="str">
        <f>J17</f>
        <v>31/XX/20XX</v>
      </c>
      <c r="K51" s="61" t="str">
        <f>K17</f>
        <v>31/XX/20XX</v>
      </c>
      <c r="L51" s="61" t="str">
        <f>L17</f>
        <v>31/XX/20XX</v>
      </c>
      <c r="N51" s="61" t="str">
        <f>N17</f>
        <v>31/XX/20XX</v>
      </c>
      <c r="O51" s="61" t="str">
        <f>O17</f>
        <v>31/XX/20XX</v>
      </c>
      <c r="P51" s="61" t="str">
        <f>P17</f>
        <v>31/XX/20XX</v>
      </c>
      <c r="Q51" s="515"/>
      <c r="R51" s="61" t="str">
        <f>R17</f>
        <v>31/XX/20XX</v>
      </c>
      <c r="S51" s="61" t="str">
        <f>S17</f>
        <v>31/XX/20XX</v>
      </c>
      <c r="T51" s="61" t="str">
        <f>T17</f>
        <v>31/XX/20XX</v>
      </c>
      <c r="V51" s="61" t="str">
        <f>V17</f>
        <v>31/XX/20XX</v>
      </c>
      <c r="W51" s="61" t="str">
        <f>W17</f>
        <v>31/XX/20XX</v>
      </c>
      <c r="X51" s="61" t="str">
        <f>X17</f>
        <v>31/XX/20XX</v>
      </c>
    </row>
    <row r="52" spans="1:25" ht="11.5" x14ac:dyDescent="0.25">
      <c r="A52" s="58"/>
      <c r="B52" s="58"/>
      <c r="C52" s="519" t="s">
        <v>495</v>
      </c>
      <c r="D52" s="520"/>
      <c r="E52" s="2" t="s">
        <v>145</v>
      </c>
      <c r="F52" s="57"/>
      <c r="G52" s="57"/>
      <c r="H52" s="57"/>
      <c r="I52" s="515"/>
      <c r="J52" s="57"/>
      <c r="K52" s="57"/>
      <c r="L52" s="57"/>
      <c r="N52" s="62">
        <f t="shared" ref="N52:P56" si="14">J52/J$15</f>
        <v>0</v>
      </c>
      <c r="O52" s="62">
        <f t="shared" si="14"/>
        <v>0</v>
      </c>
      <c r="P52" s="62">
        <f t="shared" si="14"/>
        <v>0</v>
      </c>
      <c r="Q52" s="515"/>
      <c r="R52" s="57"/>
      <c r="S52" s="57"/>
      <c r="T52" s="57"/>
      <c r="V52" s="62">
        <f t="shared" ref="V52:X56" si="15">R52/R$15</f>
        <v>0</v>
      </c>
      <c r="W52" s="62">
        <f t="shared" si="15"/>
        <v>0</v>
      </c>
      <c r="X52" s="62">
        <f t="shared" si="15"/>
        <v>0</v>
      </c>
    </row>
    <row r="53" spans="1:25" ht="11.5" x14ac:dyDescent="0.25">
      <c r="A53" s="58">
        <f>IF(OR(F53&lt;0,G53&lt;0,H53&lt;0,N53&lt;0,O53&lt;0,P53&lt;0,V53&lt;0,W53&lt;0,X53&lt;0),1,0)</f>
        <v>0</v>
      </c>
      <c r="B53" s="58"/>
      <c r="C53" s="519" t="s">
        <v>496</v>
      </c>
      <c r="D53" s="520" t="s">
        <v>472</v>
      </c>
      <c r="E53" s="2" t="s">
        <v>136</v>
      </c>
      <c r="F53" s="57"/>
      <c r="G53" s="57"/>
      <c r="H53" s="57"/>
      <c r="I53" s="515" t="s">
        <v>472</v>
      </c>
      <c r="J53" s="57"/>
      <c r="K53" s="57"/>
      <c r="L53" s="57"/>
      <c r="N53" s="62">
        <f t="shared" si="14"/>
        <v>0</v>
      </c>
      <c r="O53" s="62">
        <f t="shared" si="14"/>
        <v>0</v>
      </c>
      <c r="P53" s="62">
        <f t="shared" si="14"/>
        <v>0</v>
      </c>
      <c r="Q53" s="515" t="s">
        <v>472</v>
      </c>
      <c r="R53" s="57"/>
      <c r="S53" s="57"/>
      <c r="T53" s="57"/>
      <c r="V53" s="62">
        <f t="shared" si="15"/>
        <v>0</v>
      </c>
      <c r="W53" s="62">
        <f t="shared" si="15"/>
        <v>0</v>
      </c>
      <c r="X53" s="62">
        <f t="shared" si="15"/>
        <v>0</v>
      </c>
    </row>
    <row r="54" spans="1:25" ht="11.5" x14ac:dyDescent="0.25">
      <c r="A54" s="58">
        <f>IF(OR(F54&lt;0,G54&lt;0,H54&lt;0,N54&lt;0,O54&lt;0,P54&lt;0,V54&lt;0,W54&lt;0,X54&lt;0),1,0)</f>
        <v>0</v>
      </c>
      <c r="B54" s="58"/>
      <c r="C54" s="519" t="s">
        <v>497</v>
      </c>
      <c r="D54" s="520" t="s">
        <v>472</v>
      </c>
      <c r="E54" s="2" t="s">
        <v>20</v>
      </c>
      <c r="F54" s="57"/>
      <c r="G54" s="57"/>
      <c r="H54" s="57"/>
      <c r="I54" s="515" t="s">
        <v>472</v>
      </c>
      <c r="J54" s="57"/>
      <c r="K54" s="57"/>
      <c r="L54" s="57"/>
      <c r="N54" s="62">
        <f t="shared" si="14"/>
        <v>0</v>
      </c>
      <c r="O54" s="62">
        <f t="shared" si="14"/>
        <v>0</v>
      </c>
      <c r="P54" s="62">
        <f t="shared" si="14"/>
        <v>0</v>
      </c>
      <c r="Q54" s="515" t="s">
        <v>472</v>
      </c>
      <c r="R54" s="57"/>
      <c r="S54" s="57"/>
      <c r="T54" s="57"/>
      <c r="V54" s="62">
        <f t="shared" si="15"/>
        <v>0</v>
      </c>
      <c r="W54" s="62">
        <f t="shared" si="15"/>
        <v>0</v>
      </c>
      <c r="X54" s="62">
        <f t="shared" si="15"/>
        <v>0</v>
      </c>
    </row>
    <row r="55" spans="1:25" ht="11.5" x14ac:dyDescent="0.25">
      <c r="A55" s="58">
        <f>IF(OR(F55&lt;0,G55&lt;0,H55&lt;0,N55&lt;0,O55&lt;0,P55&lt;0,V55&lt;0,W55&lt;0,X55&lt;0),1,0)</f>
        <v>0</v>
      </c>
      <c r="B55" s="58"/>
      <c r="C55" s="519" t="s">
        <v>498</v>
      </c>
      <c r="D55" s="520" t="s">
        <v>472</v>
      </c>
      <c r="E55" s="2" t="s">
        <v>84</v>
      </c>
      <c r="F55" s="57"/>
      <c r="G55" s="57"/>
      <c r="H55" s="57"/>
      <c r="I55" s="515" t="s">
        <v>472</v>
      </c>
      <c r="J55" s="57"/>
      <c r="K55" s="57"/>
      <c r="L55" s="57"/>
      <c r="N55" s="62">
        <f t="shared" si="14"/>
        <v>0</v>
      </c>
      <c r="O55" s="62">
        <f t="shared" si="14"/>
        <v>0</v>
      </c>
      <c r="P55" s="62">
        <f t="shared" si="14"/>
        <v>0</v>
      </c>
      <c r="Q55" s="515" t="s">
        <v>472</v>
      </c>
      <c r="R55" s="57"/>
      <c r="S55" s="57"/>
      <c r="T55" s="57"/>
      <c r="V55" s="62">
        <f t="shared" si="15"/>
        <v>0</v>
      </c>
      <c r="W55" s="62">
        <f t="shared" si="15"/>
        <v>0</v>
      </c>
      <c r="X55" s="62">
        <f t="shared" si="15"/>
        <v>0</v>
      </c>
    </row>
    <row r="56" spans="1:25" ht="11.5" x14ac:dyDescent="0.25">
      <c r="A56" s="58">
        <f>IF(OR(F56&lt;0,G56&lt;0,H56&lt;0,N56&lt;0,O56&lt;0,P56&lt;0,V56&lt;0,W56&lt;0,X56&lt;0),1,0)</f>
        <v>0</v>
      </c>
      <c r="B56" s="58"/>
      <c r="C56" s="519" t="s">
        <v>499</v>
      </c>
      <c r="D56" s="520" t="s">
        <v>472</v>
      </c>
      <c r="E56" s="2" t="s">
        <v>85</v>
      </c>
      <c r="F56" s="57"/>
      <c r="G56" s="57"/>
      <c r="H56" s="57"/>
      <c r="I56" s="515" t="s">
        <v>472</v>
      </c>
      <c r="J56" s="57"/>
      <c r="K56" s="57"/>
      <c r="L56" s="57"/>
      <c r="N56" s="62">
        <f t="shared" si="14"/>
        <v>0</v>
      </c>
      <c r="O56" s="62">
        <f t="shared" si="14"/>
        <v>0</v>
      </c>
      <c r="P56" s="62">
        <f t="shared" si="14"/>
        <v>0</v>
      </c>
      <c r="Q56" s="515" t="s">
        <v>472</v>
      </c>
      <c r="R56" s="57"/>
      <c r="S56" s="57"/>
      <c r="T56" s="57"/>
      <c r="V56" s="62">
        <f t="shared" si="15"/>
        <v>0</v>
      </c>
      <c r="W56" s="62">
        <f t="shared" si="15"/>
        <v>0</v>
      </c>
      <c r="X56" s="62">
        <f t="shared" si="15"/>
        <v>0</v>
      </c>
    </row>
    <row r="57" spans="1:25" ht="11.5" x14ac:dyDescent="0.25">
      <c r="A57" s="58"/>
      <c r="B57" s="58"/>
      <c r="C57" s="519" t="s">
        <v>500</v>
      </c>
      <c r="D57" s="520"/>
      <c r="E57" s="3" t="s">
        <v>21</v>
      </c>
      <c r="F57" s="21">
        <f>SUM(F52:F56)</f>
        <v>0</v>
      </c>
      <c r="G57" s="21">
        <f>SUM(G52:G56)</f>
        <v>0</v>
      </c>
      <c r="H57" s="21">
        <f>SUM(H52:H56)</f>
        <v>0</v>
      </c>
      <c r="I57" s="515"/>
      <c r="J57" s="21">
        <f>SUM(J52:J56)</f>
        <v>0</v>
      </c>
      <c r="K57" s="21">
        <f>SUM(K52:K56)</f>
        <v>0</v>
      </c>
      <c r="L57" s="21">
        <f>SUM(L52:L56)</f>
        <v>0</v>
      </c>
      <c r="N57" s="21">
        <f>SUM(N52:N56)</f>
        <v>0</v>
      </c>
      <c r="O57" s="21">
        <f>SUM(O52:O56)</f>
        <v>0</v>
      </c>
      <c r="P57" s="21">
        <f>SUM(P52:P56)</f>
        <v>0</v>
      </c>
      <c r="Q57" s="515"/>
      <c r="R57" s="21">
        <f>SUM(R52:R56)</f>
        <v>0</v>
      </c>
      <c r="S57" s="21">
        <f>SUM(S52:S56)</f>
        <v>0</v>
      </c>
      <c r="T57" s="21">
        <f>SUM(T52:T56)</f>
        <v>0</v>
      </c>
      <c r="V57" s="21">
        <f>SUM(V52:V56)</f>
        <v>0</v>
      </c>
      <c r="W57" s="21">
        <f>SUM(W52:W56)</f>
        <v>0</v>
      </c>
      <c r="X57" s="21">
        <f>SUM(X52:X56)</f>
        <v>0</v>
      </c>
    </row>
    <row r="58" spans="1:25" ht="11.5" x14ac:dyDescent="0.25">
      <c r="A58" s="58"/>
      <c r="B58" s="58"/>
      <c r="C58" s="519" t="s">
        <v>501</v>
      </c>
      <c r="D58" s="520"/>
      <c r="F58" s="6"/>
      <c r="G58" s="6"/>
      <c r="H58" s="6"/>
      <c r="I58" s="515"/>
      <c r="J58" s="6"/>
      <c r="K58" s="6"/>
      <c r="L58" s="6"/>
      <c r="N58" s="6"/>
      <c r="O58" s="6"/>
      <c r="P58" s="6"/>
      <c r="Q58" s="515"/>
      <c r="R58" s="6"/>
      <c r="S58" s="6"/>
      <c r="T58" s="6"/>
      <c r="V58" s="6"/>
      <c r="W58" s="6"/>
      <c r="X58" s="6"/>
    </row>
    <row r="59" spans="1:25" ht="11.5" x14ac:dyDescent="0.25">
      <c r="A59" s="58">
        <f t="shared" ref="A59:A68" si="16">IF(OR(F59&lt;0,G59&lt;0,H59&lt;0,N59&lt;0,O59&lt;0,P59&lt;0,V59&lt;0,W59&lt;0,X59&lt;0),1,0)</f>
        <v>0</v>
      </c>
      <c r="B59" s="58"/>
      <c r="C59" s="519" t="s">
        <v>502</v>
      </c>
      <c r="D59" s="520"/>
      <c r="E59" s="7" t="s">
        <v>86</v>
      </c>
      <c r="F59" s="57"/>
      <c r="G59" s="57"/>
      <c r="H59" s="57"/>
      <c r="I59" s="515"/>
      <c r="J59" s="57"/>
      <c r="K59" s="57"/>
      <c r="L59" s="57"/>
      <c r="N59" s="62">
        <f t="shared" ref="N59:N68" si="17">J59/J$15</f>
        <v>0</v>
      </c>
      <c r="O59" s="62">
        <f t="shared" ref="O59:O68" si="18">K59/K$15</f>
        <v>0</v>
      </c>
      <c r="P59" s="62">
        <f t="shared" ref="P59:P68" si="19">L59/L$15</f>
        <v>0</v>
      </c>
      <c r="Q59" s="515"/>
      <c r="R59" s="57"/>
      <c r="S59" s="57"/>
      <c r="T59" s="57"/>
      <c r="V59" s="62">
        <f t="shared" ref="V59:V68" si="20">R59/R$15</f>
        <v>0</v>
      </c>
      <c r="W59" s="62">
        <f t="shared" ref="W59:W68" si="21">S59/S$15</f>
        <v>0</v>
      </c>
      <c r="X59" s="62">
        <f t="shared" ref="X59:X68" si="22">T59/T$15</f>
        <v>0</v>
      </c>
    </row>
    <row r="60" spans="1:25" ht="11.5" x14ac:dyDescent="0.25">
      <c r="A60" s="58">
        <f t="shared" si="16"/>
        <v>0</v>
      </c>
      <c r="B60" s="58"/>
      <c r="C60" s="519" t="s">
        <v>503</v>
      </c>
      <c r="D60" s="520"/>
      <c r="E60" s="7" t="s">
        <v>228</v>
      </c>
      <c r="F60" s="57"/>
      <c r="G60" s="57"/>
      <c r="H60" s="57"/>
      <c r="I60" s="515"/>
      <c r="J60" s="57"/>
      <c r="K60" s="57"/>
      <c r="L60" s="57"/>
      <c r="N60" s="62">
        <f t="shared" si="17"/>
        <v>0</v>
      </c>
      <c r="O60" s="62">
        <f t="shared" si="18"/>
        <v>0</v>
      </c>
      <c r="P60" s="62">
        <f t="shared" si="19"/>
        <v>0</v>
      </c>
      <c r="Q60" s="515"/>
      <c r="R60" s="57"/>
      <c r="S60" s="57"/>
      <c r="T60" s="57"/>
      <c r="V60" s="62">
        <f t="shared" si="20"/>
        <v>0</v>
      </c>
      <c r="W60" s="62">
        <f t="shared" si="21"/>
        <v>0</v>
      </c>
      <c r="X60" s="62">
        <f t="shared" si="22"/>
        <v>0</v>
      </c>
    </row>
    <row r="61" spans="1:25" ht="11.5" x14ac:dyDescent="0.25">
      <c r="A61" s="58">
        <f t="shared" si="16"/>
        <v>0</v>
      </c>
      <c r="B61" s="58"/>
      <c r="C61" s="519" t="s">
        <v>504</v>
      </c>
      <c r="D61" s="520"/>
      <c r="E61" s="7" t="s">
        <v>93</v>
      </c>
      <c r="F61" s="57"/>
      <c r="G61" s="57"/>
      <c r="H61" s="57"/>
      <c r="I61" s="515"/>
      <c r="J61" s="57"/>
      <c r="K61" s="57"/>
      <c r="L61" s="57"/>
      <c r="N61" s="62">
        <f t="shared" si="17"/>
        <v>0</v>
      </c>
      <c r="O61" s="62">
        <f t="shared" si="18"/>
        <v>0</v>
      </c>
      <c r="P61" s="62">
        <f t="shared" si="19"/>
        <v>0</v>
      </c>
      <c r="Q61" s="515"/>
      <c r="R61" s="57"/>
      <c r="S61" s="57"/>
      <c r="T61" s="57"/>
      <c r="V61" s="62">
        <f t="shared" si="20"/>
        <v>0</v>
      </c>
      <c r="W61" s="62">
        <f t="shared" si="21"/>
        <v>0</v>
      </c>
      <c r="X61" s="62">
        <f t="shared" si="22"/>
        <v>0</v>
      </c>
    </row>
    <row r="62" spans="1:25" ht="11.5" x14ac:dyDescent="0.25">
      <c r="A62" s="58">
        <f t="shared" si="16"/>
        <v>0</v>
      </c>
      <c r="B62" s="58"/>
      <c r="C62" s="519" t="s">
        <v>505</v>
      </c>
      <c r="D62" s="520" t="s">
        <v>472</v>
      </c>
      <c r="E62" s="7" t="s">
        <v>108</v>
      </c>
      <c r="F62" s="57"/>
      <c r="G62" s="57"/>
      <c r="H62" s="57"/>
      <c r="I62" s="515" t="s">
        <v>472</v>
      </c>
      <c r="J62" s="57"/>
      <c r="K62" s="57"/>
      <c r="L62" s="57"/>
      <c r="N62" s="62">
        <f t="shared" si="17"/>
        <v>0</v>
      </c>
      <c r="O62" s="62">
        <f t="shared" si="18"/>
        <v>0</v>
      </c>
      <c r="P62" s="62">
        <f t="shared" si="19"/>
        <v>0</v>
      </c>
      <c r="Q62" s="515" t="s">
        <v>472</v>
      </c>
      <c r="R62" s="57"/>
      <c r="S62" s="57"/>
      <c r="T62" s="57"/>
      <c r="V62" s="62">
        <f t="shared" si="20"/>
        <v>0</v>
      </c>
      <c r="W62" s="62">
        <f t="shared" si="21"/>
        <v>0</v>
      </c>
      <c r="X62" s="62">
        <f t="shared" si="22"/>
        <v>0</v>
      </c>
    </row>
    <row r="63" spans="1:25" ht="11.5" x14ac:dyDescent="0.25">
      <c r="A63" s="58">
        <f t="shared" si="16"/>
        <v>0</v>
      </c>
      <c r="B63" s="58"/>
      <c r="C63" s="519" t="s">
        <v>506</v>
      </c>
      <c r="D63" s="520" t="s">
        <v>472</v>
      </c>
      <c r="E63" s="7" t="s">
        <v>109</v>
      </c>
      <c r="F63" s="57"/>
      <c r="G63" s="57"/>
      <c r="H63" s="57"/>
      <c r="I63" s="515" t="s">
        <v>472</v>
      </c>
      <c r="J63" s="57"/>
      <c r="K63" s="57"/>
      <c r="L63" s="57"/>
      <c r="N63" s="62">
        <f t="shared" si="17"/>
        <v>0</v>
      </c>
      <c r="O63" s="62">
        <f t="shared" si="18"/>
        <v>0</v>
      </c>
      <c r="P63" s="62">
        <f t="shared" si="19"/>
        <v>0</v>
      </c>
      <c r="Q63" s="515" t="s">
        <v>472</v>
      </c>
      <c r="R63" s="57"/>
      <c r="S63" s="57"/>
      <c r="T63" s="57"/>
      <c r="V63" s="62">
        <f t="shared" si="20"/>
        <v>0</v>
      </c>
      <c r="W63" s="62">
        <f t="shared" si="21"/>
        <v>0</v>
      </c>
      <c r="X63" s="62">
        <f t="shared" si="22"/>
        <v>0</v>
      </c>
    </row>
    <row r="64" spans="1:25" ht="11.5" x14ac:dyDescent="0.25">
      <c r="A64" s="58">
        <f t="shared" si="16"/>
        <v>0</v>
      </c>
      <c r="B64" s="58"/>
      <c r="C64" s="519" t="s">
        <v>507</v>
      </c>
      <c r="D64" s="520" t="s">
        <v>472</v>
      </c>
      <c r="E64" s="7" t="s">
        <v>87</v>
      </c>
      <c r="F64" s="57"/>
      <c r="G64" s="57"/>
      <c r="H64" s="57"/>
      <c r="I64" s="515" t="s">
        <v>472</v>
      </c>
      <c r="J64" s="57"/>
      <c r="K64" s="57"/>
      <c r="L64" s="57"/>
      <c r="N64" s="62">
        <f t="shared" si="17"/>
        <v>0</v>
      </c>
      <c r="O64" s="62">
        <f t="shared" si="18"/>
        <v>0</v>
      </c>
      <c r="P64" s="62">
        <f t="shared" si="19"/>
        <v>0</v>
      </c>
      <c r="Q64" s="515" t="s">
        <v>472</v>
      </c>
      <c r="R64" s="57"/>
      <c r="S64" s="57"/>
      <c r="T64" s="57"/>
      <c r="V64" s="62">
        <f t="shared" si="20"/>
        <v>0</v>
      </c>
      <c r="W64" s="62">
        <f t="shared" si="21"/>
        <v>0</v>
      </c>
      <c r="X64" s="62">
        <f t="shared" si="22"/>
        <v>0</v>
      </c>
    </row>
    <row r="65" spans="1:24" ht="11.5" x14ac:dyDescent="0.25">
      <c r="A65" s="58">
        <f t="shared" si="16"/>
        <v>0</v>
      </c>
      <c r="B65" s="58"/>
      <c r="C65" s="519" t="s">
        <v>508</v>
      </c>
      <c r="D65" s="520"/>
      <c r="E65" s="7" t="s">
        <v>229</v>
      </c>
      <c r="F65" s="57"/>
      <c r="G65" s="57"/>
      <c r="H65" s="57"/>
      <c r="I65" s="515"/>
      <c r="J65" s="57"/>
      <c r="K65" s="57"/>
      <c r="L65" s="57"/>
      <c r="N65" s="62">
        <f t="shared" si="17"/>
        <v>0</v>
      </c>
      <c r="O65" s="62">
        <f t="shared" si="18"/>
        <v>0</v>
      </c>
      <c r="P65" s="62">
        <f t="shared" si="19"/>
        <v>0</v>
      </c>
      <c r="Q65" s="515"/>
      <c r="R65" s="57"/>
      <c r="S65" s="57"/>
      <c r="T65" s="57"/>
      <c r="V65" s="62">
        <f t="shared" si="20"/>
        <v>0</v>
      </c>
      <c r="W65" s="62">
        <f t="shared" si="21"/>
        <v>0</v>
      </c>
      <c r="X65" s="62">
        <f t="shared" si="22"/>
        <v>0</v>
      </c>
    </row>
    <row r="66" spans="1:24" ht="11.5" x14ac:dyDescent="0.25">
      <c r="A66" s="58">
        <f t="shared" si="16"/>
        <v>0</v>
      </c>
      <c r="B66" s="58"/>
      <c r="C66" s="519" t="s">
        <v>509</v>
      </c>
      <c r="D66" s="520" t="s">
        <v>472</v>
      </c>
      <c r="E66" s="7" t="s">
        <v>137</v>
      </c>
      <c r="F66" s="57"/>
      <c r="G66" s="57"/>
      <c r="H66" s="57"/>
      <c r="I66" s="515" t="s">
        <v>472</v>
      </c>
      <c r="J66" s="57"/>
      <c r="K66" s="57"/>
      <c r="L66" s="57"/>
      <c r="N66" s="62">
        <f t="shared" si="17"/>
        <v>0</v>
      </c>
      <c r="O66" s="62">
        <f t="shared" si="18"/>
        <v>0</v>
      </c>
      <c r="P66" s="62">
        <f t="shared" si="19"/>
        <v>0</v>
      </c>
      <c r="Q66" s="515" t="s">
        <v>472</v>
      </c>
      <c r="R66" s="57"/>
      <c r="S66" s="57"/>
      <c r="T66" s="57"/>
      <c r="V66" s="62">
        <f t="shared" si="20"/>
        <v>0</v>
      </c>
      <c r="W66" s="62">
        <f t="shared" si="21"/>
        <v>0</v>
      </c>
      <c r="X66" s="62">
        <f t="shared" si="22"/>
        <v>0</v>
      </c>
    </row>
    <row r="67" spans="1:24" ht="11.5" x14ac:dyDescent="0.25">
      <c r="A67" s="58">
        <f t="shared" si="16"/>
        <v>0</v>
      </c>
      <c r="B67" s="58"/>
      <c r="C67" s="519" t="s">
        <v>510</v>
      </c>
      <c r="D67" s="520"/>
      <c r="E67" s="7" t="s">
        <v>88</v>
      </c>
      <c r="F67" s="57"/>
      <c r="G67" s="57"/>
      <c r="H67" s="57"/>
      <c r="I67" s="515"/>
      <c r="J67" s="57"/>
      <c r="K67" s="57"/>
      <c r="L67" s="57"/>
      <c r="N67" s="62">
        <f t="shared" si="17"/>
        <v>0</v>
      </c>
      <c r="O67" s="62">
        <f t="shared" si="18"/>
        <v>0</v>
      </c>
      <c r="P67" s="62">
        <f t="shared" si="19"/>
        <v>0</v>
      </c>
      <c r="Q67" s="515"/>
      <c r="R67" s="57"/>
      <c r="S67" s="57"/>
      <c r="T67" s="57"/>
      <c r="V67" s="62">
        <f t="shared" si="20"/>
        <v>0</v>
      </c>
      <c r="W67" s="62">
        <f t="shared" si="21"/>
        <v>0</v>
      </c>
      <c r="X67" s="62">
        <f t="shared" si="22"/>
        <v>0</v>
      </c>
    </row>
    <row r="68" spans="1:24" ht="11.5" x14ac:dyDescent="0.25">
      <c r="A68" s="58">
        <f t="shared" si="16"/>
        <v>0</v>
      </c>
      <c r="B68" s="58"/>
      <c r="C68" s="519" t="s">
        <v>511</v>
      </c>
      <c r="D68" s="520"/>
      <c r="E68" s="7" t="s">
        <v>89</v>
      </c>
      <c r="F68" s="57"/>
      <c r="G68" s="57"/>
      <c r="H68" s="57"/>
      <c r="I68" s="515"/>
      <c r="J68" s="57"/>
      <c r="K68" s="57"/>
      <c r="L68" s="57"/>
      <c r="N68" s="62">
        <f t="shared" si="17"/>
        <v>0</v>
      </c>
      <c r="O68" s="62">
        <f t="shared" si="18"/>
        <v>0</v>
      </c>
      <c r="P68" s="62">
        <f t="shared" si="19"/>
        <v>0</v>
      </c>
      <c r="Q68" s="515"/>
      <c r="R68" s="57"/>
      <c r="S68" s="57"/>
      <c r="T68" s="57"/>
      <c r="V68" s="62">
        <f t="shared" si="20"/>
        <v>0</v>
      </c>
      <c r="W68" s="62">
        <f t="shared" si="21"/>
        <v>0</v>
      </c>
      <c r="X68" s="62">
        <f t="shared" si="22"/>
        <v>0</v>
      </c>
    </row>
    <row r="69" spans="1:24" ht="11.5" x14ac:dyDescent="0.25">
      <c r="A69" s="58"/>
      <c r="B69" s="58"/>
      <c r="C69" s="519" t="s">
        <v>512</v>
      </c>
      <c r="D69" s="520"/>
      <c r="E69" s="3" t="s">
        <v>22</v>
      </c>
      <c r="F69" s="21">
        <f>SUM(F59:F68)</f>
        <v>0</v>
      </c>
      <c r="G69" s="21">
        <f>SUM(G59:G68)</f>
        <v>0</v>
      </c>
      <c r="H69" s="21">
        <f>SUM(H59:H68)</f>
        <v>0</v>
      </c>
      <c r="I69" s="515"/>
      <c r="J69" s="21">
        <f>SUM(J59:J68)</f>
        <v>0</v>
      </c>
      <c r="K69" s="21">
        <f>SUM(K59:K68)</f>
        <v>0</v>
      </c>
      <c r="L69" s="21">
        <f>SUM(L59:L68)</f>
        <v>0</v>
      </c>
      <c r="N69" s="21">
        <f>SUM(N59:N68)</f>
        <v>0</v>
      </c>
      <c r="O69" s="21">
        <f>SUM(O59:O68)</f>
        <v>0</v>
      </c>
      <c r="P69" s="21">
        <f>SUM(P59:P68)</f>
        <v>0</v>
      </c>
      <c r="Q69" s="515"/>
      <c r="R69" s="21">
        <f>SUM(R59:R68)</f>
        <v>0</v>
      </c>
      <c r="S69" s="21">
        <f>SUM(S59:S68)</f>
        <v>0</v>
      </c>
      <c r="T69" s="21">
        <f>SUM(T59:T68)</f>
        <v>0</v>
      </c>
      <c r="V69" s="21">
        <f>SUM(V59:V68)</f>
        <v>0</v>
      </c>
      <c r="W69" s="21">
        <f>SUM(W59:W68)</f>
        <v>0</v>
      </c>
      <c r="X69" s="21">
        <f>SUM(X59:X68)</f>
        <v>0</v>
      </c>
    </row>
    <row r="70" spans="1:24" ht="11.5" x14ac:dyDescent="0.25">
      <c r="A70" s="58"/>
      <c r="B70" s="58"/>
      <c r="C70" s="519" t="s">
        <v>521</v>
      </c>
      <c r="D70" s="520"/>
      <c r="F70" s="6"/>
      <c r="G70" s="6"/>
      <c r="H70" s="6"/>
      <c r="I70" s="515"/>
      <c r="J70" s="6"/>
      <c r="K70" s="6"/>
      <c r="L70" s="6"/>
      <c r="N70" s="6"/>
      <c r="O70" s="6"/>
      <c r="P70" s="6"/>
      <c r="Q70" s="515"/>
      <c r="R70" s="6"/>
      <c r="S70" s="6"/>
      <c r="T70" s="6"/>
      <c r="V70" s="6"/>
      <c r="W70" s="6"/>
      <c r="X70" s="6"/>
    </row>
    <row r="71" spans="1:24" ht="11.5" x14ac:dyDescent="0.25">
      <c r="A71" s="58">
        <f t="shared" ref="A71:A86" si="23">IF(OR(F71&lt;0,G71&lt;0,H71&lt;0,N71&lt;0,O71&lt;0,P71&lt;0,V71&lt;0,W71&lt;0,X71&lt;0),1,0)</f>
        <v>0</v>
      </c>
      <c r="B71" s="58"/>
      <c r="C71" s="519" t="s">
        <v>522</v>
      </c>
      <c r="D71" s="520" t="s">
        <v>472</v>
      </c>
      <c r="E71" s="2" t="s">
        <v>23</v>
      </c>
      <c r="F71" s="57"/>
      <c r="G71" s="57"/>
      <c r="H71" s="57"/>
      <c r="I71" s="515" t="s">
        <v>472</v>
      </c>
      <c r="J71" s="57"/>
      <c r="K71" s="57"/>
      <c r="L71" s="57"/>
      <c r="N71" s="62">
        <f t="shared" ref="N71:N86" si="24">J71/J$15</f>
        <v>0</v>
      </c>
      <c r="O71" s="62">
        <f t="shared" ref="O71:O86" si="25">K71/K$15</f>
        <v>0</v>
      </c>
      <c r="P71" s="62">
        <f t="shared" ref="P71:P86" si="26">L71/L$15</f>
        <v>0</v>
      </c>
      <c r="Q71" s="515" t="s">
        <v>472</v>
      </c>
      <c r="R71" s="57"/>
      <c r="S71" s="57"/>
      <c r="T71" s="57"/>
      <c r="V71" s="62">
        <f t="shared" ref="V71:V86" si="27">R71/R$15</f>
        <v>0</v>
      </c>
      <c r="W71" s="62">
        <f t="shared" ref="W71:W86" si="28">S71/S$15</f>
        <v>0</v>
      </c>
      <c r="X71" s="62">
        <f t="shared" ref="X71:X86" si="29">T71/T$15</f>
        <v>0</v>
      </c>
    </row>
    <row r="72" spans="1:24" ht="11.5" x14ac:dyDescent="0.25">
      <c r="A72" s="58">
        <f t="shared" si="23"/>
        <v>0</v>
      </c>
      <c r="B72" s="58"/>
      <c r="C72" s="519" t="s">
        <v>523</v>
      </c>
      <c r="D72" s="520"/>
      <c r="E72" s="2" t="s">
        <v>90</v>
      </c>
      <c r="F72" s="57"/>
      <c r="G72" s="57"/>
      <c r="H72" s="57"/>
      <c r="I72" s="515"/>
      <c r="J72" s="57"/>
      <c r="K72" s="57"/>
      <c r="L72" s="57"/>
      <c r="N72" s="62">
        <f t="shared" si="24"/>
        <v>0</v>
      </c>
      <c r="O72" s="62">
        <f t="shared" si="25"/>
        <v>0</v>
      </c>
      <c r="P72" s="62">
        <f t="shared" si="26"/>
        <v>0</v>
      </c>
      <c r="Q72" s="515"/>
      <c r="R72" s="57"/>
      <c r="S72" s="57"/>
      <c r="T72" s="57"/>
      <c r="V72" s="62">
        <f t="shared" si="27"/>
        <v>0</v>
      </c>
      <c r="W72" s="62">
        <f t="shared" si="28"/>
        <v>0</v>
      </c>
      <c r="X72" s="62">
        <f t="shared" si="29"/>
        <v>0</v>
      </c>
    </row>
    <row r="73" spans="1:24" ht="11.5" x14ac:dyDescent="0.25">
      <c r="A73" s="58">
        <f t="shared" si="23"/>
        <v>0</v>
      </c>
      <c r="B73" s="58"/>
      <c r="C73" s="519" t="s">
        <v>524</v>
      </c>
      <c r="D73" s="520"/>
      <c r="E73" s="2" t="s">
        <v>91</v>
      </c>
      <c r="F73" s="57"/>
      <c r="G73" s="57"/>
      <c r="H73" s="57"/>
      <c r="I73" s="515"/>
      <c r="J73" s="57"/>
      <c r="K73" s="57"/>
      <c r="L73" s="57"/>
      <c r="N73" s="62">
        <f t="shared" si="24"/>
        <v>0</v>
      </c>
      <c r="O73" s="62">
        <f t="shared" si="25"/>
        <v>0</v>
      </c>
      <c r="P73" s="62">
        <f t="shared" si="26"/>
        <v>0</v>
      </c>
      <c r="Q73" s="515"/>
      <c r="R73" s="57"/>
      <c r="S73" s="57"/>
      <c r="T73" s="57"/>
      <c r="V73" s="62">
        <f t="shared" si="27"/>
        <v>0</v>
      </c>
      <c r="W73" s="62">
        <f t="shared" si="28"/>
        <v>0</v>
      </c>
      <c r="X73" s="62">
        <f t="shared" si="29"/>
        <v>0</v>
      </c>
    </row>
    <row r="74" spans="1:24" ht="11.5" x14ac:dyDescent="0.25">
      <c r="A74" s="58">
        <f t="shared" si="23"/>
        <v>0</v>
      </c>
      <c r="B74" s="58"/>
      <c r="C74" s="519" t="s">
        <v>525</v>
      </c>
      <c r="D74" s="520"/>
      <c r="E74" s="2" t="s">
        <v>89</v>
      </c>
      <c r="F74" s="57"/>
      <c r="G74" s="57"/>
      <c r="H74" s="57"/>
      <c r="I74" s="515"/>
      <c r="J74" s="57"/>
      <c r="K74" s="57"/>
      <c r="L74" s="57"/>
      <c r="N74" s="62">
        <f t="shared" si="24"/>
        <v>0</v>
      </c>
      <c r="O74" s="62">
        <f t="shared" si="25"/>
        <v>0</v>
      </c>
      <c r="P74" s="62">
        <f t="shared" si="26"/>
        <v>0</v>
      </c>
      <c r="Q74" s="515"/>
      <c r="R74" s="57"/>
      <c r="S74" s="57"/>
      <c r="T74" s="57"/>
      <c r="V74" s="62">
        <f t="shared" si="27"/>
        <v>0</v>
      </c>
      <c r="W74" s="62">
        <f t="shared" si="28"/>
        <v>0</v>
      </c>
      <c r="X74" s="62">
        <f t="shared" si="29"/>
        <v>0</v>
      </c>
    </row>
    <row r="75" spans="1:24" ht="11.5" x14ac:dyDescent="0.25">
      <c r="A75" s="58">
        <f t="shared" si="23"/>
        <v>0</v>
      </c>
      <c r="B75" s="58"/>
      <c r="C75" s="519" t="s">
        <v>526</v>
      </c>
      <c r="D75" s="520"/>
      <c r="E75" s="2" t="s">
        <v>93</v>
      </c>
      <c r="F75" s="57"/>
      <c r="G75" s="57"/>
      <c r="H75" s="57"/>
      <c r="I75" s="515"/>
      <c r="J75" s="57"/>
      <c r="K75" s="57"/>
      <c r="L75" s="57"/>
      <c r="N75" s="62">
        <f t="shared" si="24"/>
        <v>0</v>
      </c>
      <c r="O75" s="62">
        <f t="shared" si="25"/>
        <v>0</v>
      </c>
      <c r="P75" s="62">
        <f t="shared" si="26"/>
        <v>0</v>
      </c>
      <c r="Q75" s="515"/>
      <c r="R75" s="57"/>
      <c r="S75" s="57"/>
      <c r="T75" s="57"/>
      <c r="V75" s="62">
        <f t="shared" si="27"/>
        <v>0</v>
      </c>
      <c r="W75" s="62">
        <f t="shared" si="28"/>
        <v>0</v>
      </c>
      <c r="X75" s="62">
        <f t="shared" si="29"/>
        <v>0</v>
      </c>
    </row>
    <row r="76" spans="1:24" ht="11.5" x14ac:dyDescent="0.25">
      <c r="A76" s="58">
        <f t="shared" si="23"/>
        <v>0</v>
      </c>
      <c r="B76" s="58"/>
      <c r="C76" s="519" t="s">
        <v>527</v>
      </c>
      <c r="D76" s="520"/>
      <c r="E76" s="2" t="s">
        <v>92</v>
      </c>
      <c r="F76" s="57"/>
      <c r="G76" s="57"/>
      <c r="H76" s="57"/>
      <c r="I76" s="515"/>
      <c r="J76" s="57"/>
      <c r="K76" s="57"/>
      <c r="L76" s="57"/>
      <c r="N76" s="62">
        <f t="shared" si="24"/>
        <v>0</v>
      </c>
      <c r="O76" s="62">
        <f t="shared" si="25"/>
        <v>0</v>
      </c>
      <c r="P76" s="62">
        <f t="shared" si="26"/>
        <v>0</v>
      </c>
      <c r="Q76" s="515"/>
      <c r="R76" s="57"/>
      <c r="S76" s="57"/>
      <c r="T76" s="57"/>
      <c r="V76" s="62">
        <f t="shared" si="27"/>
        <v>0</v>
      </c>
      <c r="W76" s="62">
        <f t="shared" si="28"/>
        <v>0</v>
      </c>
      <c r="X76" s="62">
        <f t="shared" si="29"/>
        <v>0</v>
      </c>
    </row>
    <row r="77" spans="1:24" ht="11.5" x14ac:dyDescent="0.25">
      <c r="A77" s="58">
        <f t="shared" si="23"/>
        <v>0</v>
      </c>
      <c r="B77" s="58"/>
      <c r="C77" s="519" t="s">
        <v>528</v>
      </c>
      <c r="D77" s="520" t="s">
        <v>472</v>
      </c>
      <c r="E77" s="9" t="s">
        <v>177</v>
      </c>
      <c r="F77" s="57"/>
      <c r="G77" s="57"/>
      <c r="H77" s="57"/>
      <c r="I77" s="515" t="s">
        <v>472</v>
      </c>
      <c r="J77" s="57"/>
      <c r="K77" s="57"/>
      <c r="L77" s="57"/>
      <c r="N77" s="62">
        <f t="shared" si="24"/>
        <v>0</v>
      </c>
      <c r="O77" s="62">
        <f t="shared" si="25"/>
        <v>0</v>
      </c>
      <c r="P77" s="62">
        <f t="shared" si="26"/>
        <v>0</v>
      </c>
      <c r="Q77" s="515" t="s">
        <v>472</v>
      </c>
      <c r="R77" s="57"/>
      <c r="S77" s="57"/>
      <c r="T77" s="57"/>
      <c r="V77" s="62">
        <f t="shared" si="27"/>
        <v>0</v>
      </c>
      <c r="W77" s="62">
        <f t="shared" si="28"/>
        <v>0</v>
      </c>
      <c r="X77" s="62">
        <f t="shared" si="29"/>
        <v>0</v>
      </c>
    </row>
    <row r="78" spans="1:24" ht="11.5" x14ac:dyDescent="0.25">
      <c r="A78" s="58">
        <f t="shared" si="23"/>
        <v>0</v>
      </c>
      <c r="B78" s="58"/>
      <c r="C78" s="519" t="s">
        <v>529</v>
      </c>
      <c r="D78" s="520" t="s">
        <v>472</v>
      </c>
      <c r="E78" s="2" t="s">
        <v>109</v>
      </c>
      <c r="F78" s="57"/>
      <c r="G78" s="57"/>
      <c r="H78" s="57"/>
      <c r="I78" s="515" t="s">
        <v>472</v>
      </c>
      <c r="J78" s="57"/>
      <c r="K78" s="57"/>
      <c r="L78" s="57"/>
      <c r="N78" s="62">
        <f t="shared" si="24"/>
        <v>0</v>
      </c>
      <c r="O78" s="62">
        <f t="shared" si="25"/>
        <v>0</v>
      </c>
      <c r="P78" s="62">
        <f t="shared" si="26"/>
        <v>0</v>
      </c>
      <c r="Q78" s="515" t="s">
        <v>472</v>
      </c>
      <c r="R78" s="57"/>
      <c r="S78" s="57"/>
      <c r="T78" s="57"/>
      <c r="V78" s="62">
        <f t="shared" si="27"/>
        <v>0</v>
      </c>
      <c r="W78" s="62">
        <f t="shared" si="28"/>
        <v>0</v>
      </c>
      <c r="X78" s="62">
        <f t="shared" si="29"/>
        <v>0</v>
      </c>
    </row>
    <row r="79" spans="1:24" ht="11.5" x14ac:dyDescent="0.25">
      <c r="A79" s="58">
        <f t="shared" si="23"/>
        <v>0</v>
      </c>
      <c r="B79" s="58"/>
      <c r="C79" s="519" t="s">
        <v>530</v>
      </c>
      <c r="D79" s="520"/>
      <c r="E79" s="2" t="s">
        <v>30</v>
      </c>
      <c r="F79" s="57"/>
      <c r="G79" s="57"/>
      <c r="H79" s="57"/>
      <c r="I79" s="515"/>
      <c r="J79" s="57"/>
      <c r="K79" s="57"/>
      <c r="L79" s="57"/>
      <c r="N79" s="62">
        <f t="shared" si="24"/>
        <v>0</v>
      </c>
      <c r="O79" s="62">
        <f t="shared" si="25"/>
        <v>0</v>
      </c>
      <c r="P79" s="62">
        <f t="shared" si="26"/>
        <v>0</v>
      </c>
      <c r="Q79" s="515"/>
      <c r="R79" s="57"/>
      <c r="S79" s="57"/>
      <c r="T79" s="57"/>
      <c r="V79" s="62">
        <f t="shared" si="27"/>
        <v>0</v>
      </c>
      <c r="W79" s="62">
        <f t="shared" si="28"/>
        <v>0</v>
      </c>
      <c r="X79" s="62">
        <f t="shared" si="29"/>
        <v>0</v>
      </c>
    </row>
    <row r="80" spans="1:24" ht="11.5" x14ac:dyDescent="0.25">
      <c r="A80" s="58">
        <f t="shared" si="23"/>
        <v>0</v>
      </c>
      <c r="B80" s="58"/>
      <c r="C80" s="519" t="s">
        <v>531</v>
      </c>
      <c r="D80" s="520"/>
      <c r="E80" s="2" t="s">
        <v>26</v>
      </c>
      <c r="F80" s="57"/>
      <c r="G80" s="57"/>
      <c r="H80" s="57"/>
      <c r="I80" s="515"/>
      <c r="J80" s="57"/>
      <c r="K80" s="57"/>
      <c r="L80" s="57"/>
      <c r="N80" s="62">
        <f t="shared" si="24"/>
        <v>0</v>
      </c>
      <c r="O80" s="62">
        <f t="shared" si="25"/>
        <v>0</v>
      </c>
      <c r="P80" s="62">
        <f t="shared" si="26"/>
        <v>0</v>
      </c>
      <c r="Q80" s="515"/>
      <c r="R80" s="57"/>
      <c r="S80" s="57"/>
      <c r="T80" s="57"/>
      <c r="V80" s="62">
        <f t="shared" si="27"/>
        <v>0</v>
      </c>
      <c r="W80" s="62">
        <f t="shared" si="28"/>
        <v>0</v>
      </c>
      <c r="X80" s="62">
        <f t="shared" si="29"/>
        <v>0</v>
      </c>
    </row>
    <row r="81" spans="1:24" ht="11.5" x14ac:dyDescent="0.25">
      <c r="A81" s="58">
        <f t="shared" si="23"/>
        <v>0</v>
      </c>
      <c r="B81" s="58"/>
      <c r="C81" s="519" t="s">
        <v>532</v>
      </c>
      <c r="D81" s="520" t="s">
        <v>472</v>
      </c>
      <c r="E81" s="2" t="s">
        <v>55</v>
      </c>
      <c r="F81" s="57"/>
      <c r="G81" s="57"/>
      <c r="H81" s="57"/>
      <c r="I81" s="515" t="s">
        <v>472</v>
      </c>
      <c r="J81" s="57"/>
      <c r="K81" s="57"/>
      <c r="L81" s="57"/>
      <c r="N81" s="62">
        <f t="shared" si="24"/>
        <v>0</v>
      </c>
      <c r="O81" s="62">
        <f t="shared" si="25"/>
        <v>0</v>
      </c>
      <c r="P81" s="62">
        <f t="shared" si="26"/>
        <v>0</v>
      </c>
      <c r="Q81" s="515" t="s">
        <v>472</v>
      </c>
      <c r="R81" s="57"/>
      <c r="S81" s="57"/>
      <c r="T81" s="57"/>
      <c r="V81" s="62">
        <f t="shared" si="27"/>
        <v>0</v>
      </c>
      <c r="W81" s="62">
        <f t="shared" si="28"/>
        <v>0</v>
      </c>
      <c r="X81" s="62">
        <f t="shared" si="29"/>
        <v>0</v>
      </c>
    </row>
    <row r="82" spans="1:24" ht="11.5" x14ac:dyDescent="0.25">
      <c r="A82" s="58">
        <f t="shared" si="23"/>
        <v>0</v>
      </c>
      <c r="B82" s="58"/>
      <c r="C82" s="519" t="s">
        <v>533</v>
      </c>
      <c r="D82" s="520"/>
      <c r="E82" s="2" t="s">
        <v>56</v>
      </c>
      <c r="F82" s="57"/>
      <c r="G82" s="57"/>
      <c r="H82" s="57"/>
      <c r="I82" s="515"/>
      <c r="J82" s="57"/>
      <c r="K82" s="57"/>
      <c r="L82" s="57"/>
      <c r="N82" s="62">
        <f t="shared" si="24"/>
        <v>0</v>
      </c>
      <c r="O82" s="62">
        <f t="shared" si="25"/>
        <v>0</v>
      </c>
      <c r="P82" s="62">
        <f t="shared" si="26"/>
        <v>0</v>
      </c>
      <c r="Q82" s="515"/>
      <c r="R82" s="57"/>
      <c r="S82" s="57"/>
      <c r="T82" s="57"/>
      <c r="V82" s="62">
        <f t="shared" si="27"/>
        <v>0</v>
      </c>
      <c r="W82" s="62">
        <f t="shared" si="28"/>
        <v>0</v>
      </c>
      <c r="X82" s="62">
        <f t="shared" si="29"/>
        <v>0</v>
      </c>
    </row>
    <row r="83" spans="1:24" ht="11.5" x14ac:dyDescent="0.25">
      <c r="A83" s="58">
        <f t="shared" si="23"/>
        <v>0</v>
      </c>
      <c r="B83" s="58"/>
      <c r="C83" s="519" t="s">
        <v>534</v>
      </c>
      <c r="D83" s="520" t="s">
        <v>472</v>
      </c>
      <c r="E83" s="2" t="s">
        <v>87</v>
      </c>
      <c r="F83" s="57"/>
      <c r="G83" s="57"/>
      <c r="H83" s="57"/>
      <c r="I83" s="515" t="s">
        <v>472</v>
      </c>
      <c r="J83" s="57"/>
      <c r="K83" s="57"/>
      <c r="L83" s="57"/>
      <c r="N83" s="62">
        <f t="shared" si="24"/>
        <v>0</v>
      </c>
      <c r="O83" s="62">
        <f t="shared" si="25"/>
        <v>0</v>
      </c>
      <c r="P83" s="62">
        <f t="shared" si="26"/>
        <v>0</v>
      </c>
      <c r="Q83" s="515" t="s">
        <v>472</v>
      </c>
      <c r="R83" s="57"/>
      <c r="S83" s="57"/>
      <c r="T83" s="57"/>
      <c r="V83" s="62">
        <f t="shared" si="27"/>
        <v>0</v>
      </c>
      <c r="W83" s="62">
        <f t="shared" si="28"/>
        <v>0</v>
      </c>
      <c r="X83" s="62">
        <f t="shared" si="29"/>
        <v>0</v>
      </c>
    </row>
    <row r="84" spans="1:24" ht="11.5" x14ac:dyDescent="0.25">
      <c r="A84" s="58">
        <f t="shared" si="23"/>
        <v>0</v>
      </c>
      <c r="B84" s="58"/>
      <c r="C84" s="519" t="s">
        <v>535</v>
      </c>
      <c r="D84" s="520" t="s">
        <v>472</v>
      </c>
      <c r="E84" s="2" t="s">
        <v>94</v>
      </c>
      <c r="F84" s="57"/>
      <c r="G84" s="57"/>
      <c r="H84" s="57"/>
      <c r="I84" s="515" t="s">
        <v>472</v>
      </c>
      <c r="J84" s="57"/>
      <c r="K84" s="57"/>
      <c r="L84" s="57"/>
      <c r="N84" s="62">
        <f t="shared" si="24"/>
        <v>0</v>
      </c>
      <c r="O84" s="62">
        <f t="shared" si="25"/>
        <v>0</v>
      </c>
      <c r="P84" s="62">
        <f t="shared" si="26"/>
        <v>0</v>
      </c>
      <c r="Q84" s="515" t="s">
        <v>472</v>
      </c>
      <c r="R84" s="57"/>
      <c r="S84" s="57"/>
      <c r="T84" s="57"/>
      <c r="V84" s="62">
        <f t="shared" si="27"/>
        <v>0</v>
      </c>
      <c r="W84" s="62">
        <f t="shared" si="28"/>
        <v>0</v>
      </c>
      <c r="X84" s="62">
        <f t="shared" si="29"/>
        <v>0</v>
      </c>
    </row>
    <row r="85" spans="1:24" ht="11.5" x14ac:dyDescent="0.25">
      <c r="A85" s="58">
        <f t="shared" si="23"/>
        <v>0</v>
      </c>
      <c r="B85" s="58"/>
      <c r="C85" s="519" t="s">
        <v>556</v>
      </c>
      <c r="D85" s="520" t="s">
        <v>472</v>
      </c>
      <c r="E85" s="2" t="s">
        <v>146</v>
      </c>
      <c r="F85" s="57"/>
      <c r="G85" s="57"/>
      <c r="H85" s="57"/>
      <c r="I85" s="515" t="s">
        <v>472</v>
      </c>
      <c r="J85" s="57"/>
      <c r="K85" s="57"/>
      <c r="L85" s="57"/>
      <c r="N85" s="62">
        <f t="shared" si="24"/>
        <v>0</v>
      </c>
      <c r="O85" s="62">
        <f t="shared" si="25"/>
        <v>0</v>
      </c>
      <c r="P85" s="62">
        <f t="shared" si="26"/>
        <v>0</v>
      </c>
      <c r="Q85" s="515" t="s">
        <v>472</v>
      </c>
      <c r="R85" s="57"/>
      <c r="S85" s="57"/>
      <c r="T85" s="57"/>
      <c r="V85" s="62">
        <f t="shared" si="27"/>
        <v>0</v>
      </c>
      <c r="W85" s="62">
        <f t="shared" si="28"/>
        <v>0</v>
      </c>
      <c r="X85" s="62">
        <f t="shared" si="29"/>
        <v>0</v>
      </c>
    </row>
    <row r="86" spans="1:24" ht="11.5" x14ac:dyDescent="0.25">
      <c r="A86" s="58">
        <f t="shared" si="23"/>
        <v>0</v>
      </c>
      <c r="B86" s="58"/>
      <c r="C86" s="519" t="s">
        <v>557</v>
      </c>
      <c r="D86" s="520"/>
      <c r="E86" s="2" t="s">
        <v>95</v>
      </c>
      <c r="F86" s="57"/>
      <c r="G86" s="57"/>
      <c r="H86" s="57"/>
      <c r="I86" s="515"/>
      <c r="J86" s="57"/>
      <c r="K86" s="57"/>
      <c r="L86" s="57"/>
      <c r="N86" s="62">
        <f t="shared" si="24"/>
        <v>0</v>
      </c>
      <c r="O86" s="62">
        <f t="shared" si="25"/>
        <v>0</v>
      </c>
      <c r="P86" s="62">
        <f t="shared" si="26"/>
        <v>0</v>
      </c>
      <c r="Q86" s="515"/>
      <c r="R86" s="57"/>
      <c r="S86" s="57"/>
      <c r="T86" s="57"/>
      <c r="V86" s="62">
        <f t="shared" si="27"/>
        <v>0</v>
      </c>
      <c r="W86" s="62">
        <f t="shared" si="28"/>
        <v>0</v>
      </c>
      <c r="X86" s="62">
        <f t="shared" si="29"/>
        <v>0</v>
      </c>
    </row>
    <row r="87" spans="1:24" ht="11.5" x14ac:dyDescent="0.25">
      <c r="A87" s="58"/>
      <c r="B87" s="58"/>
      <c r="C87" s="519" t="s">
        <v>558</v>
      </c>
      <c r="D87" s="520" t="s">
        <v>472</v>
      </c>
      <c r="E87" s="3" t="s">
        <v>27</v>
      </c>
      <c r="F87" s="21">
        <f>SUM(F71:F86)</f>
        <v>0</v>
      </c>
      <c r="G87" s="21">
        <f>SUM(G71:G86)</f>
        <v>0</v>
      </c>
      <c r="H87" s="21">
        <f>SUM(H71:H86)</f>
        <v>0</v>
      </c>
      <c r="I87" s="515" t="s">
        <v>472</v>
      </c>
      <c r="J87" s="21">
        <f>SUM(J71:J86)</f>
        <v>0</v>
      </c>
      <c r="K87" s="21">
        <f>SUM(K71:K86)</f>
        <v>0</v>
      </c>
      <c r="L87" s="21">
        <f>SUM(L71:L86)</f>
        <v>0</v>
      </c>
      <c r="N87" s="21">
        <f>SUM(N71:N86)</f>
        <v>0</v>
      </c>
      <c r="O87" s="21">
        <f>SUM(O71:O86)</f>
        <v>0</v>
      </c>
      <c r="P87" s="21">
        <f>SUM(P71:P86)</f>
        <v>0</v>
      </c>
      <c r="Q87" s="515" t="s">
        <v>472</v>
      </c>
      <c r="R87" s="21">
        <f>SUM(R71:R86)</f>
        <v>0</v>
      </c>
      <c r="S87" s="21">
        <f>SUM(S71:S86)</f>
        <v>0</v>
      </c>
      <c r="T87" s="21">
        <f>SUM(T71:T86)</f>
        <v>0</v>
      </c>
      <c r="V87" s="21">
        <f>SUM(V71:V86)</f>
        <v>0</v>
      </c>
      <c r="W87" s="21">
        <f>SUM(W71:W86)</f>
        <v>0</v>
      </c>
      <c r="X87" s="21">
        <f>SUM(X71:X86)</f>
        <v>0</v>
      </c>
    </row>
    <row r="88" spans="1:24" ht="11.5" x14ac:dyDescent="0.25">
      <c r="A88" s="58"/>
      <c r="B88" s="58"/>
      <c r="C88" s="519" t="s">
        <v>559</v>
      </c>
      <c r="D88" s="520"/>
      <c r="F88" s="6"/>
      <c r="G88" s="6"/>
      <c r="H88" s="6"/>
      <c r="I88" s="515"/>
      <c r="J88" s="6"/>
      <c r="K88" s="6"/>
      <c r="L88" s="6"/>
      <c r="N88" s="6"/>
      <c r="O88" s="6"/>
      <c r="P88" s="6"/>
      <c r="Q88" s="515"/>
      <c r="R88" s="6"/>
      <c r="S88" s="6"/>
      <c r="T88" s="6"/>
      <c r="V88" s="6"/>
      <c r="W88" s="6"/>
      <c r="X88" s="6"/>
    </row>
    <row r="89" spans="1:24" ht="11.5" x14ac:dyDescent="0.25">
      <c r="A89" s="58">
        <f t="shared" ref="A89:A104" si="30">IF(OR(F89&lt;0,G89&lt;0,H89&lt;0,N89&lt;0,O89&lt;0,P89&lt;0,V89&lt;0,W89&lt;0,X89&lt;0),1,0)</f>
        <v>0</v>
      </c>
      <c r="B89" s="58"/>
      <c r="C89" s="519" t="s">
        <v>560</v>
      </c>
      <c r="D89" s="520"/>
      <c r="E89" s="8" t="s">
        <v>96</v>
      </c>
      <c r="F89" s="57"/>
      <c r="G89" s="57"/>
      <c r="H89" s="57"/>
      <c r="I89" s="515"/>
      <c r="J89" s="57"/>
      <c r="K89" s="57"/>
      <c r="L89" s="57"/>
      <c r="N89" s="62">
        <f t="shared" ref="N89:N104" si="31">J89/J$15</f>
        <v>0</v>
      </c>
      <c r="O89" s="62">
        <f t="shared" ref="O89:O104" si="32">K89/K$15</f>
        <v>0</v>
      </c>
      <c r="P89" s="62">
        <f t="shared" ref="P89:P104" si="33">L89/L$15</f>
        <v>0</v>
      </c>
      <c r="Q89" s="515"/>
      <c r="R89" s="57"/>
      <c r="S89" s="57"/>
      <c r="T89" s="57"/>
      <c r="V89" s="62">
        <f t="shared" ref="V89:V104" si="34">R89/R$15</f>
        <v>0</v>
      </c>
      <c r="W89" s="62">
        <f t="shared" ref="W89:W104" si="35">S89/S$15</f>
        <v>0</v>
      </c>
      <c r="X89" s="62">
        <f t="shared" ref="X89:X104" si="36">T89/T$15</f>
        <v>0</v>
      </c>
    </row>
    <row r="90" spans="1:24" ht="11.5" x14ac:dyDescent="0.25">
      <c r="A90" s="58">
        <f t="shared" si="30"/>
        <v>0</v>
      </c>
      <c r="B90" s="58"/>
      <c r="C90" s="519" t="s">
        <v>561</v>
      </c>
      <c r="D90" s="520" t="s">
        <v>472</v>
      </c>
      <c r="E90" s="8" t="s">
        <v>29</v>
      </c>
      <c r="F90" s="57"/>
      <c r="G90" s="57"/>
      <c r="H90" s="57"/>
      <c r="I90" s="515" t="s">
        <v>472</v>
      </c>
      <c r="J90" s="57"/>
      <c r="K90" s="57"/>
      <c r="L90" s="57"/>
      <c r="N90" s="62">
        <f t="shared" si="31"/>
        <v>0</v>
      </c>
      <c r="O90" s="62">
        <f t="shared" si="32"/>
        <v>0</v>
      </c>
      <c r="P90" s="62">
        <f t="shared" si="33"/>
        <v>0</v>
      </c>
      <c r="Q90" s="515" t="s">
        <v>472</v>
      </c>
      <c r="R90" s="57"/>
      <c r="S90" s="57"/>
      <c r="T90" s="57"/>
      <c r="V90" s="62">
        <f t="shared" si="34"/>
        <v>0</v>
      </c>
      <c r="W90" s="62">
        <f t="shared" si="35"/>
        <v>0</v>
      </c>
      <c r="X90" s="62">
        <f t="shared" si="36"/>
        <v>0</v>
      </c>
    </row>
    <row r="91" spans="1:24" ht="11.5" x14ac:dyDescent="0.25">
      <c r="A91" s="58">
        <f t="shared" si="30"/>
        <v>0</v>
      </c>
      <c r="B91" s="58"/>
      <c r="C91" s="519" t="s">
        <v>562</v>
      </c>
      <c r="D91" s="520"/>
      <c r="E91" s="8" t="s">
        <v>97</v>
      </c>
      <c r="F91" s="57"/>
      <c r="G91" s="57"/>
      <c r="H91" s="57"/>
      <c r="I91" s="515"/>
      <c r="J91" s="57"/>
      <c r="K91" s="57"/>
      <c r="L91" s="57"/>
      <c r="N91" s="62">
        <f t="shared" si="31"/>
        <v>0</v>
      </c>
      <c r="O91" s="62">
        <f t="shared" si="32"/>
        <v>0</v>
      </c>
      <c r="P91" s="62">
        <f t="shared" si="33"/>
        <v>0</v>
      </c>
      <c r="Q91" s="515"/>
      <c r="R91" s="57"/>
      <c r="S91" s="57"/>
      <c r="T91" s="57"/>
      <c r="V91" s="62">
        <f t="shared" si="34"/>
        <v>0</v>
      </c>
      <c r="W91" s="62">
        <f t="shared" si="35"/>
        <v>0</v>
      </c>
      <c r="X91" s="62">
        <f t="shared" si="36"/>
        <v>0</v>
      </c>
    </row>
    <row r="92" spans="1:24" ht="11.5" x14ac:dyDescent="0.25">
      <c r="A92" s="58">
        <f t="shared" si="30"/>
        <v>0</v>
      </c>
      <c r="B92" s="58"/>
      <c r="C92" s="519" t="s">
        <v>563</v>
      </c>
      <c r="D92" s="520" t="s">
        <v>472</v>
      </c>
      <c r="E92" s="8" t="s">
        <v>138</v>
      </c>
      <c r="F92" s="57"/>
      <c r="G92" s="57"/>
      <c r="H92" s="57"/>
      <c r="I92" s="515" t="s">
        <v>472</v>
      </c>
      <c r="J92" s="57"/>
      <c r="K92" s="57"/>
      <c r="L92" s="57"/>
      <c r="N92" s="62">
        <f t="shared" si="31"/>
        <v>0</v>
      </c>
      <c r="O92" s="62">
        <f t="shared" si="32"/>
        <v>0</v>
      </c>
      <c r="P92" s="62">
        <f t="shared" si="33"/>
        <v>0</v>
      </c>
      <c r="Q92" s="515" t="s">
        <v>472</v>
      </c>
      <c r="R92" s="57"/>
      <c r="S92" s="57"/>
      <c r="T92" s="57"/>
      <c r="V92" s="62">
        <f t="shared" si="34"/>
        <v>0</v>
      </c>
      <c r="W92" s="62">
        <f t="shared" si="35"/>
        <v>0</v>
      </c>
      <c r="X92" s="62">
        <f t="shared" si="36"/>
        <v>0</v>
      </c>
    </row>
    <row r="93" spans="1:24" ht="11.5" x14ac:dyDescent="0.25">
      <c r="A93" s="58">
        <f t="shared" si="30"/>
        <v>0</v>
      </c>
      <c r="B93" s="58"/>
      <c r="C93" s="519" t="s">
        <v>564</v>
      </c>
      <c r="D93" s="520" t="s">
        <v>472</v>
      </c>
      <c r="E93" s="9" t="s">
        <v>103</v>
      </c>
      <c r="F93" s="57"/>
      <c r="G93" s="57"/>
      <c r="H93" s="57"/>
      <c r="I93" s="515" t="s">
        <v>472</v>
      </c>
      <c r="J93" s="57"/>
      <c r="K93" s="57"/>
      <c r="L93" s="57"/>
      <c r="N93" s="62">
        <f t="shared" si="31"/>
        <v>0</v>
      </c>
      <c r="O93" s="62">
        <f t="shared" si="32"/>
        <v>0</v>
      </c>
      <c r="P93" s="62">
        <f t="shared" si="33"/>
        <v>0</v>
      </c>
      <c r="Q93" s="515" t="s">
        <v>472</v>
      </c>
      <c r="R93" s="57"/>
      <c r="S93" s="57"/>
      <c r="T93" s="57"/>
      <c r="V93" s="62">
        <f t="shared" si="34"/>
        <v>0</v>
      </c>
      <c r="W93" s="62">
        <f t="shared" si="35"/>
        <v>0</v>
      </c>
      <c r="X93" s="62">
        <f t="shared" si="36"/>
        <v>0</v>
      </c>
    </row>
    <row r="94" spans="1:24" ht="11.5" x14ac:dyDescent="0.25">
      <c r="A94" s="58">
        <f t="shared" si="30"/>
        <v>0</v>
      </c>
      <c r="B94" s="58"/>
      <c r="C94" s="519" t="s">
        <v>565</v>
      </c>
      <c r="D94" s="520"/>
      <c r="E94" s="8" t="s">
        <v>98</v>
      </c>
      <c r="F94" s="57"/>
      <c r="G94" s="57"/>
      <c r="H94" s="57"/>
      <c r="I94" s="515"/>
      <c r="J94" s="57"/>
      <c r="K94" s="57"/>
      <c r="L94" s="57"/>
      <c r="N94" s="62">
        <f t="shared" si="31"/>
        <v>0</v>
      </c>
      <c r="O94" s="62">
        <f t="shared" si="32"/>
        <v>0</v>
      </c>
      <c r="P94" s="62">
        <f t="shared" si="33"/>
        <v>0</v>
      </c>
      <c r="Q94" s="515"/>
      <c r="R94" s="57"/>
      <c r="S94" s="57"/>
      <c r="T94" s="57"/>
      <c r="V94" s="62">
        <f t="shared" si="34"/>
        <v>0</v>
      </c>
      <c r="W94" s="62">
        <f t="shared" si="35"/>
        <v>0</v>
      </c>
      <c r="X94" s="62">
        <f t="shared" si="36"/>
        <v>0</v>
      </c>
    </row>
    <row r="95" spans="1:24" ht="11.5" x14ac:dyDescent="0.25">
      <c r="A95" s="58">
        <f t="shared" si="30"/>
        <v>0</v>
      </c>
      <c r="B95" s="58"/>
      <c r="C95" s="519" t="s">
        <v>566</v>
      </c>
      <c r="D95" s="520"/>
      <c r="E95" s="8" t="s">
        <v>139</v>
      </c>
      <c r="F95" s="57"/>
      <c r="G95" s="57"/>
      <c r="H95" s="57"/>
      <c r="I95" s="515"/>
      <c r="J95" s="57"/>
      <c r="K95" s="57"/>
      <c r="L95" s="57"/>
      <c r="N95" s="62">
        <f t="shared" si="31"/>
        <v>0</v>
      </c>
      <c r="O95" s="62">
        <f t="shared" si="32"/>
        <v>0</v>
      </c>
      <c r="P95" s="62">
        <f t="shared" si="33"/>
        <v>0</v>
      </c>
      <c r="Q95" s="515"/>
      <c r="R95" s="57"/>
      <c r="S95" s="57"/>
      <c r="T95" s="57"/>
      <c r="V95" s="62">
        <f t="shared" si="34"/>
        <v>0</v>
      </c>
      <c r="W95" s="62">
        <f t="shared" si="35"/>
        <v>0</v>
      </c>
      <c r="X95" s="62">
        <f t="shared" si="36"/>
        <v>0</v>
      </c>
    </row>
    <row r="96" spans="1:24" ht="11.5" x14ac:dyDescent="0.25">
      <c r="A96" s="58">
        <f t="shared" si="30"/>
        <v>0</v>
      </c>
      <c r="B96" s="58"/>
      <c r="C96" s="519" t="s">
        <v>567</v>
      </c>
      <c r="D96" s="520"/>
      <c r="E96" s="8" t="s">
        <v>110</v>
      </c>
      <c r="F96" s="57"/>
      <c r="G96" s="57"/>
      <c r="H96" s="57"/>
      <c r="I96" s="515"/>
      <c r="J96" s="57"/>
      <c r="K96" s="57"/>
      <c r="L96" s="57"/>
      <c r="N96" s="62">
        <f t="shared" si="31"/>
        <v>0</v>
      </c>
      <c r="O96" s="62">
        <f t="shared" si="32"/>
        <v>0</v>
      </c>
      <c r="P96" s="62">
        <f t="shared" si="33"/>
        <v>0</v>
      </c>
      <c r="Q96" s="515"/>
      <c r="R96" s="57"/>
      <c r="S96" s="57"/>
      <c r="T96" s="57"/>
      <c r="V96" s="62">
        <f t="shared" si="34"/>
        <v>0</v>
      </c>
      <c r="W96" s="62">
        <f t="shared" si="35"/>
        <v>0</v>
      </c>
      <c r="X96" s="62">
        <f t="shared" si="36"/>
        <v>0</v>
      </c>
    </row>
    <row r="97" spans="1:24" ht="11.5" x14ac:dyDescent="0.25">
      <c r="A97" s="58">
        <f t="shared" si="30"/>
        <v>0</v>
      </c>
      <c r="B97" s="58"/>
      <c r="C97" s="519" t="s">
        <v>568</v>
      </c>
      <c r="D97" s="520" t="s">
        <v>472</v>
      </c>
      <c r="E97" s="9" t="s">
        <v>115</v>
      </c>
      <c r="F97" s="57"/>
      <c r="G97" s="57"/>
      <c r="H97" s="57"/>
      <c r="I97" s="515" t="s">
        <v>472</v>
      </c>
      <c r="J97" s="57"/>
      <c r="K97" s="57"/>
      <c r="L97" s="57"/>
      <c r="N97" s="62">
        <f t="shared" si="31"/>
        <v>0</v>
      </c>
      <c r="O97" s="62">
        <f t="shared" si="32"/>
        <v>0</v>
      </c>
      <c r="P97" s="62">
        <f t="shared" si="33"/>
        <v>0</v>
      </c>
      <c r="Q97" s="515" t="s">
        <v>472</v>
      </c>
      <c r="R97" s="57"/>
      <c r="S97" s="57"/>
      <c r="T97" s="57"/>
      <c r="V97" s="62">
        <f t="shared" si="34"/>
        <v>0</v>
      </c>
      <c r="W97" s="62">
        <f t="shared" si="35"/>
        <v>0</v>
      </c>
      <c r="X97" s="62">
        <f t="shared" si="36"/>
        <v>0</v>
      </c>
    </row>
    <row r="98" spans="1:24" ht="11.5" x14ac:dyDescent="0.25">
      <c r="A98" s="58">
        <f t="shared" si="30"/>
        <v>0</v>
      </c>
      <c r="B98" s="58"/>
      <c r="C98" s="519" t="s">
        <v>569</v>
      </c>
      <c r="D98" s="520" t="s">
        <v>472</v>
      </c>
      <c r="E98" s="9" t="s">
        <v>111</v>
      </c>
      <c r="F98" s="57"/>
      <c r="G98" s="57"/>
      <c r="H98" s="57"/>
      <c r="I98" s="515" t="s">
        <v>472</v>
      </c>
      <c r="J98" s="57"/>
      <c r="K98" s="57"/>
      <c r="L98" s="57"/>
      <c r="N98" s="62">
        <f t="shared" si="31"/>
        <v>0</v>
      </c>
      <c r="O98" s="62">
        <f t="shared" si="32"/>
        <v>0</v>
      </c>
      <c r="P98" s="62">
        <f t="shared" si="33"/>
        <v>0</v>
      </c>
      <c r="Q98" s="515" t="s">
        <v>472</v>
      </c>
      <c r="R98" s="57"/>
      <c r="S98" s="57"/>
      <c r="T98" s="57"/>
      <c r="V98" s="62">
        <f t="shared" si="34"/>
        <v>0</v>
      </c>
      <c r="W98" s="62">
        <f t="shared" si="35"/>
        <v>0</v>
      </c>
      <c r="X98" s="62">
        <f t="shared" si="36"/>
        <v>0</v>
      </c>
    </row>
    <row r="99" spans="1:24" ht="11.5" x14ac:dyDescent="0.25">
      <c r="A99" s="58">
        <f t="shared" si="30"/>
        <v>0</v>
      </c>
      <c r="B99" s="58"/>
      <c r="C99" s="519" t="s">
        <v>570</v>
      </c>
      <c r="D99" s="520" t="s">
        <v>472</v>
      </c>
      <c r="E99" s="8" t="s">
        <v>87</v>
      </c>
      <c r="F99" s="57"/>
      <c r="G99" s="57"/>
      <c r="H99" s="57"/>
      <c r="I99" s="515" t="s">
        <v>472</v>
      </c>
      <c r="J99" s="57"/>
      <c r="K99" s="57"/>
      <c r="L99" s="57"/>
      <c r="N99" s="62">
        <f t="shared" si="31"/>
        <v>0</v>
      </c>
      <c r="O99" s="62">
        <f t="shared" si="32"/>
        <v>0</v>
      </c>
      <c r="P99" s="62">
        <f t="shared" si="33"/>
        <v>0</v>
      </c>
      <c r="Q99" s="515" t="s">
        <v>472</v>
      </c>
      <c r="R99" s="57"/>
      <c r="S99" s="57"/>
      <c r="T99" s="57"/>
      <c r="V99" s="62">
        <f t="shared" si="34"/>
        <v>0</v>
      </c>
      <c r="W99" s="62">
        <f t="shared" si="35"/>
        <v>0</v>
      </c>
      <c r="X99" s="62">
        <f t="shared" si="36"/>
        <v>0</v>
      </c>
    </row>
    <row r="100" spans="1:24" ht="11.5" x14ac:dyDescent="0.25">
      <c r="A100" s="58">
        <f t="shared" si="30"/>
        <v>0</v>
      </c>
      <c r="B100" s="58"/>
      <c r="C100" s="519" t="s">
        <v>571</v>
      </c>
      <c r="D100" s="520"/>
      <c r="E100" s="8" t="s">
        <v>233</v>
      </c>
      <c r="F100" s="57"/>
      <c r="G100" s="57"/>
      <c r="H100" s="57"/>
      <c r="I100" s="515"/>
      <c r="J100" s="57"/>
      <c r="K100" s="57"/>
      <c r="L100" s="57"/>
      <c r="N100" s="62">
        <f t="shared" si="31"/>
        <v>0</v>
      </c>
      <c r="O100" s="62">
        <f t="shared" si="32"/>
        <v>0</v>
      </c>
      <c r="P100" s="62">
        <f t="shared" si="33"/>
        <v>0</v>
      </c>
      <c r="Q100" s="515"/>
      <c r="R100" s="57"/>
      <c r="S100" s="57"/>
      <c r="T100" s="57"/>
      <c r="V100" s="62">
        <f t="shared" si="34"/>
        <v>0</v>
      </c>
      <c r="W100" s="62">
        <f t="shared" si="35"/>
        <v>0</v>
      </c>
      <c r="X100" s="62">
        <f t="shared" si="36"/>
        <v>0</v>
      </c>
    </row>
    <row r="101" spans="1:24" ht="11.5" x14ac:dyDescent="0.25">
      <c r="A101" s="58">
        <f t="shared" si="30"/>
        <v>0</v>
      </c>
      <c r="B101" s="58"/>
      <c r="C101" s="519" t="s">
        <v>572</v>
      </c>
      <c r="D101" s="520"/>
      <c r="E101" s="8" t="s">
        <v>32</v>
      </c>
      <c r="F101" s="57"/>
      <c r="G101" s="57"/>
      <c r="H101" s="57"/>
      <c r="I101" s="515"/>
      <c r="J101" s="57"/>
      <c r="K101" s="57"/>
      <c r="L101" s="57"/>
      <c r="N101" s="62">
        <f t="shared" si="31"/>
        <v>0</v>
      </c>
      <c r="O101" s="62">
        <f t="shared" si="32"/>
        <v>0</v>
      </c>
      <c r="P101" s="62">
        <f t="shared" si="33"/>
        <v>0</v>
      </c>
      <c r="Q101" s="515"/>
      <c r="R101" s="57"/>
      <c r="S101" s="57"/>
      <c r="T101" s="57"/>
      <c r="V101" s="62">
        <f t="shared" si="34"/>
        <v>0</v>
      </c>
      <c r="W101" s="62">
        <f t="shared" si="35"/>
        <v>0</v>
      </c>
      <c r="X101" s="62">
        <f t="shared" si="36"/>
        <v>0</v>
      </c>
    </row>
    <row r="102" spans="1:24" ht="11.5" x14ac:dyDescent="0.25">
      <c r="A102" s="58">
        <f t="shared" si="30"/>
        <v>0</v>
      </c>
      <c r="B102" s="58"/>
      <c r="C102" s="519" t="s">
        <v>573</v>
      </c>
      <c r="D102" s="520"/>
      <c r="E102" s="8" t="s">
        <v>31</v>
      </c>
      <c r="F102" s="57"/>
      <c r="G102" s="57"/>
      <c r="H102" s="57"/>
      <c r="I102" s="515"/>
      <c r="J102" s="57"/>
      <c r="K102" s="57"/>
      <c r="L102" s="57"/>
      <c r="N102" s="62">
        <f t="shared" si="31"/>
        <v>0</v>
      </c>
      <c r="O102" s="62">
        <f t="shared" si="32"/>
        <v>0</v>
      </c>
      <c r="P102" s="62">
        <f t="shared" si="33"/>
        <v>0</v>
      </c>
      <c r="Q102" s="515"/>
      <c r="R102" s="57"/>
      <c r="S102" s="57"/>
      <c r="T102" s="57"/>
      <c r="V102" s="62">
        <f t="shared" si="34"/>
        <v>0</v>
      </c>
      <c r="W102" s="62">
        <f t="shared" si="35"/>
        <v>0</v>
      </c>
      <c r="X102" s="62">
        <f t="shared" si="36"/>
        <v>0</v>
      </c>
    </row>
    <row r="103" spans="1:24" ht="11.5" x14ac:dyDescent="0.25">
      <c r="A103" s="58">
        <f t="shared" si="30"/>
        <v>0</v>
      </c>
      <c r="B103" s="58"/>
      <c r="C103" s="519" t="s">
        <v>574</v>
      </c>
      <c r="D103" s="520"/>
      <c r="E103" s="8" t="s">
        <v>99</v>
      </c>
      <c r="F103" s="57"/>
      <c r="G103" s="57"/>
      <c r="H103" s="57"/>
      <c r="I103" s="515"/>
      <c r="J103" s="57"/>
      <c r="K103" s="57"/>
      <c r="L103" s="57"/>
      <c r="N103" s="62">
        <f t="shared" si="31"/>
        <v>0</v>
      </c>
      <c r="O103" s="62">
        <f t="shared" si="32"/>
        <v>0</v>
      </c>
      <c r="P103" s="62">
        <f t="shared" si="33"/>
        <v>0</v>
      </c>
      <c r="Q103" s="515"/>
      <c r="R103" s="57"/>
      <c r="S103" s="57"/>
      <c r="T103" s="57"/>
      <c r="V103" s="62">
        <f t="shared" si="34"/>
        <v>0</v>
      </c>
      <c r="W103" s="62">
        <f t="shared" si="35"/>
        <v>0</v>
      </c>
      <c r="X103" s="62">
        <f t="shared" si="36"/>
        <v>0</v>
      </c>
    </row>
    <row r="104" spans="1:24" ht="11.5" x14ac:dyDescent="0.25">
      <c r="A104" s="58">
        <f t="shared" si="30"/>
        <v>0</v>
      </c>
      <c r="B104" s="58"/>
      <c r="C104" s="519" t="s">
        <v>575</v>
      </c>
      <c r="D104" s="520"/>
      <c r="E104" s="8" t="s">
        <v>100</v>
      </c>
      <c r="F104" s="57"/>
      <c r="G104" s="57"/>
      <c r="H104" s="57"/>
      <c r="I104" s="515"/>
      <c r="J104" s="57"/>
      <c r="K104" s="57"/>
      <c r="L104" s="57"/>
      <c r="N104" s="62">
        <f t="shared" si="31"/>
        <v>0</v>
      </c>
      <c r="O104" s="62">
        <f t="shared" si="32"/>
        <v>0</v>
      </c>
      <c r="P104" s="62">
        <f t="shared" si="33"/>
        <v>0</v>
      </c>
      <c r="Q104" s="515"/>
      <c r="R104" s="57"/>
      <c r="S104" s="57"/>
      <c r="T104" s="57"/>
      <c r="V104" s="62">
        <f t="shared" si="34"/>
        <v>0</v>
      </c>
      <c r="W104" s="62">
        <f t="shared" si="35"/>
        <v>0</v>
      </c>
      <c r="X104" s="62">
        <f t="shared" si="36"/>
        <v>0</v>
      </c>
    </row>
    <row r="105" spans="1:24" ht="11.5" x14ac:dyDescent="0.25">
      <c r="A105" s="58"/>
      <c r="B105" s="58"/>
      <c r="C105" s="519" t="s">
        <v>576</v>
      </c>
      <c r="D105" s="520"/>
      <c r="E105" s="3" t="s">
        <v>33</v>
      </c>
      <c r="F105" s="21">
        <f>SUM(F89:F104)</f>
        <v>0</v>
      </c>
      <c r="G105" s="21">
        <f>SUM(G89:G104)</f>
        <v>0</v>
      </c>
      <c r="H105" s="21">
        <f>SUM(H89:H104)</f>
        <v>0</v>
      </c>
      <c r="I105" s="515"/>
      <c r="J105" s="21">
        <f>SUM(J89:J104)</f>
        <v>0</v>
      </c>
      <c r="K105" s="21">
        <f>SUM(K89:K104)</f>
        <v>0</v>
      </c>
      <c r="L105" s="21">
        <f>SUM(L89:L104)</f>
        <v>0</v>
      </c>
      <c r="N105" s="21">
        <f>SUM(N89:N104)</f>
        <v>0</v>
      </c>
      <c r="O105" s="21">
        <f>SUM(O89:O104)</f>
        <v>0</v>
      </c>
      <c r="P105" s="21">
        <f>SUM(P89:P104)</f>
        <v>0</v>
      </c>
      <c r="Q105" s="515"/>
      <c r="R105" s="21">
        <f>SUM(R89:R104)</f>
        <v>0</v>
      </c>
      <c r="S105" s="21">
        <f>SUM(S89:S104)</f>
        <v>0</v>
      </c>
      <c r="T105" s="21">
        <f>SUM(T89:T104)</f>
        <v>0</v>
      </c>
      <c r="V105" s="21">
        <f>SUM(V89:V104)</f>
        <v>0</v>
      </c>
      <c r="W105" s="21">
        <f>SUM(W89:W104)</f>
        <v>0</v>
      </c>
      <c r="X105" s="21">
        <f>SUM(X89:X104)</f>
        <v>0</v>
      </c>
    </row>
    <row r="106" spans="1:24" ht="11.5" x14ac:dyDescent="0.25">
      <c r="A106" s="58"/>
      <c r="B106" s="58"/>
      <c r="C106" s="519" t="s">
        <v>577</v>
      </c>
      <c r="D106" s="520"/>
      <c r="F106" s="6"/>
      <c r="G106" s="6"/>
      <c r="H106" s="6"/>
      <c r="I106" s="515"/>
      <c r="J106" s="6"/>
      <c r="K106" s="6"/>
      <c r="L106" s="6"/>
      <c r="N106" s="6"/>
      <c r="O106" s="6"/>
      <c r="P106" s="6"/>
      <c r="Q106" s="515"/>
      <c r="R106" s="6"/>
      <c r="S106" s="6"/>
      <c r="T106" s="6"/>
      <c r="V106" s="6"/>
      <c r="W106" s="6"/>
      <c r="X106" s="6"/>
    </row>
    <row r="107" spans="1:24" ht="11.5" x14ac:dyDescent="0.25">
      <c r="A107" s="58"/>
      <c r="B107" s="58"/>
      <c r="C107" s="519" t="s">
        <v>578</v>
      </c>
      <c r="D107" s="520"/>
      <c r="E107" s="3" t="s">
        <v>34</v>
      </c>
      <c r="F107" s="21">
        <f>F87-F105</f>
        <v>0</v>
      </c>
      <c r="G107" s="21">
        <f>G87-G105</f>
        <v>0</v>
      </c>
      <c r="H107" s="21">
        <f>H87-H105</f>
        <v>0</v>
      </c>
      <c r="I107" s="515"/>
      <c r="J107" s="21">
        <f>J87-J105</f>
        <v>0</v>
      </c>
      <c r="K107" s="21">
        <f>K87-K105</f>
        <v>0</v>
      </c>
      <c r="L107" s="21">
        <f>L87-L105</f>
        <v>0</v>
      </c>
      <c r="N107" s="21">
        <f>N87-N105</f>
        <v>0</v>
      </c>
      <c r="O107" s="21">
        <f>O87-O105</f>
        <v>0</v>
      </c>
      <c r="P107" s="21">
        <f>P87-P105</f>
        <v>0</v>
      </c>
      <c r="Q107" s="515"/>
      <c r="R107" s="21">
        <f>R87-R105</f>
        <v>0</v>
      </c>
      <c r="S107" s="21">
        <f>S87-S105</f>
        <v>0</v>
      </c>
      <c r="T107" s="21">
        <f>T87-T105</f>
        <v>0</v>
      </c>
      <c r="V107" s="21">
        <f>V87-V105</f>
        <v>0</v>
      </c>
      <c r="W107" s="21">
        <f>W87-W105</f>
        <v>0</v>
      </c>
      <c r="X107" s="21">
        <f>X87-X105</f>
        <v>0</v>
      </c>
    </row>
    <row r="108" spans="1:24" ht="11.5" x14ac:dyDescent="0.25">
      <c r="A108" s="58"/>
      <c r="B108" s="58"/>
      <c r="C108" s="519" t="s">
        <v>579</v>
      </c>
      <c r="D108" s="520"/>
      <c r="F108" s="6"/>
      <c r="G108" s="6"/>
      <c r="H108" s="6"/>
      <c r="I108" s="515"/>
      <c r="J108" s="6"/>
      <c r="K108" s="6"/>
      <c r="L108" s="6"/>
      <c r="N108" s="6"/>
      <c r="O108" s="6"/>
      <c r="P108" s="6"/>
      <c r="Q108" s="515"/>
      <c r="R108" s="6"/>
      <c r="S108" s="6"/>
      <c r="T108" s="6"/>
      <c r="V108" s="6"/>
      <c r="W108" s="6"/>
      <c r="X108" s="6"/>
    </row>
    <row r="109" spans="1:24" ht="11.5" x14ac:dyDescent="0.25">
      <c r="A109" s="58"/>
      <c r="B109" s="58"/>
      <c r="C109" s="519" t="s">
        <v>580</v>
      </c>
      <c r="D109" s="520"/>
      <c r="E109" s="10" t="s">
        <v>188</v>
      </c>
      <c r="F109" s="22">
        <f>(F57+F87+F69)-F105</f>
        <v>0</v>
      </c>
      <c r="G109" s="22">
        <f>(G57+G87+G69)-G105</f>
        <v>0</v>
      </c>
      <c r="H109" s="22">
        <f>(H57+H87+H69)-H105</f>
        <v>0</v>
      </c>
      <c r="I109" s="515"/>
      <c r="J109" s="22">
        <f>(J57+J87+J69)-J105</f>
        <v>0</v>
      </c>
      <c r="K109" s="22">
        <f>(K57+K87+K69)-K105</f>
        <v>0</v>
      </c>
      <c r="L109" s="22">
        <f>(L57+L87+L69)-L105</f>
        <v>0</v>
      </c>
      <c r="N109" s="22">
        <f>(N57+N87+N69)-N105</f>
        <v>0</v>
      </c>
      <c r="O109" s="22">
        <f>(O57+O87+O69)-O105</f>
        <v>0</v>
      </c>
      <c r="P109" s="22">
        <f>(P57+P87+P69)-P105</f>
        <v>0</v>
      </c>
      <c r="Q109" s="515"/>
      <c r="R109" s="22">
        <f>(R57+R87+R69)-R105</f>
        <v>0</v>
      </c>
      <c r="S109" s="22">
        <f>(S57+S87+S69)-S105</f>
        <v>0</v>
      </c>
      <c r="T109" s="22">
        <f>(T57+T87+T69)-T105</f>
        <v>0</v>
      </c>
      <c r="V109" s="22">
        <f>(V57+V87+V69)-V105</f>
        <v>0</v>
      </c>
      <c r="W109" s="22">
        <f>(W57+W87+W69)-W105</f>
        <v>0</v>
      </c>
      <c r="X109" s="22">
        <f>(X57+X87+X69)-X105</f>
        <v>0</v>
      </c>
    </row>
    <row r="110" spans="1:24" ht="11.5" x14ac:dyDescent="0.25">
      <c r="A110" s="58"/>
      <c r="B110" s="58"/>
      <c r="C110" s="519" t="s">
        <v>581</v>
      </c>
      <c r="D110" s="520"/>
      <c r="F110" s="6"/>
      <c r="G110" s="6"/>
      <c r="H110" s="6"/>
      <c r="I110" s="515"/>
      <c r="J110" s="6"/>
      <c r="K110" s="6"/>
      <c r="L110" s="6"/>
      <c r="N110" s="6"/>
      <c r="O110" s="6"/>
      <c r="P110" s="6"/>
      <c r="Q110" s="515"/>
      <c r="R110" s="6"/>
      <c r="S110" s="6"/>
      <c r="T110" s="6"/>
      <c r="V110" s="6"/>
      <c r="W110" s="6"/>
      <c r="X110" s="6"/>
    </row>
    <row r="111" spans="1:24" ht="11.5" x14ac:dyDescent="0.25">
      <c r="A111" s="58">
        <f t="shared" ref="A111:A124" si="37">IF(OR(F111&lt;0,G111&lt;0,H111&lt;0,N111&lt;0,O111&lt;0,P111&lt;0,V111&lt;0,W111&lt;0,X111&lt;0),1,0)</f>
        <v>0</v>
      </c>
      <c r="B111" s="58"/>
      <c r="C111" s="519" t="s">
        <v>582</v>
      </c>
      <c r="D111" s="520" t="s">
        <v>472</v>
      </c>
      <c r="E111" s="8" t="s">
        <v>103</v>
      </c>
      <c r="F111" s="57"/>
      <c r="G111" s="57"/>
      <c r="H111" s="57"/>
      <c r="I111" s="515" t="s">
        <v>472</v>
      </c>
      <c r="J111" s="57"/>
      <c r="K111" s="57"/>
      <c r="L111" s="57"/>
      <c r="M111" s="72"/>
      <c r="N111" s="62">
        <f t="shared" ref="N111:P116" si="38">J111/J$15</f>
        <v>0</v>
      </c>
      <c r="O111" s="62">
        <f t="shared" si="38"/>
        <v>0</v>
      </c>
      <c r="P111" s="62">
        <f t="shared" si="38"/>
        <v>0</v>
      </c>
      <c r="Q111" s="515" t="s">
        <v>472</v>
      </c>
      <c r="R111" s="57"/>
      <c r="S111" s="57"/>
      <c r="T111" s="57"/>
      <c r="V111" s="62">
        <f t="shared" ref="V111:V124" si="39">R111/R$15</f>
        <v>0</v>
      </c>
      <c r="W111" s="62">
        <f t="shared" ref="W111:W124" si="40">S111/S$15</f>
        <v>0</v>
      </c>
      <c r="X111" s="62">
        <f t="shared" ref="X111:X124" si="41">T111/T$15</f>
        <v>0</v>
      </c>
    </row>
    <row r="112" spans="1:24" ht="11.5" x14ac:dyDescent="0.25">
      <c r="A112" s="58">
        <f t="shared" si="37"/>
        <v>0</v>
      </c>
      <c r="B112" s="58"/>
      <c r="C112" s="519" t="s">
        <v>583</v>
      </c>
      <c r="D112" s="520" t="s">
        <v>472</v>
      </c>
      <c r="E112" s="8" t="s">
        <v>105</v>
      </c>
      <c r="F112" s="57"/>
      <c r="G112" s="57"/>
      <c r="H112" s="57"/>
      <c r="I112" s="515" t="s">
        <v>472</v>
      </c>
      <c r="J112" s="57"/>
      <c r="K112" s="57"/>
      <c r="L112" s="57"/>
      <c r="M112" s="72"/>
      <c r="N112" s="62">
        <f t="shared" si="38"/>
        <v>0</v>
      </c>
      <c r="O112" s="62">
        <f t="shared" si="38"/>
        <v>0</v>
      </c>
      <c r="P112" s="62">
        <f t="shared" si="38"/>
        <v>0</v>
      </c>
      <c r="Q112" s="515" t="s">
        <v>472</v>
      </c>
      <c r="R112" s="57"/>
      <c r="S112" s="57"/>
      <c r="T112" s="57"/>
      <c r="V112" s="62">
        <f t="shared" si="39"/>
        <v>0</v>
      </c>
      <c r="W112" s="62">
        <f t="shared" si="40"/>
        <v>0</v>
      </c>
      <c r="X112" s="62">
        <f t="shared" si="41"/>
        <v>0</v>
      </c>
    </row>
    <row r="113" spans="1:24" ht="11.5" x14ac:dyDescent="0.25">
      <c r="A113" s="58">
        <f t="shared" si="37"/>
        <v>0</v>
      </c>
      <c r="B113" s="58"/>
      <c r="C113" s="519" t="s">
        <v>584</v>
      </c>
      <c r="D113" s="520" t="s">
        <v>472</v>
      </c>
      <c r="E113" s="9" t="s">
        <v>115</v>
      </c>
      <c r="F113" s="57"/>
      <c r="G113" s="57"/>
      <c r="H113" s="57"/>
      <c r="I113" s="515" t="s">
        <v>472</v>
      </c>
      <c r="J113" s="57"/>
      <c r="K113" s="57"/>
      <c r="L113" s="57"/>
      <c r="M113" s="72"/>
      <c r="N113" s="62">
        <f t="shared" si="38"/>
        <v>0</v>
      </c>
      <c r="O113" s="62">
        <f t="shared" si="38"/>
        <v>0</v>
      </c>
      <c r="P113" s="62">
        <f t="shared" si="38"/>
        <v>0</v>
      </c>
      <c r="Q113" s="515" t="s">
        <v>472</v>
      </c>
      <c r="R113" s="57"/>
      <c r="S113" s="57"/>
      <c r="T113" s="57"/>
      <c r="V113" s="62">
        <f t="shared" si="39"/>
        <v>0</v>
      </c>
      <c r="W113" s="62">
        <f t="shared" si="40"/>
        <v>0</v>
      </c>
      <c r="X113" s="62">
        <f t="shared" si="41"/>
        <v>0</v>
      </c>
    </row>
    <row r="114" spans="1:24" ht="11.5" x14ac:dyDescent="0.25">
      <c r="A114" s="58">
        <f t="shared" si="37"/>
        <v>0</v>
      </c>
      <c r="B114" s="58"/>
      <c r="C114" s="519" t="s">
        <v>585</v>
      </c>
      <c r="D114" s="520" t="s">
        <v>472</v>
      </c>
      <c r="E114" s="2" t="s">
        <v>111</v>
      </c>
      <c r="F114" s="57"/>
      <c r="G114" s="57"/>
      <c r="H114" s="57"/>
      <c r="I114" s="515" t="s">
        <v>472</v>
      </c>
      <c r="J114" s="57"/>
      <c r="K114" s="57"/>
      <c r="L114" s="57"/>
      <c r="M114" s="72"/>
      <c r="N114" s="62">
        <f t="shared" si="38"/>
        <v>0</v>
      </c>
      <c r="O114" s="62">
        <f t="shared" si="38"/>
        <v>0</v>
      </c>
      <c r="P114" s="62">
        <f t="shared" si="38"/>
        <v>0</v>
      </c>
      <c r="Q114" s="515" t="s">
        <v>472</v>
      </c>
      <c r="R114" s="57"/>
      <c r="S114" s="57"/>
      <c r="T114" s="57"/>
      <c r="V114" s="62">
        <f t="shared" si="39"/>
        <v>0</v>
      </c>
      <c r="W114" s="62">
        <f t="shared" si="40"/>
        <v>0</v>
      </c>
      <c r="X114" s="62">
        <f t="shared" si="41"/>
        <v>0</v>
      </c>
    </row>
    <row r="115" spans="1:24" ht="11.5" x14ac:dyDescent="0.25">
      <c r="A115" s="58">
        <f t="shared" si="37"/>
        <v>0</v>
      </c>
      <c r="B115" s="58"/>
      <c r="C115" s="519" t="s">
        <v>586</v>
      </c>
      <c r="D115" s="520" t="s">
        <v>472</v>
      </c>
      <c r="E115" s="2" t="s">
        <v>35</v>
      </c>
      <c r="F115" s="57"/>
      <c r="G115" s="57"/>
      <c r="H115" s="57"/>
      <c r="I115" s="515" t="s">
        <v>472</v>
      </c>
      <c r="J115" s="57"/>
      <c r="K115" s="57"/>
      <c r="L115" s="57"/>
      <c r="N115" s="62">
        <f t="shared" si="38"/>
        <v>0</v>
      </c>
      <c r="O115" s="62">
        <f t="shared" ref="O115:O124" si="42">K115/K$15</f>
        <v>0</v>
      </c>
      <c r="P115" s="62">
        <f t="shared" ref="P115:P124" si="43">L115/L$15</f>
        <v>0</v>
      </c>
      <c r="Q115" s="515" t="s">
        <v>472</v>
      </c>
      <c r="R115" s="57"/>
      <c r="S115" s="57"/>
      <c r="T115" s="57"/>
      <c r="V115" s="62">
        <f t="shared" si="39"/>
        <v>0</v>
      </c>
      <c r="W115" s="62">
        <f t="shared" si="40"/>
        <v>0</v>
      </c>
      <c r="X115" s="62">
        <f t="shared" si="41"/>
        <v>0</v>
      </c>
    </row>
    <row r="116" spans="1:24" ht="11.5" x14ac:dyDescent="0.25">
      <c r="A116" s="58">
        <f t="shared" si="37"/>
        <v>0</v>
      </c>
      <c r="B116" s="58"/>
      <c r="C116" s="519" t="s">
        <v>587</v>
      </c>
      <c r="D116" s="520"/>
      <c r="E116" s="2" t="s">
        <v>101</v>
      </c>
      <c r="F116" s="57"/>
      <c r="G116" s="57"/>
      <c r="H116" s="57"/>
      <c r="I116" s="515"/>
      <c r="J116" s="57"/>
      <c r="K116" s="57"/>
      <c r="L116" s="57"/>
      <c r="N116" s="62">
        <f t="shared" si="38"/>
        <v>0</v>
      </c>
      <c r="O116" s="62">
        <f t="shared" si="42"/>
        <v>0</v>
      </c>
      <c r="P116" s="62">
        <f t="shared" si="43"/>
        <v>0</v>
      </c>
      <c r="Q116" s="515"/>
      <c r="R116" s="57"/>
      <c r="S116" s="57"/>
      <c r="T116" s="57"/>
      <c r="V116" s="62">
        <f t="shared" si="39"/>
        <v>0</v>
      </c>
      <c r="W116" s="62">
        <f t="shared" si="40"/>
        <v>0</v>
      </c>
      <c r="X116" s="62">
        <f t="shared" si="41"/>
        <v>0</v>
      </c>
    </row>
    <row r="117" spans="1:24" ht="11.5" x14ac:dyDescent="0.25">
      <c r="A117" s="58">
        <f t="shared" si="37"/>
        <v>0</v>
      </c>
      <c r="B117" s="58"/>
      <c r="C117" s="519" t="s">
        <v>588</v>
      </c>
      <c r="D117" s="520"/>
      <c r="E117" s="2" t="s">
        <v>31</v>
      </c>
      <c r="F117" s="57"/>
      <c r="G117" s="57"/>
      <c r="H117" s="57"/>
      <c r="I117" s="515"/>
      <c r="J117" s="57"/>
      <c r="K117" s="57"/>
      <c r="L117" s="57"/>
      <c r="N117" s="62">
        <f t="shared" ref="N117:N124" si="44">J117/J$15</f>
        <v>0</v>
      </c>
      <c r="O117" s="62">
        <f t="shared" si="42"/>
        <v>0</v>
      </c>
      <c r="P117" s="62">
        <f t="shared" si="43"/>
        <v>0</v>
      </c>
      <c r="Q117" s="515"/>
      <c r="R117" s="57"/>
      <c r="S117" s="57"/>
      <c r="T117" s="57"/>
      <c r="V117" s="62">
        <f t="shared" si="39"/>
        <v>0</v>
      </c>
      <c r="W117" s="62">
        <f t="shared" si="40"/>
        <v>0</v>
      </c>
      <c r="X117" s="62">
        <f t="shared" si="41"/>
        <v>0</v>
      </c>
    </row>
    <row r="118" spans="1:24" ht="11.5" x14ac:dyDescent="0.25">
      <c r="A118" s="58">
        <f t="shared" si="37"/>
        <v>0</v>
      </c>
      <c r="B118" s="58"/>
      <c r="C118" s="519" t="s">
        <v>589</v>
      </c>
      <c r="D118" s="520"/>
      <c r="E118" s="2" t="s">
        <v>102</v>
      </c>
      <c r="F118" s="57"/>
      <c r="G118" s="57"/>
      <c r="H118" s="57"/>
      <c r="I118" s="515"/>
      <c r="J118" s="57"/>
      <c r="K118" s="57"/>
      <c r="L118" s="57"/>
      <c r="N118" s="62">
        <f t="shared" si="44"/>
        <v>0</v>
      </c>
      <c r="O118" s="62">
        <f t="shared" si="42"/>
        <v>0</v>
      </c>
      <c r="P118" s="62">
        <f t="shared" si="43"/>
        <v>0</v>
      </c>
      <c r="Q118" s="515"/>
      <c r="R118" s="57"/>
      <c r="S118" s="57"/>
      <c r="T118" s="57"/>
      <c r="V118" s="62">
        <f t="shared" si="39"/>
        <v>0</v>
      </c>
      <c r="W118" s="62">
        <f t="shared" si="40"/>
        <v>0</v>
      </c>
      <c r="X118" s="62">
        <f t="shared" si="41"/>
        <v>0</v>
      </c>
    </row>
    <row r="119" spans="1:24" ht="11.5" x14ac:dyDescent="0.25">
      <c r="A119" s="58">
        <f t="shared" si="37"/>
        <v>0</v>
      </c>
      <c r="B119" s="58"/>
      <c r="C119" s="519" t="s">
        <v>590</v>
      </c>
      <c r="D119" s="520" t="s">
        <v>472</v>
      </c>
      <c r="E119" s="8" t="s">
        <v>138</v>
      </c>
      <c r="F119" s="57"/>
      <c r="G119" s="57"/>
      <c r="H119" s="57"/>
      <c r="I119" s="515" t="s">
        <v>472</v>
      </c>
      <c r="J119" s="57"/>
      <c r="K119" s="57"/>
      <c r="L119" s="57"/>
      <c r="M119" s="72"/>
      <c r="N119" s="62">
        <f t="shared" si="44"/>
        <v>0</v>
      </c>
      <c r="O119" s="62">
        <f t="shared" si="42"/>
        <v>0</v>
      </c>
      <c r="P119" s="62">
        <f t="shared" si="43"/>
        <v>0</v>
      </c>
      <c r="Q119" s="515" t="s">
        <v>472</v>
      </c>
      <c r="R119" s="57"/>
      <c r="S119" s="57"/>
      <c r="T119" s="57"/>
      <c r="V119" s="62">
        <f t="shared" si="39"/>
        <v>0</v>
      </c>
      <c r="W119" s="62">
        <f t="shared" si="40"/>
        <v>0</v>
      </c>
      <c r="X119" s="62">
        <f t="shared" si="41"/>
        <v>0</v>
      </c>
    </row>
    <row r="120" spans="1:24" ht="11.5" x14ac:dyDescent="0.25">
      <c r="A120" s="58">
        <f t="shared" si="37"/>
        <v>0</v>
      </c>
      <c r="B120" s="58"/>
      <c r="C120" s="519" t="s">
        <v>591</v>
      </c>
      <c r="D120" s="520"/>
      <c r="E120" s="8" t="s">
        <v>110</v>
      </c>
      <c r="F120" s="57"/>
      <c r="G120" s="57"/>
      <c r="H120" s="57"/>
      <c r="I120" s="515"/>
      <c r="J120" s="57"/>
      <c r="K120" s="57"/>
      <c r="L120" s="57"/>
      <c r="M120" s="72"/>
      <c r="N120" s="62">
        <f t="shared" si="44"/>
        <v>0</v>
      </c>
      <c r="O120" s="62">
        <f t="shared" si="42"/>
        <v>0</v>
      </c>
      <c r="P120" s="62">
        <f t="shared" si="43"/>
        <v>0</v>
      </c>
      <c r="Q120" s="515"/>
      <c r="R120" s="57"/>
      <c r="S120" s="57"/>
      <c r="T120" s="57"/>
      <c r="V120" s="62">
        <f t="shared" si="39"/>
        <v>0</v>
      </c>
      <c r="W120" s="62">
        <f t="shared" si="40"/>
        <v>0</v>
      </c>
      <c r="X120" s="62">
        <f t="shared" si="41"/>
        <v>0</v>
      </c>
    </row>
    <row r="121" spans="1:24" ht="11.5" x14ac:dyDescent="0.25">
      <c r="A121" s="58">
        <f t="shared" si="37"/>
        <v>0</v>
      </c>
      <c r="B121" s="58"/>
      <c r="C121" s="519" t="s">
        <v>592</v>
      </c>
      <c r="D121" s="520"/>
      <c r="E121" s="8" t="s">
        <v>112</v>
      </c>
      <c r="F121" s="57"/>
      <c r="G121" s="57"/>
      <c r="H121" s="57"/>
      <c r="I121" s="515"/>
      <c r="J121" s="57"/>
      <c r="K121" s="57"/>
      <c r="L121" s="57"/>
      <c r="M121" s="72"/>
      <c r="N121" s="62">
        <f t="shared" si="44"/>
        <v>0</v>
      </c>
      <c r="O121" s="62">
        <f t="shared" si="42"/>
        <v>0</v>
      </c>
      <c r="P121" s="62">
        <f t="shared" si="43"/>
        <v>0</v>
      </c>
      <c r="Q121" s="515"/>
      <c r="R121" s="57"/>
      <c r="S121" s="57"/>
      <c r="T121" s="57"/>
      <c r="V121" s="62">
        <f t="shared" si="39"/>
        <v>0</v>
      </c>
      <c r="W121" s="62">
        <f t="shared" si="40"/>
        <v>0</v>
      </c>
      <c r="X121" s="62">
        <f t="shared" si="41"/>
        <v>0</v>
      </c>
    </row>
    <row r="122" spans="1:24" ht="11.5" x14ac:dyDescent="0.25">
      <c r="A122" s="58">
        <f t="shared" si="37"/>
        <v>0</v>
      </c>
      <c r="B122" s="58"/>
      <c r="C122" s="519" t="s">
        <v>593</v>
      </c>
      <c r="D122" s="520" t="s">
        <v>472</v>
      </c>
      <c r="E122" s="8" t="s">
        <v>87</v>
      </c>
      <c r="F122" s="57"/>
      <c r="G122" s="57"/>
      <c r="H122" s="57"/>
      <c r="I122" s="515" t="s">
        <v>472</v>
      </c>
      <c r="J122" s="57"/>
      <c r="K122" s="57"/>
      <c r="L122" s="57"/>
      <c r="N122" s="62">
        <f t="shared" si="44"/>
        <v>0</v>
      </c>
      <c r="O122" s="62">
        <f t="shared" si="42"/>
        <v>0</v>
      </c>
      <c r="P122" s="62">
        <f t="shared" si="43"/>
        <v>0</v>
      </c>
      <c r="Q122" s="515" t="s">
        <v>472</v>
      </c>
      <c r="R122" s="57"/>
      <c r="S122" s="57"/>
      <c r="T122" s="57"/>
      <c r="V122" s="62">
        <f t="shared" si="39"/>
        <v>0</v>
      </c>
      <c r="W122" s="62">
        <f t="shared" si="40"/>
        <v>0</v>
      </c>
      <c r="X122" s="62">
        <f t="shared" si="41"/>
        <v>0</v>
      </c>
    </row>
    <row r="123" spans="1:24" ht="11.5" x14ac:dyDescent="0.25">
      <c r="A123" s="58">
        <f t="shared" si="37"/>
        <v>0</v>
      </c>
      <c r="B123" s="58"/>
      <c r="C123" s="519" t="s">
        <v>594</v>
      </c>
      <c r="D123" s="520"/>
      <c r="E123" s="8" t="s">
        <v>233</v>
      </c>
      <c r="F123" s="57"/>
      <c r="G123" s="57"/>
      <c r="H123" s="57"/>
      <c r="I123" s="515"/>
      <c r="J123" s="57"/>
      <c r="K123" s="57"/>
      <c r="L123" s="57"/>
      <c r="N123" s="62">
        <f t="shared" si="44"/>
        <v>0</v>
      </c>
      <c r="O123" s="62">
        <f t="shared" si="42"/>
        <v>0</v>
      </c>
      <c r="P123" s="62">
        <f t="shared" si="43"/>
        <v>0</v>
      </c>
      <c r="Q123" s="515"/>
      <c r="R123" s="57"/>
      <c r="S123" s="57"/>
      <c r="T123" s="57"/>
      <c r="V123" s="62">
        <f t="shared" si="39"/>
        <v>0</v>
      </c>
      <c r="W123" s="62">
        <f t="shared" si="40"/>
        <v>0</v>
      </c>
      <c r="X123" s="62">
        <f t="shared" si="41"/>
        <v>0</v>
      </c>
    </row>
    <row r="124" spans="1:24" ht="11.5" x14ac:dyDescent="0.25">
      <c r="A124" s="58">
        <f t="shared" si="37"/>
        <v>0</v>
      </c>
      <c r="B124" s="58"/>
      <c r="C124" s="519" t="s">
        <v>595</v>
      </c>
      <c r="D124" s="520"/>
      <c r="E124" s="2" t="s">
        <v>230</v>
      </c>
      <c r="F124" s="57"/>
      <c r="G124" s="57"/>
      <c r="H124" s="57"/>
      <c r="I124" s="515"/>
      <c r="J124" s="57"/>
      <c r="K124" s="57"/>
      <c r="L124" s="57"/>
      <c r="N124" s="62">
        <f t="shared" si="44"/>
        <v>0</v>
      </c>
      <c r="O124" s="62">
        <f t="shared" si="42"/>
        <v>0</v>
      </c>
      <c r="P124" s="62">
        <f t="shared" si="43"/>
        <v>0</v>
      </c>
      <c r="Q124" s="515"/>
      <c r="R124" s="57"/>
      <c r="S124" s="57"/>
      <c r="T124" s="57"/>
      <c r="V124" s="62">
        <f t="shared" si="39"/>
        <v>0</v>
      </c>
      <c r="W124" s="62">
        <f t="shared" si="40"/>
        <v>0</v>
      </c>
      <c r="X124" s="62">
        <f t="shared" si="41"/>
        <v>0</v>
      </c>
    </row>
    <row r="125" spans="1:24" ht="11.5" x14ac:dyDescent="0.25">
      <c r="A125" s="58"/>
      <c r="B125" s="58"/>
      <c r="C125" s="519" t="s">
        <v>596</v>
      </c>
      <c r="D125" s="520" t="s">
        <v>472</v>
      </c>
      <c r="E125" s="3" t="s">
        <v>232</v>
      </c>
      <c r="F125" s="21">
        <f>SUM(F111:F124)</f>
        <v>0</v>
      </c>
      <c r="G125" s="21">
        <f>SUM(G111:G124)</f>
        <v>0</v>
      </c>
      <c r="H125" s="21">
        <f>SUM(H111:H124)</f>
        <v>0</v>
      </c>
      <c r="I125" s="515" t="s">
        <v>472</v>
      </c>
      <c r="J125" s="21">
        <f>SUM(J111:J124)</f>
        <v>0</v>
      </c>
      <c r="K125" s="21">
        <f>SUM(K111:K124)</f>
        <v>0</v>
      </c>
      <c r="L125" s="21">
        <f>SUM(L111:L124)</f>
        <v>0</v>
      </c>
      <c r="N125" s="21">
        <f>SUM(N111:N124)</f>
        <v>0</v>
      </c>
      <c r="O125" s="21">
        <f>SUM(O111:O124)</f>
        <v>0</v>
      </c>
      <c r="P125" s="21">
        <f>SUM(P111:P124)</f>
        <v>0</v>
      </c>
      <c r="Q125" s="515" t="s">
        <v>472</v>
      </c>
      <c r="R125" s="21">
        <f>SUM(R111:R124)</f>
        <v>0</v>
      </c>
      <c r="S125" s="21">
        <f>SUM(S111:S124)</f>
        <v>0</v>
      </c>
      <c r="T125" s="21">
        <f>SUM(T111:T124)</f>
        <v>0</v>
      </c>
      <c r="V125" s="21">
        <f>SUM(V111:V124)</f>
        <v>0</v>
      </c>
      <c r="W125" s="21">
        <f>SUM(W111:W124)</f>
        <v>0</v>
      </c>
      <c r="X125" s="21">
        <f>SUM(X111:X124)</f>
        <v>0</v>
      </c>
    </row>
    <row r="126" spans="1:24" ht="11.5" x14ac:dyDescent="0.25">
      <c r="A126" s="58"/>
      <c r="B126" s="58"/>
      <c r="C126" s="519" t="s">
        <v>597</v>
      </c>
      <c r="D126" s="520"/>
      <c r="F126" s="6"/>
      <c r="G126" s="6"/>
      <c r="H126" s="6"/>
      <c r="I126" s="515"/>
      <c r="J126" s="6"/>
      <c r="K126" s="6"/>
      <c r="L126" s="6"/>
      <c r="N126" s="6"/>
      <c r="O126" s="6"/>
      <c r="P126" s="6"/>
      <c r="Q126" s="515"/>
      <c r="R126" s="6"/>
      <c r="S126" s="6"/>
      <c r="T126" s="6"/>
      <c r="V126" s="6"/>
      <c r="W126" s="6"/>
      <c r="X126" s="6"/>
    </row>
    <row r="127" spans="1:24" ht="11.5" x14ac:dyDescent="0.25">
      <c r="B127" s="58"/>
      <c r="C127" s="519" t="s">
        <v>598</v>
      </c>
      <c r="D127" s="520"/>
      <c r="E127" s="2" t="s">
        <v>262</v>
      </c>
      <c r="F127" s="57"/>
      <c r="G127" s="57"/>
      <c r="H127" s="57"/>
      <c r="I127" s="515"/>
      <c r="J127" s="57"/>
      <c r="K127" s="57"/>
      <c r="L127" s="57"/>
      <c r="N127" s="62">
        <f t="shared" ref="N127:P129" si="45">J127/J$15</f>
        <v>0</v>
      </c>
      <c r="O127" s="62">
        <f t="shared" si="45"/>
        <v>0</v>
      </c>
      <c r="P127" s="62">
        <f t="shared" si="45"/>
        <v>0</v>
      </c>
      <c r="Q127" s="515"/>
      <c r="R127" s="57"/>
      <c r="S127" s="57"/>
      <c r="T127" s="57"/>
      <c r="V127" s="62">
        <f t="shared" ref="V127:X129" si="46">R127/R$15</f>
        <v>0</v>
      </c>
      <c r="W127" s="62">
        <f t="shared" si="46"/>
        <v>0</v>
      </c>
      <c r="X127" s="62">
        <f t="shared" si="46"/>
        <v>0</v>
      </c>
    </row>
    <row r="128" spans="1:24" ht="11.5" x14ac:dyDescent="0.25">
      <c r="B128" s="58"/>
      <c r="C128" s="519" t="s">
        <v>599</v>
      </c>
      <c r="D128" s="520"/>
      <c r="E128" s="2" t="s">
        <v>140</v>
      </c>
      <c r="F128" s="57"/>
      <c r="G128" s="57"/>
      <c r="H128" s="57"/>
      <c r="I128" s="515"/>
      <c r="J128" s="57"/>
      <c r="K128" s="57"/>
      <c r="L128" s="57"/>
      <c r="N128" s="62">
        <f t="shared" si="45"/>
        <v>0</v>
      </c>
      <c r="O128" s="62">
        <f t="shared" si="45"/>
        <v>0</v>
      </c>
      <c r="P128" s="62">
        <f t="shared" si="45"/>
        <v>0</v>
      </c>
      <c r="Q128" s="515"/>
      <c r="R128" s="57"/>
      <c r="S128" s="57"/>
      <c r="T128" s="57"/>
      <c r="V128" s="62">
        <f t="shared" si="46"/>
        <v>0</v>
      </c>
      <c r="W128" s="62">
        <f t="shared" si="46"/>
        <v>0</v>
      </c>
      <c r="X128" s="62">
        <f t="shared" si="46"/>
        <v>0</v>
      </c>
    </row>
    <row r="129" spans="1:25" ht="11.5" x14ac:dyDescent="0.25">
      <c r="B129" s="58"/>
      <c r="C129" s="519" t="s">
        <v>600</v>
      </c>
      <c r="D129" s="520"/>
      <c r="E129" s="2" t="s">
        <v>104</v>
      </c>
      <c r="F129" s="57"/>
      <c r="G129" s="57"/>
      <c r="H129" s="57"/>
      <c r="I129" s="515"/>
      <c r="J129" s="57"/>
      <c r="K129" s="57"/>
      <c r="L129" s="57"/>
      <c r="N129" s="62">
        <f t="shared" si="45"/>
        <v>0</v>
      </c>
      <c r="O129" s="62">
        <f t="shared" si="45"/>
        <v>0</v>
      </c>
      <c r="P129" s="62">
        <f t="shared" si="45"/>
        <v>0</v>
      </c>
      <c r="Q129" s="515"/>
      <c r="R129" s="57"/>
      <c r="S129" s="57"/>
      <c r="T129" s="57"/>
      <c r="V129" s="62">
        <f t="shared" si="46"/>
        <v>0</v>
      </c>
      <c r="W129" s="62">
        <f t="shared" si="46"/>
        <v>0</v>
      </c>
      <c r="X129" s="62">
        <f t="shared" si="46"/>
        <v>0</v>
      </c>
    </row>
    <row r="130" spans="1:25" ht="11.5" x14ac:dyDescent="0.25">
      <c r="A130" s="58"/>
      <c r="B130" s="58"/>
      <c r="C130" s="519" t="s">
        <v>601</v>
      </c>
      <c r="D130" s="520"/>
      <c r="E130" s="3" t="s">
        <v>36</v>
      </c>
      <c r="F130" s="21">
        <f>SUM(F127:F129)</f>
        <v>0</v>
      </c>
      <c r="G130" s="21">
        <f>SUM(G127:G129)</f>
        <v>0</v>
      </c>
      <c r="H130" s="21">
        <f>SUM(H127:H129)</f>
        <v>0</v>
      </c>
      <c r="I130" s="515"/>
      <c r="J130" s="21">
        <f>SUM(J127:J129)</f>
        <v>0</v>
      </c>
      <c r="K130" s="21">
        <f>SUM(K127:K129)</f>
        <v>0</v>
      </c>
      <c r="L130" s="21">
        <f>SUM(L127:L129)</f>
        <v>0</v>
      </c>
      <c r="N130" s="21">
        <f>SUM(N127:N129)</f>
        <v>0</v>
      </c>
      <c r="O130" s="21">
        <f>SUM(O127:O129)</f>
        <v>0</v>
      </c>
      <c r="P130" s="21">
        <f>SUM(P127:P129)</f>
        <v>0</v>
      </c>
      <c r="Q130" s="515"/>
      <c r="R130" s="21">
        <f>SUM(R127:R129)</f>
        <v>0</v>
      </c>
      <c r="S130" s="21">
        <f>SUM(S127:S129)</f>
        <v>0</v>
      </c>
      <c r="T130" s="21">
        <f>SUM(T127:T129)</f>
        <v>0</v>
      </c>
      <c r="V130" s="21">
        <f>SUM(V127:V129)</f>
        <v>0</v>
      </c>
      <c r="W130" s="21">
        <f>SUM(W127:W129)</f>
        <v>0</v>
      </c>
      <c r="X130" s="21">
        <f>SUM(X127:X129)</f>
        <v>0</v>
      </c>
    </row>
    <row r="131" spans="1:25" ht="11.5" x14ac:dyDescent="0.25">
      <c r="A131" s="58"/>
      <c r="B131" s="58"/>
      <c r="C131" s="519"/>
      <c r="D131" s="520"/>
      <c r="F131" s="6"/>
      <c r="G131" s="6"/>
      <c r="H131" s="6"/>
      <c r="I131" s="515"/>
      <c r="J131" s="6"/>
      <c r="K131" s="6"/>
      <c r="L131" s="6"/>
      <c r="N131" s="6"/>
      <c r="O131" s="6"/>
      <c r="P131" s="6"/>
      <c r="Q131" s="515"/>
      <c r="R131" s="6"/>
      <c r="S131" s="6"/>
      <c r="T131" s="6"/>
      <c r="V131" s="6"/>
      <c r="W131" s="6"/>
      <c r="X131" s="6"/>
    </row>
    <row r="132" spans="1:25" ht="11.5" x14ac:dyDescent="0.25">
      <c r="A132" s="58"/>
      <c r="B132" s="58"/>
      <c r="C132" s="519"/>
      <c r="D132" s="520"/>
      <c r="E132" s="10" t="s">
        <v>37</v>
      </c>
      <c r="F132" s="22">
        <f>F125+F130</f>
        <v>0</v>
      </c>
      <c r="G132" s="22">
        <f>G125+G130</f>
        <v>0</v>
      </c>
      <c r="H132" s="22">
        <f>H125+H130</f>
        <v>0</v>
      </c>
      <c r="I132" s="515"/>
      <c r="J132" s="22">
        <f>J125+J130</f>
        <v>0</v>
      </c>
      <c r="K132" s="22">
        <f>K125+K130</f>
        <v>0</v>
      </c>
      <c r="L132" s="22">
        <f>L125+L130</f>
        <v>0</v>
      </c>
      <c r="N132" s="22">
        <f>N125+N130</f>
        <v>0</v>
      </c>
      <c r="O132" s="22">
        <f>O125+O130</f>
        <v>0</v>
      </c>
      <c r="P132" s="22">
        <f>P125+P130</f>
        <v>0</v>
      </c>
      <c r="Q132" s="515"/>
      <c r="R132" s="22">
        <f>R125+R130</f>
        <v>0</v>
      </c>
      <c r="S132" s="22">
        <f>S125+S130</f>
        <v>0</v>
      </c>
      <c r="T132" s="22">
        <f>T125+T130</f>
        <v>0</v>
      </c>
      <c r="V132" s="22">
        <f>V125+V130</f>
        <v>0</v>
      </c>
      <c r="W132" s="22">
        <f>W125+W130</f>
        <v>0</v>
      </c>
      <c r="X132" s="22">
        <f>X125+X130</f>
        <v>0</v>
      </c>
    </row>
    <row r="133" spans="1:25" ht="11.5" x14ac:dyDescent="0.25">
      <c r="A133" s="58"/>
      <c r="B133" s="58"/>
      <c r="C133" s="519"/>
      <c r="D133" s="522"/>
      <c r="E133" s="19"/>
      <c r="F133" s="20"/>
      <c r="G133" s="20"/>
      <c r="H133" s="20"/>
      <c r="I133" s="515"/>
      <c r="J133" s="20"/>
      <c r="K133" s="20"/>
      <c r="L133" s="20"/>
      <c r="M133" s="509"/>
      <c r="N133" s="20"/>
      <c r="O133" s="20"/>
      <c r="P133" s="20"/>
      <c r="Q133" s="515"/>
      <c r="R133" s="20"/>
      <c r="S133" s="20"/>
      <c r="T133" s="20"/>
      <c r="U133" s="14"/>
      <c r="V133" s="20"/>
      <c r="W133" s="20"/>
      <c r="X133" s="20"/>
      <c r="Y133" s="14"/>
    </row>
    <row r="134" spans="1:25" ht="12" x14ac:dyDescent="0.3">
      <c r="A134" s="58">
        <f>IF(OR(F134&lt;0,G134&lt;0,H134&lt;0,N134&lt;0,O134&lt;0,P134&lt;0,V134&lt;0,W134&lt;0,X134&lt;0),1,0)</f>
        <v>0</v>
      </c>
      <c r="B134" s="58"/>
      <c r="C134" s="519" t="s">
        <v>604</v>
      </c>
      <c r="D134" s="522"/>
      <c r="E134" s="16" t="s">
        <v>281</v>
      </c>
      <c r="F134" s="57"/>
      <c r="G134" s="57"/>
      <c r="H134" s="57"/>
      <c r="I134" s="515"/>
      <c r="J134" s="57"/>
      <c r="K134" s="57"/>
      <c r="L134" s="57"/>
      <c r="M134" s="509"/>
      <c r="N134" s="62">
        <f>J134/J$15</f>
        <v>0</v>
      </c>
      <c r="O134" s="62">
        <f>K134/K$15</f>
        <v>0</v>
      </c>
      <c r="P134" s="62">
        <f>L134/L$15</f>
        <v>0</v>
      </c>
      <c r="Q134" s="515"/>
      <c r="R134" s="57"/>
      <c r="S134" s="57"/>
      <c r="T134" s="57"/>
      <c r="U134" s="14"/>
      <c r="V134" s="62">
        <f>R134/R$15</f>
        <v>0</v>
      </c>
      <c r="W134" s="62">
        <f>S134/S$15</f>
        <v>0</v>
      </c>
      <c r="X134" s="62">
        <f>T134/T$15</f>
        <v>0</v>
      </c>
      <c r="Y134" s="14"/>
    </row>
    <row r="135" spans="1:25" ht="12" x14ac:dyDescent="0.3">
      <c r="A135" s="58"/>
      <c r="B135" s="58"/>
      <c r="C135" s="519" t="s">
        <v>605</v>
      </c>
      <c r="D135" s="522"/>
      <c r="E135" s="426" t="s">
        <v>141</v>
      </c>
      <c r="F135" s="36"/>
      <c r="G135" s="36"/>
      <c r="H135" s="36"/>
      <c r="I135" s="515"/>
      <c r="J135" s="36"/>
      <c r="K135" s="36"/>
      <c r="L135" s="36"/>
      <c r="M135" s="509"/>
      <c r="N135" s="60">
        <f>J135</f>
        <v>0</v>
      </c>
      <c r="O135" s="60">
        <f>K135</f>
        <v>0</v>
      </c>
      <c r="P135" s="60">
        <f>L135</f>
        <v>0</v>
      </c>
      <c r="Q135" s="515"/>
      <c r="R135" s="36"/>
      <c r="S135" s="36"/>
      <c r="T135" s="36"/>
      <c r="U135" s="14"/>
      <c r="V135" s="60">
        <f>R135</f>
        <v>0</v>
      </c>
      <c r="W135" s="60">
        <f>S135</f>
        <v>0</v>
      </c>
      <c r="X135" s="60">
        <f>T135</f>
        <v>0</v>
      </c>
      <c r="Y135" s="14"/>
    </row>
    <row r="136" spans="1:25" ht="11.5" x14ac:dyDescent="0.25">
      <c r="A136" s="58"/>
      <c r="B136" s="58"/>
      <c r="C136" s="519"/>
      <c r="D136" s="520"/>
      <c r="E136" s="11" t="s">
        <v>38</v>
      </c>
      <c r="I136" s="515"/>
      <c r="Q136" s="515"/>
    </row>
    <row r="137" spans="1:25" ht="11.5" x14ac:dyDescent="0.25">
      <c r="A137" s="58"/>
      <c r="B137" s="58"/>
      <c r="C137" s="519"/>
      <c r="D137" s="520"/>
      <c r="I137" s="515"/>
      <c r="Q137" s="515"/>
    </row>
    <row r="138" spans="1:25" ht="11.5" x14ac:dyDescent="0.25">
      <c r="B138" s="58">
        <f>1-(F138*G138*H138*N138*O138*P138*V138*W138*X138)</f>
        <v>0</v>
      </c>
      <c r="C138" s="519"/>
      <c r="D138" s="520"/>
      <c r="E138" s="11" t="s">
        <v>355</v>
      </c>
      <c r="F138" s="53" t="b">
        <f>ABS(  (F57+F69+F87)-(F105+F125+F130)  ) &lt; eTol</f>
        <v>1</v>
      </c>
      <c r="G138" s="53" t="b">
        <f>ABS(  (G57+G69+G87)-(G105+G125+G130)  ) &lt; eTol</f>
        <v>1</v>
      </c>
      <c r="H138" s="53" t="b">
        <f>ABS(  (H57+H69+H87)-(H105+H125+H130)  ) &lt; eTol</f>
        <v>1</v>
      </c>
      <c r="I138" s="515"/>
      <c r="J138" s="53" t="b">
        <f>ABS(  (J57+J69+J87)-(J105+J125+J130)  ) &lt; eTol</f>
        <v>1</v>
      </c>
      <c r="K138" s="53" t="b">
        <f>ABS(  (K57+K69+K87)-(K105+K125+K130)  ) &lt; eTol</f>
        <v>1</v>
      </c>
      <c r="L138" s="53" t="b">
        <f>ABS(  (L57+L69+L87)-(L105+L125+L130)  ) &lt; eTol</f>
        <v>1</v>
      </c>
      <c r="N138" s="53" t="b">
        <f>ABS(  (N57+N69+N87)-(N105+N125+N130)  ) &lt; eTol</f>
        <v>1</v>
      </c>
      <c r="O138" s="53" t="b">
        <f>ABS(  (O57+O69+O87)-(O105+O125+O130)  ) &lt; eTol</f>
        <v>1</v>
      </c>
      <c r="P138" s="53" t="b">
        <f>ABS(  (P57+P69+P87)-(P105+P125+P130)  ) &lt; eTol</f>
        <v>1</v>
      </c>
      <c r="Q138" s="515"/>
      <c r="R138" s="53" t="b">
        <f>ABS(  (R57+R69+R87)-(R105+R125+R130)  ) &lt; eTol</f>
        <v>1</v>
      </c>
      <c r="S138" s="53" t="b">
        <f>ABS(  (S57+S69+S87)-(S105+S125+S130)  ) &lt; eTol</f>
        <v>1</v>
      </c>
      <c r="T138" s="53" t="b">
        <f>ABS(  (T57+T69+T87)-(T105+T125+T130)  ) &lt; eTol</f>
        <v>1</v>
      </c>
      <c r="V138" s="53" t="b">
        <f>ABS(  (V57+V69+V87)-(V105+V125+V130)  ) &lt; eTol</f>
        <v>1</v>
      </c>
      <c r="W138" s="53" t="b">
        <f>ABS(  (W57+W69+W87)-(W105+W125+W130)  ) &lt; eTol</f>
        <v>1</v>
      </c>
      <c r="X138" s="53" t="b">
        <f>ABS(  (X57+X69+X87)-(X105+X125+X130)  ) &lt; eTol</f>
        <v>1</v>
      </c>
    </row>
    <row r="139" spans="1:25" ht="11.5" x14ac:dyDescent="0.25">
      <c r="A139" s="58"/>
      <c r="B139" s="58"/>
      <c r="C139" s="519"/>
      <c r="D139" s="520"/>
      <c r="E139" s="11"/>
      <c r="I139" s="515"/>
      <c r="Q139" s="515"/>
    </row>
    <row r="140" spans="1:25" ht="13" x14ac:dyDescent="0.3">
      <c r="A140" s="58"/>
      <c r="B140" s="58"/>
      <c r="C140" s="519"/>
      <c r="D140" s="520"/>
      <c r="E140" s="13" t="s">
        <v>627</v>
      </c>
      <c r="F140" s="61" t="str">
        <f>F17</f>
        <v>31/XX/20XX</v>
      </c>
      <c r="G140" s="61" t="str">
        <f>G17</f>
        <v>31/XX/20XX</v>
      </c>
      <c r="H140" s="61" t="str">
        <f>H17</f>
        <v>31/XX/20XX</v>
      </c>
      <c r="I140" s="515"/>
      <c r="J140" s="61" t="str">
        <f>J17</f>
        <v>31/XX/20XX</v>
      </c>
      <c r="K140" s="61" t="str">
        <f>K17</f>
        <v>31/XX/20XX</v>
      </c>
      <c r="L140" s="61" t="str">
        <f>L17</f>
        <v>31/XX/20XX</v>
      </c>
      <c r="N140" s="61" t="str">
        <f>N17</f>
        <v>31/XX/20XX</v>
      </c>
      <c r="O140" s="61" t="str">
        <f>O17</f>
        <v>31/XX/20XX</v>
      </c>
      <c r="P140" s="61" t="str">
        <f>P17</f>
        <v>31/XX/20XX</v>
      </c>
      <c r="Q140" s="515"/>
      <c r="R140" s="61" t="str">
        <f>R17</f>
        <v>31/XX/20XX</v>
      </c>
      <c r="S140" s="61" t="str">
        <f>S17</f>
        <v>31/XX/20XX</v>
      </c>
      <c r="T140" s="61" t="str">
        <f>T17</f>
        <v>31/XX/20XX</v>
      </c>
      <c r="V140" s="61" t="str">
        <f>V17</f>
        <v>31/XX/20XX</v>
      </c>
      <c r="W140" s="61" t="str">
        <f>W17</f>
        <v>31/XX/20XX</v>
      </c>
      <c r="X140" s="61" t="str">
        <f>X17</f>
        <v>31/XX/20XX</v>
      </c>
    </row>
    <row r="141" spans="1:25" ht="11.5" x14ac:dyDescent="0.25">
      <c r="A141" s="58"/>
      <c r="B141" s="58"/>
      <c r="C141" s="519" t="s">
        <v>513</v>
      </c>
      <c r="D141" s="520" t="s">
        <v>472</v>
      </c>
      <c r="E141" s="2" t="s">
        <v>193</v>
      </c>
      <c r="F141" s="57"/>
      <c r="G141" s="57"/>
      <c r="H141" s="57"/>
      <c r="I141" s="515" t="s">
        <v>472</v>
      </c>
      <c r="J141" s="57"/>
      <c r="K141" s="57"/>
      <c r="L141" s="57"/>
      <c r="N141" s="62">
        <f t="shared" ref="N141:P142" si="47">J141/J$14</f>
        <v>0</v>
      </c>
      <c r="O141" s="62">
        <f t="shared" si="47"/>
        <v>0</v>
      </c>
      <c r="P141" s="62">
        <f t="shared" si="47"/>
        <v>0</v>
      </c>
      <c r="Q141" s="515" t="s">
        <v>472</v>
      </c>
      <c r="R141" s="57"/>
      <c r="S141" s="57"/>
      <c r="T141" s="57"/>
      <c r="V141" s="62">
        <f t="shared" ref="V141:X142" si="48">R141/R$14</f>
        <v>0</v>
      </c>
      <c r="W141" s="62">
        <f t="shared" si="48"/>
        <v>0</v>
      </c>
      <c r="X141" s="62">
        <f t="shared" si="48"/>
        <v>0</v>
      </c>
    </row>
    <row r="142" spans="1:25" ht="11.5" x14ac:dyDescent="0.25">
      <c r="A142" s="58"/>
      <c r="B142" s="58"/>
      <c r="C142" s="519" t="s">
        <v>514</v>
      </c>
      <c r="D142" s="520" t="s">
        <v>472</v>
      </c>
      <c r="E142" s="2" t="s">
        <v>147</v>
      </c>
      <c r="F142" s="57"/>
      <c r="G142" s="57"/>
      <c r="H142" s="57"/>
      <c r="I142" s="515" t="s">
        <v>472</v>
      </c>
      <c r="J142" s="57"/>
      <c r="K142" s="57"/>
      <c r="L142" s="57"/>
      <c r="N142" s="62">
        <f t="shared" si="47"/>
        <v>0</v>
      </c>
      <c r="O142" s="62">
        <f t="shared" si="47"/>
        <v>0</v>
      </c>
      <c r="P142" s="62">
        <f t="shared" si="47"/>
        <v>0</v>
      </c>
      <c r="Q142" s="515" t="s">
        <v>472</v>
      </c>
      <c r="R142" s="57"/>
      <c r="S142" s="57"/>
      <c r="T142" s="57"/>
      <c r="V142" s="62">
        <f t="shared" si="48"/>
        <v>0</v>
      </c>
      <c r="W142" s="62">
        <f t="shared" si="48"/>
        <v>0</v>
      </c>
      <c r="X142" s="62">
        <f t="shared" si="48"/>
        <v>0</v>
      </c>
    </row>
    <row r="143" spans="1:25" ht="11.5" x14ac:dyDescent="0.25">
      <c r="A143" s="58"/>
      <c r="B143" s="58"/>
      <c r="C143" s="519" t="s">
        <v>515</v>
      </c>
      <c r="D143" s="520" t="s">
        <v>472</v>
      </c>
      <c r="E143" s="3" t="s">
        <v>194</v>
      </c>
      <c r="F143" s="21">
        <f>SUM(F141:F142)</f>
        <v>0</v>
      </c>
      <c r="G143" s="21">
        <f>SUM(G141:G142)</f>
        <v>0</v>
      </c>
      <c r="H143" s="21">
        <f>SUM(H141:H142)</f>
        <v>0</v>
      </c>
      <c r="I143" s="515" t="s">
        <v>472</v>
      </c>
      <c r="J143" s="21">
        <f>SUM(J141:J142)</f>
        <v>0</v>
      </c>
      <c r="K143" s="21">
        <f>SUM(K141:K142)</f>
        <v>0</v>
      </c>
      <c r="L143" s="21">
        <f>SUM(L141:L142)</f>
        <v>0</v>
      </c>
      <c r="N143" s="21">
        <f>SUM(N141:N142)</f>
        <v>0</v>
      </c>
      <c r="O143" s="21">
        <f>SUM(O141:O142)</f>
        <v>0</v>
      </c>
      <c r="P143" s="21">
        <f>SUM(P141:P142)</f>
        <v>0</v>
      </c>
      <c r="Q143" s="515" t="s">
        <v>472</v>
      </c>
      <c r="R143" s="21">
        <f>SUM(R141:R142)</f>
        <v>0</v>
      </c>
      <c r="S143" s="21">
        <f>SUM(S141:S142)</f>
        <v>0</v>
      </c>
      <c r="T143" s="21">
        <f>SUM(T141:T142)</f>
        <v>0</v>
      </c>
      <c r="V143" s="21">
        <f>SUM(V141:V142)</f>
        <v>0</v>
      </c>
      <c r="W143" s="21">
        <f>SUM(W141:W142)</f>
        <v>0</v>
      </c>
      <c r="X143" s="21">
        <f>SUM(X141:X142)</f>
        <v>0</v>
      </c>
    </row>
    <row r="144" spans="1:25" ht="11.5" x14ac:dyDescent="0.25">
      <c r="A144" s="58"/>
      <c r="B144" s="58"/>
      <c r="C144" s="519"/>
      <c r="D144" s="520"/>
      <c r="E144" s="5"/>
      <c r="I144" s="515"/>
      <c r="Q144" s="515"/>
    </row>
    <row r="145" spans="1:25" ht="11.5" hidden="1" x14ac:dyDescent="0.25">
      <c r="A145" s="58"/>
      <c r="B145" s="58"/>
      <c r="C145" s="519"/>
      <c r="D145" s="520"/>
      <c r="E145" s="2" t="s">
        <v>142</v>
      </c>
      <c r="F145" s="57"/>
      <c r="G145" s="57"/>
      <c r="H145" s="57"/>
      <c r="I145" s="515"/>
      <c r="J145" s="57"/>
      <c r="K145" s="57"/>
      <c r="L145" s="57"/>
      <c r="N145" s="62">
        <f>J145/J$15</f>
        <v>0</v>
      </c>
      <c r="O145" s="62">
        <f>K145/K$15</f>
        <v>0</v>
      </c>
      <c r="P145" s="62">
        <f>L145/L$15</f>
        <v>0</v>
      </c>
      <c r="Q145" s="515"/>
      <c r="R145" s="57"/>
      <c r="S145" s="57"/>
      <c r="T145" s="57"/>
      <c r="V145" s="62">
        <f>R145/R$15</f>
        <v>0</v>
      </c>
      <c r="W145" s="62">
        <f>S145/S$15</f>
        <v>0</v>
      </c>
      <c r="X145" s="62">
        <f>T145/T$15</f>
        <v>0</v>
      </c>
    </row>
    <row r="146" spans="1:25" ht="11.5" x14ac:dyDescent="0.25">
      <c r="A146" s="58"/>
      <c r="B146" s="58"/>
      <c r="C146" s="519"/>
      <c r="D146" s="520"/>
      <c r="E146" s="5"/>
      <c r="F146" s="5"/>
      <c r="G146" s="5"/>
      <c r="H146" s="5"/>
      <c r="I146" s="515"/>
      <c r="J146" s="5"/>
      <c r="K146" s="5"/>
      <c r="L146" s="5"/>
      <c r="M146" s="5"/>
      <c r="Q146" s="515"/>
      <c r="R146" s="5"/>
      <c r="S146" s="5"/>
      <c r="T146" s="5"/>
    </row>
    <row r="147" spans="1:25" ht="13" x14ac:dyDescent="0.3">
      <c r="A147" s="58"/>
      <c r="B147" s="58"/>
      <c r="C147" s="519" t="s">
        <v>602</v>
      </c>
      <c r="D147" s="520" t="s">
        <v>472</v>
      </c>
      <c r="E147" s="27" t="s">
        <v>143</v>
      </c>
      <c r="F147" s="21">
        <f>F113+F112+F119+F111 +F114 +F122+  F97+F92+F93+F90+F98+F99 - F85-F84-F81-F83</f>
        <v>0</v>
      </c>
      <c r="G147" s="21">
        <f>G113+G112+G119+G111 +G114 +G122+  G97+G92+G93+G90+G98+G99 - G85-G84-G81-G83</f>
        <v>0</v>
      </c>
      <c r="H147" s="21">
        <f>H113+H112+H119+H111 +H114 +H122+  H97+H92+H93+H90+H98+H99 - H85-H84-H81-H83</f>
        <v>0</v>
      </c>
      <c r="I147" s="515" t="s">
        <v>472</v>
      </c>
      <c r="J147" s="21">
        <f>J113+J112+J119+J111 +J114 +J122+  J97+J92+J93+J90+J98+J99 - J85-J84-J81-J83</f>
        <v>0</v>
      </c>
      <c r="K147" s="21">
        <f>K113+K112+K119+K111 +K114 +K122+  K97+K92+K93+K90+K98+K99 - K85-K84-K81-K83</f>
        <v>0</v>
      </c>
      <c r="L147" s="21">
        <f>L113+L112+L119+L111 +L114 +L122+  L97+L92+L93+L90+L98+L99 - L85-L84-L81-L83</f>
        <v>0</v>
      </c>
      <c r="N147" s="21">
        <f>N113+N112+N119+N111 +N114 +N122+  N97+N92+N93+N90+N98+N99 - N85-N84-N81-N83</f>
        <v>0</v>
      </c>
      <c r="O147" s="21">
        <f>O113+O112+O119+O111 +O114 +O122+  O97+O92+O93+O90+O98+O99 - O85-O84-O81-O83</f>
        <v>0</v>
      </c>
      <c r="P147" s="21">
        <f>P113+P112+P119+P111 +P114 +P122+  P97+P92+P93+P90+P98+P99 - P85-P84-P81-P83</f>
        <v>0</v>
      </c>
      <c r="Q147" s="515" t="s">
        <v>472</v>
      </c>
      <c r="R147" s="21">
        <f>R113+R112+R119+R111 +R114 +R122+  R97+R92+R93+R90+R98+R99 - R85-R84-R81-R83</f>
        <v>0</v>
      </c>
      <c r="S147" s="21">
        <f>S113+S112+S119+S111 +S114 +S122+  S97+S92+S93+S90+S98+S99 - S85-S84-S81-S83</f>
        <v>0</v>
      </c>
      <c r="T147" s="21">
        <f>T113+T112+T119+T111 +T114 +T122+  T97+T92+T93+T90+T98+T99 - T85-T84-T81-T83</f>
        <v>0</v>
      </c>
      <c r="V147" s="21">
        <f>V113+V112+V119+V111 +V114 +V122+  V97+V92+V93+V90+V98+V99 - V85-V84-V81-V83</f>
        <v>0</v>
      </c>
      <c r="W147" s="21">
        <f>W113+W112+W119+W111 +W114 +W122+  W97+W92+W93+W90+W98+W99 - W85-W84-W81-W83</f>
        <v>0</v>
      </c>
      <c r="X147" s="21">
        <f>X113+X112+X119+X111 +X114 +X122+  X97+X92+X93+X90+X98+X99 - X85-X84-X81-X83</f>
        <v>0</v>
      </c>
    </row>
    <row r="148" spans="1:25" ht="13" x14ac:dyDescent="0.3">
      <c r="A148" s="58"/>
      <c r="B148" s="58"/>
      <c r="C148" s="519" t="s">
        <v>603</v>
      </c>
      <c r="D148" s="520" t="s">
        <v>472</v>
      </c>
      <c r="E148" s="27" t="s">
        <v>225</v>
      </c>
      <c r="F148" s="21">
        <f>'Authority Input'!$F$34</f>
        <v>500</v>
      </c>
      <c r="G148" s="21">
        <f>'Authority Input'!$F$34</f>
        <v>500</v>
      </c>
      <c r="H148" s="21">
        <f>'Authority Input'!$F$34</f>
        <v>500</v>
      </c>
      <c r="I148" s="515" t="s">
        <v>472</v>
      </c>
      <c r="J148" s="21">
        <f>'Authority Input'!$F$34</f>
        <v>500</v>
      </c>
      <c r="K148" s="21">
        <f>'Authority Input'!$F$34</f>
        <v>500</v>
      </c>
      <c r="L148" s="21">
        <f>'Authority Input'!$F$34</f>
        <v>500</v>
      </c>
      <c r="N148" s="21">
        <f>'Authority Input'!$F$34</f>
        <v>500</v>
      </c>
      <c r="O148" s="21">
        <f>'Authority Input'!$F$34</f>
        <v>500</v>
      </c>
      <c r="P148" s="21">
        <f>'Authority Input'!$F$34</f>
        <v>500</v>
      </c>
      <c r="Q148" s="515" t="s">
        <v>472</v>
      </c>
      <c r="R148" s="21">
        <f>'Authority Input'!$F$34</f>
        <v>500</v>
      </c>
      <c r="S148" s="21">
        <f>'Authority Input'!$F$34</f>
        <v>500</v>
      </c>
      <c r="T148" s="21">
        <f>'Authority Input'!$F$34</f>
        <v>500</v>
      </c>
      <c r="V148" s="21">
        <f>'Authority Input'!$F$34</f>
        <v>500</v>
      </c>
      <c r="W148" s="21">
        <f>'Authority Input'!$F$34</f>
        <v>500</v>
      </c>
      <c r="X148" s="21">
        <f>'Authority Input'!$F$34</f>
        <v>500</v>
      </c>
    </row>
    <row r="149" spans="1:25" ht="11.5" x14ac:dyDescent="0.25">
      <c r="A149" s="58"/>
      <c r="B149" s="58"/>
    </row>
    <row r="150" spans="1:25" ht="12" thickBot="1" x14ac:dyDescent="0.3">
      <c r="A150" s="75"/>
      <c r="B150" s="76"/>
      <c r="C150" s="77"/>
      <c r="D150" s="77"/>
      <c r="E150" s="77"/>
      <c r="F150" s="77"/>
      <c r="G150" s="77"/>
      <c r="H150" s="77"/>
      <c r="I150" s="517"/>
      <c r="J150" s="77"/>
      <c r="K150" s="77"/>
      <c r="L150" s="77"/>
      <c r="M150" s="506"/>
      <c r="N150" s="77"/>
      <c r="O150" s="77"/>
      <c r="P150" s="77"/>
      <c r="Q150" s="517"/>
      <c r="R150" s="77"/>
      <c r="S150" s="77"/>
      <c r="T150" s="77"/>
      <c r="U150" s="77"/>
      <c r="V150" s="77"/>
      <c r="W150" s="77"/>
      <c r="X150" s="77"/>
      <c r="Y150" s="78"/>
    </row>
    <row r="151" spans="1:25" ht="15.5" x14ac:dyDescent="0.35">
      <c r="A151" s="785" t="s">
        <v>124</v>
      </c>
      <c r="B151" s="785"/>
      <c r="C151" s="785"/>
      <c r="D151" s="785"/>
      <c r="E151" s="785"/>
      <c r="F151" s="451"/>
      <c r="G151" s="451"/>
      <c r="H151" s="451"/>
      <c r="I151" s="518"/>
      <c r="J151" s="451"/>
      <c r="K151" s="451"/>
      <c r="L151" s="451"/>
      <c r="M151" s="507"/>
      <c r="N151" s="451"/>
      <c r="O151" s="451"/>
      <c r="P151" s="451"/>
      <c r="Q151" s="518"/>
      <c r="R151" s="451"/>
      <c r="S151" s="451"/>
      <c r="T151" s="451"/>
      <c r="U151" s="451"/>
      <c r="V151" s="451"/>
      <c r="W151" s="451"/>
      <c r="X151" s="451"/>
      <c r="Y151" s="451"/>
    </row>
    <row r="152" spans="1:25" ht="0.65" customHeight="1" x14ac:dyDescent="0.25"/>
    <row r="153" spans="1:25" ht="0.65" customHeight="1" x14ac:dyDescent="0.25"/>
    <row r="154" spans="1:25" ht="0.65" customHeight="1" x14ac:dyDescent="0.25"/>
    <row r="155" spans="1:25" ht="0.65" customHeight="1" x14ac:dyDescent="0.25"/>
    <row r="156" spans="1:25" ht="0.65" customHeight="1" x14ac:dyDescent="0.25"/>
  </sheetData>
  <protectedRanges>
    <protectedRange sqref="F15:H15" name="Sub Supplier Names"/>
    <protectedRange sqref="N15:P15" name="Sub Supplier Names_1"/>
    <protectedRange sqref="V15:X15" name="Sub Supplier Names_2"/>
  </protectedRanges>
  <mergeCells count="10">
    <mergeCell ref="A151:E151"/>
    <mergeCell ref="F14:H14"/>
    <mergeCell ref="N14:P14"/>
    <mergeCell ref="V14:X14"/>
    <mergeCell ref="C6:D6"/>
    <mergeCell ref="F12:H12"/>
    <mergeCell ref="J12:L12"/>
    <mergeCell ref="N12:P12"/>
    <mergeCell ref="R12:T12"/>
    <mergeCell ref="V12:X12"/>
  </mergeCells>
  <conditionalFormatting sqref="C5:D5">
    <cfRule type="expression" dxfId="380" priority="1">
      <formula>IF(AND(sysChk=0,sysWarn=0),1,0)</formula>
    </cfRule>
    <cfRule type="expression" dxfId="379" priority="2">
      <formula>IF(AND(sysChk=0,sysWarn&lt;&gt;0),1,0)</formula>
    </cfRule>
    <cfRule type="expression" dxfId="378" priority="3">
      <formula>IF(sysChk&lt;&gt;0,1,0)</formula>
    </cfRule>
  </conditionalFormatting>
  <dataValidations count="10">
    <dataValidation allowBlank="1" showInputMessage="1" showErrorMessage="1" errorTitle="Data Entry Error" error="You have selected &quot;Not-for-profit/Voluntary Organisations&quot;  as bidder but are entering data into &quot;Private Limited Company/Publicly Limited Company&quot; input tab." prompt="Input entity name here" sqref="F12 J12 R12" xr:uid="{00000000-0002-0000-0800-000000000000}"/>
    <dataValidation allowBlank="1" showInputMessage="1" showErrorMessage="1" prompt="Where contingent liabilities disclosed, unless Capped stated, assume Uncapped (&quot;Yes&quot;). If no contingent liabilities disclosed, select (&quot;No or N/A&quot;)._x000a_" sqref="E135" xr:uid="{00000000-0002-0000-0800-000001000000}"/>
    <dataValidation allowBlank="1" showInputMessage="1" showErrorMessage="1" prompt="Use management accounting data where a statement of cash flows is not produced as a part of audited accounts." sqref="E140" xr:uid="{00000000-0002-0000-0800-000002000000}"/>
    <dataValidation allowBlank="1" showInputMessage="1" showErrorMessage="1" prompt="GBP as the quote currency. Exchange rate should be rate at date of balance sheet." sqref="E15 J15:L15 R15:T15" xr:uid="{00000000-0002-0000-0800-000003000000}"/>
    <dataValidation allowBlank="1" showInputMessage="1" showErrorMessage="1" prompt="GBP as the quote currency. Exchange rate should be based on average over the period." sqref="E14 J14:L14 R14:T14" xr:uid="{00000000-0002-0000-0800-000004000000}"/>
    <dataValidation allowBlank="1" showInputMessage="1" showErrorMessage="1" prompt="Both assets and liabilities should be entered as positive." sqref="E51" xr:uid="{00000000-0002-0000-0800-000005000000}"/>
    <dataValidation allowBlank="1" showInputMessage="1" showErrorMessage="1" prompt="Costs should be entered as negative, income should be entered as positive." sqref="E17" xr:uid="{00000000-0002-0000-0800-000006000000}"/>
    <dataValidation type="custom" allowBlank="1" showInputMessage="1" showErrorMessage="1" errorTitle="Data Entry Error" error="You have selected &quot;Not-for-profit/Voluntary Organisations&quot;  as bidder but are entering data into &quot;Private Limited Company/Publicly Limited Company&quot; input tab." sqref="M127:M129 N12 V12" xr:uid="{00000000-0002-0000-0800-000007000000}">
      <formula1>$D$41=$F$30</formula1>
    </dataValidation>
    <dataValidation allowBlank="1" showInputMessage="1" showErrorMessage="1" prompt="Input for turnover ratio" sqref="F15:H15 N15:P15 V15:X15" xr:uid="{00000000-0002-0000-0800-000008000000}"/>
    <dataValidation type="list" allowBlank="1" showInputMessage="1" showErrorMessage="1" errorTitle="Data Entry Error" error="You have selected &quot;Not-for-profit/Voluntary Organisations&quot;  as bidder but are entering data into &quot;Private Limited Company/Publicly Limited Company&quot; input tab." prompt="Where contingent liabilities disclosed, unless Capped stated, assume Uncapped (&quot;Yes&quot;). If no contingent liabilities disclosed, select (&quot;No or N/A&quot;)." sqref="J135:L135 V135:X135 R135:T135 N135:P135" xr:uid="{00000000-0002-0000-0800-000009000000}">
      <formula1>$F$44:$F$45</formula1>
    </dataValidation>
  </dataValidations>
  <pageMargins left="0.19685039370078741" right="0.15748031496062992" top="0.74803149606299213" bottom="0.74803149606299213" header="0.31496062992125984" footer="0.31496062992125984"/>
  <pageSetup paperSize="8" scale="62" fitToWidth="2" orientation="portrait" r:id="rId1"/>
  <colBreaks count="1" manualBreakCount="1">
    <brk id="16" min="11" max="137" man="1"/>
  </colBreaks>
  <ignoredErrors>
    <ignoredError sqref="F13:Y13" numberStoredAsText="1"/>
  </ignoredErrors>
  <extLst>
    <ext xmlns:x14="http://schemas.microsoft.com/office/spreadsheetml/2009/9/main" uri="{CCE6A557-97BC-4b89-ADB6-D9C93CAAB3DF}">
      <x14:dataValidations xmlns:xm="http://schemas.microsoft.com/office/excel/2006/main" count="17">
        <x14:dataValidation type="custom" allowBlank="1" showInputMessage="1" showErrorMessage="1" errorTitle="Data entry error" error="You have selected &quot;Not-for-profit/Voluntary Sector Organisation&quot; but are entering data into the &quot;Private Limited Company/PLC&quot; tab. Otherwise, you are attempting to enter a negative value in the balance sheet." prompt="Enter as positive." xr:uid="{00000000-0002-0000-0800-00000A000000}">
          <x14:formula1>
            <xm:f>AND('Bidder Instructions'!$G$27=SysConfig!$F$33,J134&gt;=0)</xm:f>
          </x14:formula1>
          <xm:sqref>F134:U134</xm:sqref>
        </x14:dataValidation>
        <x14:dataValidation type="custom" allowBlank="1" showInputMessage="1" showErrorMessage="1" errorTitle="Data entry error" error="You have selected &quot;Not-for-profit/Voluntary Sector Organisation&quot; but are entering data into the &quot;Private Limited Company/PLC&quot; tab. Otherwise, you are attempting to enter a negative value in the balance sheet." prompt="Enter as positive." xr:uid="{00000000-0002-0000-0800-00000B000000}">
          <x14:formula1>
            <xm:f>AND('Bidder Instructions'!$G$27=SysConfig!$F$33,A134&gt;=0)</xm:f>
          </x14:formula1>
          <xm:sqref>XEV134:XFD134</xm:sqref>
        </x14:dataValidation>
        <x14:dataValidation type="list" allowBlank="1" showInputMessage="1" showErrorMessage="1" errorTitle="Data Entry Error" error="You have selected &quot;Not-for-profit/Voluntary Organisations&quot;  as bidder but are entering data into &quot;Private Limited Company/Publicly Limited Company&quot; input tab." prompt="Where contingent liabilities disclosed, unless Capped stated, assume Uncapped (&quot;Yes&quot;). If no contingent liabilities disclosed, select (&quot;No or N/A&quot;)." xr:uid="{00000000-0002-0000-0800-00000C000000}">
          <x14:formula1>
            <xm:f>SysConfig!$F$47:$F$48</xm:f>
          </x14:formula1>
          <xm:sqref>F135:H135</xm:sqref>
        </x14:dataValidation>
        <x14:dataValidation type="custom" allowBlank="1" showInputMessage="1" showErrorMessage="1" errorTitle="Data entry error" error="You have selected &quot;Not-for-profit/Voluntary Sector Organisation&quot; but are entering data into the &quot;Private Limited Company/PLC&quot; tab. Otherwise, you are attempting to enter a negative value in the balance sheet." prompt="Enter as positive." xr:uid="{00000000-0002-0000-0800-00000D000000}">
          <x14:formula1>
            <xm:f>AND('Bidder Instructions'!$G$27=SysConfig!$F$33,F134&gt;=0)</xm:f>
          </x14:formula1>
          <xm:sqref>A134:B134 D134 V134:XEU134</xm:sqref>
        </x14:dataValidation>
        <x14:dataValidation type="custom" allowBlank="1" showInputMessage="1" showErrorMessage="1" errorTitle="Data Entry Error" error="You have selected &quot;Not-for-profit/Voluntary Sector Organisation&quot; but are entering data into the &quot;Private Limited Company/PLC&quot; tab. Otherwise, you are attempting to enter a negative value in the balance sheet." prompt="Both assets and liabilities should be entered as positive." xr:uid="{00000000-0002-0000-0800-00000E000000}">
          <x14:formula1>
            <xm:f>AND('Bidder Instructions'!$G$28=SysConfig!$F$33,A48&gt;=0)</xm:f>
          </x14:formula1>
          <xm:sqref>A53:B125 D48 D53:XFD125</xm:sqref>
        </x14:dataValidation>
        <x14:dataValidation type="custom" allowBlank="1" showInputMessage="1" showErrorMessage="1" errorTitle="Data entry error" error="You have selected &quot;Not-for-profit/Voluntary Organisations&quot;  as bidder but are entering data into &quot;Private Limited Company/Publicly Limited Company&quot; input tab." prompt="Expenditure should be entered as (negative), income should be entered as positive." xr:uid="{00000000-0002-0000-0800-00000F000000}">
          <x14:formula1>
            <xm:f>'Bidder Instructions'!$G$28=SysConfig!$F$33</xm:f>
          </x14:formula1>
          <xm:sqref>J17:L21 R17:T21 F17:H21 A22:B46 C22:C148 D22:XFD46</xm:sqref>
        </x14:dataValidation>
        <x14:dataValidation type="custom" allowBlank="1" showInputMessage="1" showErrorMessage="1" errorTitle="Data Entry Error" error="You have selected &quot;Not-for-profit/Voluntary Organisations&quot;  as bidder but are entering data into &quot;Private Limited Company/Publicly Limited Company&quot; input tab." prompt="Average of prior 13 month-end net debt positions (pilot construction metric)." xr:uid="{00000000-0002-0000-0800-000010000000}">
          <x14:formula1>
            <xm:f>'Bidder Instructions'!$G$27=SysConfig!$F$33</xm:f>
          </x14:formula1>
          <xm:sqref>A145:B145 D145:XFD145</xm:sqref>
        </x14:dataValidation>
        <x14:dataValidation type="custom" allowBlank="1" showInputMessage="1" showErrorMessage="1" errorTitle="Data Entry Error" error="You have selected &quot;Not-for-profit/Voluntary Organisations&quot;  as bidder but are entering data into &quot;Private Limited Company/Publicly Limited Company&quot; input tab." prompt="Both assets and liabilities should be entered as positive." xr:uid="{00000000-0002-0000-0800-000011000000}">
          <x14:formula1>
            <xm:f>'Bidder Instructions'!$G$28=SysConfig!$F$33</xm:f>
          </x14:formula1>
          <xm:sqref>A52:B52 D52:XFD52</xm:sqref>
        </x14:dataValidation>
        <x14:dataValidation type="custom" allowBlank="1" showInputMessage="1" showErrorMessage="1" errorTitle="Data Entry Error" error="You have selected &quot;Not-for-profit/Voluntary Organisations&quot;  as bidder but are entering data into &quot;Private Limited Company/Publicly Limited Company&quot; input tab. Otherwise you have entered a positive value for D&amp;A." prompt="Depreciation and Amortisation should be included in the relevant cost lines above but must also be disclosed here for the purpose of EBITDA calculation. This should be entered as a negative. " xr:uid="{00000000-0002-0000-0800-000012000000}">
          <x14:formula1>
            <xm:f>AND('Bidder Instructions'!$G$28=SysConfig!$F$33,F48&lt;=0)</xm:f>
          </x14:formula1>
          <xm:sqref>F48</xm:sqref>
        </x14:dataValidation>
        <x14:dataValidation type="custom" allowBlank="1" showInputMessage="1" showErrorMessage="1" errorTitle="Data Entry Error" error="You have selected &quot;Not-for-profit/Voluntary Organisations&quot;  as bidder but are entering data into &quot;Private Limited Company/Publicly Limited Company&quot; input tab. Otherwise you have entered a positive value for D&amp;A." xr:uid="{00000000-0002-0000-0800-000013000000}">
          <x14:formula1>
            <xm:f>AND('Bidder Instructions'!$G$28=SysConfig!$F$33,F49&lt;=0)</xm:f>
          </x14:formula1>
          <xm:sqref>F49</xm:sqref>
        </x14:dataValidation>
        <x14:dataValidation type="custom" allowBlank="1" showInputMessage="1" showErrorMessage="1" errorTitle="Data Entry Error" error="You have selected &quot;Not-for-profit/Voluntary Organisations&quot;  as bidder but are entering data into &quot;Private Limited Company/Publicly Limited Company&quot; input tab. Otherwise you have entered a positive value for D&amp;A." prompt="Depreciation and Amortisation should be included in the relevant cost lines above but must also be disclosed here for the purpose of EBITDA calculation. This should be entered as a negative. " xr:uid="{00000000-0002-0000-0800-000014000000}">
          <x14:formula1>
            <xm:f>AND($D$37=SysConfig!$F$33,J48&lt;=0)</xm:f>
          </x14:formula1>
          <xm:sqref>J48 N48 R48 V48</xm:sqref>
        </x14:dataValidation>
        <x14:dataValidation type="custom" allowBlank="1" showInputMessage="1" showErrorMessage="1" errorTitle="Data Entry Error" error="You have selected &quot;Not-for-profit/Voluntary Organisations&quot;  as bidder but are entering data into &quot;Private Limited Company/Publicly Limited Company&quot; input tab." prompt="Enter Y/N" xr:uid="{00000000-0002-0000-0800-000015000000}">
          <x14:formula1>
            <xm:f>$D$37=SysConfig!$F$33</xm:f>
          </x14:formula1>
          <xm:sqref>N19 V19</xm:sqref>
        </x14:dataValidation>
        <x14:dataValidation type="custom" allowBlank="1" showInputMessage="1" showErrorMessage="1" errorTitle="Data Entry Error" error="You have selected &quot;Not-for-profit/Voluntary Organisations&quot;  as bidder but are entering data into &quot;Private Limited Company/Publicly Limited Company&quot; input tab. Otherwise you have entered a positive value for D&amp;A." xr:uid="{00000000-0002-0000-0800-000016000000}">
          <x14:formula1>
            <xm:f>AND($D$37=SysConfig!$F$33,G48&lt;=0)</xm:f>
          </x14:formula1>
          <xm:sqref>O48:P49 G48:H49 J49 K48:L49 N49 R49 S48:T49 V49 W48:X49</xm:sqref>
        </x14:dataValidation>
        <x14:dataValidation type="custom" allowBlank="1" showInputMessage="1" showErrorMessage="1" errorTitle="Data Entry Error" error="You have selected &quot;Not-for-profit/Voluntary Organisations&quot;  as bidder but are entering data into &quot;Private Limited Company/Publicly Limited Company&quot; input tab." xr:uid="{00000000-0002-0000-0800-000017000000}">
          <x14:formula1>
            <xm:f>'Bidder Instructions'!$G$28=SysConfig!$F$33</xm:f>
          </x14:formula1>
          <xm:sqref>F127:H129 J127:L129 R127:T129 A141:B142 D141:D142 G141:XFD142 E141:F141</xm:sqref>
        </x14:dataValidation>
        <x14:dataValidation type="custom" allowBlank="1" showInputMessage="1" showErrorMessage="1" errorTitle="Data Entry Error" error="You have selected &quot;Not-for-profit/Voluntary Organisations&quot;  as bidder but are entering data into &quot;Private Limited Company/Publicly Limited Company&quot; input tab." xr:uid="{00000000-0002-0000-0800-000018000000}">
          <x14:formula1>
            <xm:f>$D$37=SysConfig!$F$33</xm:f>
          </x14:formula1>
          <xm:sqref>N17:N18 W17:X19 N127:P129 N21:P21 O17:P19 V17:V18 V127:X129 V21:X21</xm:sqref>
        </x14:dataValidation>
        <x14:dataValidation type="list" allowBlank="1" showInputMessage="1" showErrorMessage="1" errorTitle="Data Entry Error" error="You have selected &quot;Not-for-profit/Voluntary Organisations&quot;  as bidder but are entering data into &quot;Private Limited Company/Publicly Limited Company&quot; input tab." xr:uid="{00000000-0002-0000-0800-000019000000}">
          <x14:formula1>
            <xm:f>SysConfig!$F$20:$F$27</xm:f>
          </x14:formula1>
          <xm:sqref>V20:X20 N20:P20</xm:sqref>
        </x14:dataValidation>
        <x14:dataValidation type="custom" allowBlank="1" showInputMessage="1" showErrorMessage="1" errorTitle="Data Entry Error" error="You have selected &quot;Not-for-profit/Voluntary Organisations&quot;  as bidder but are entering data into &quot;Private Limited Company/Publicly Limited Company&quot; input tab." prompt="Enter as negative" xr:uid="{00000000-0002-0000-0800-00001A000000}">
          <x14:formula1>
            <xm:f>'Bidder Instructions'!$G$27=SysConfig!$F$33</xm:f>
          </x14:formula1>
          <xm:sqref>E142:F142</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70C0"/>
    <pageSetUpPr autoPageBreaks="0"/>
  </sheetPr>
  <dimension ref="A1:BH133"/>
  <sheetViews>
    <sheetView showGridLines="0" workbookViewId="0">
      <pane xSplit="5" topLeftCell="F1" activePane="topRight" state="frozen"/>
      <selection pane="topRight"/>
    </sheetView>
  </sheetViews>
  <sheetFormatPr defaultColWidth="0" defaultRowHeight="0" customHeight="1" zeroHeight="1" x14ac:dyDescent="0.25"/>
  <cols>
    <col min="1" max="2" width="3.296875" bestFit="1" customWidth="1"/>
    <col min="3" max="3" width="9.3984375" customWidth="1"/>
    <col min="4" max="4" width="1.69921875" customWidth="1"/>
    <col min="5" max="5" width="50.296875" customWidth="1"/>
    <col min="6" max="14" width="15.59765625" customWidth="1"/>
    <col min="15" max="15" width="1.8984375" style="523" customWidth="1"/>
    <col min="16" max="24" width="15.59765625" customWidth="1"/>
    <col min="25" max="25" width="1.8984375" customWidth="1"/>
    <col min="26" max="28" width="15.59765625" customWidth="1"/>
    <col min="29" max="29" width="1.8984375" style="523" customWidth="1"/>
    <col min="30" max="38" width="15.59765625" customWidth="1"/>
    <col min="39" max="39" width="1.8984375" customWidth="1"/>
    <col min="40" max="42" width="15.59765625" customWidth="1"/>
    <col min="43" max="43" width="1.8984375" customWidth="1"/>
    <col min="44" max="60" width="0" hidden="1" customWidth="1"/>
    <col min="61" max="16384" width="8.69921875" hidden="1"/>
  </cols>
  <sheetData>
    <row r="1" spans="1:43" ht="11.5" x14ac:dyDescent="0.25">
      <c r="A1" s="41" t="s">
        <v>76</v>
      </c>
      <c r="B1" s="41"/>
      <c r="C1" s="42"/>
      <c r="D1" s="41"/>
      <c r="E1" s="41"/>
      <c r="F1" s="41"/>
      <c r="G1" s="41"/>
      <c r="H1" s="41"/>
      <c r="I1" s="41"/>
      <c r="J1" s="41"/>
      <c r="K1" s="41"/>
      <c r="L1" s="41"/>
      <c r="M1" s="41"/>
      <c r="N1" s="41"/>
      <c r="O1" s="510"/>
      <c r="P1" s="41"/>
      <c r="Q1" s="41"/>
      <c r="R1" s="41"/>
      <c r="S1" s="41"/>
      <c r="T1" s="41"/>
      <c r="U1" s="41"/>
      <c r="V1" s="41"/>
      <c r="W1" s="41"/>
      <c r="X1" s="41"/>
      <c r="Y1" s="41"/>
      <c r="Z1" s="41"/>
      <c r="AA1" s="41"/>
      <c r="AB1" s="41"/>
      <c r="AC1" s="510"/>
      <c r="AD1" s="41"/>
      <c r="AE1" s="41"/>
      <c r="AF1" s="41"/>
      <c r="AG1" s="41"/>
      <c r="AH1" s="41"/>
      <c r="AI1" s="41"/>
      <c r="AJ1" s="41"/>
      <c r="AK1" s="41"/>
      <c r="AL1" s="41"/>
      <c r="AM1" s="41"/>
      <c r="AN1" s="41"/>
      <c r="AO1" s="41"/>
      <c r="AP1" s="41"/>
      <c r="AQ1" s="41"/>
    </row>
    <row r="2" spans="1:43" ht="13" x14ac:dyDescent="0.25">
      <c r="A2" s="41"/>
      <c r="B2" s="41"/>
      <c r="C2" s="43" t="str">
        <f>cstProjectName</f>
        <v xml:space="preserve">C1000862 GovPrint Cloud </v>
      </c>
      <c r="D2" s="41"/>
      <c r="E2" s="41"/>
      <c r="F2" s="41"/>
      <c r="G2" s="41"/>
      <c r="H2" s="41"/>
      <c r="I2" s="41"/>
      <c r="J2" s="41"/>
      <c r="K2" s="41"/>
      <c r="L2" s="41"/>
      <c r="M2" s="41"/>
      <c r="N2" s="41"/>
      <c r="O2" s="510"/>
      <c r="P2" s="41"/>
      <c r="Q2" s="41"/>
      <c r="R2" s="41"/>
      <c r="S2" s="41"/>
      <c r="T2" s="41"/>
      <c r="U2" s="41"/>
      <c r="V2" s="41"/>
      <c r="W2" s="41"/>
      <c r="X2" s="41"/>
      <c r="Y2" s="41"/>
      <c r="Z2" s="41"/>
      <c r="AA2" s="41"/>
      <c r="AB2" s="41"/>
      <c r="AC2" s="510"/>
      <c r="AD2" s="41"/>
      <c r="AE2" s="41"/>
      <c r="AF2" s="41"/>
      <c r="AG2" s="41"/>
      <c r="AH2" s="41"/>
      <c r="AI2" s="41"/>
      <c r="AJ2" s="41"/>
      <c r="AK2" s="41"/>
      <c r="AL2" s="41"/>
      <c r="AM2" s="41"/>
      <c r="AN2" s="41"/>
      <c r="AO2" s="41"/>
      <c r="AP2" s="41"/>
      <c r="AQ2" s="41"/>
    </row>
    <row r="3" spans="1:43" ht="12.5" x14ac:dyDescent="0.25">
      <c r="A3" s="41"/>
      <c r="B3" s="41"/>
      <c r="C3" s="44" t="str">
        <f ca="1">MID(CELL("filename",A1),FIND("]",CELL("filename",A1))+1,256)</f>
        <v>1.2b Other NFP</v>
      </c>
      <c r="D3" s="41"/>
      <c r="E3" s="41"/>
      <c r="F3" s="41"/>
      <c r="G3" s="41"/>
      <c r="H3" s="41"/>
      <c r="I3" s="41"/>
      <c r="J3" s="41"/>
      <c r="K3" s="41"/>
      <c r="L3" s="41"/>
      <c r="M3" s="41"/>
      <c r="N3" s="41"/>
      <c r="O3" s="510"/>
      <c r="P3" s="41"/>
      <c r="Q3" s="41"/>
      <c r="R3" s="41"/>
      <c r="S3" s="41"/>
      <c r="T3" s="41"/>
      <c r="U3" s="41"/>
      <c r="V3" s="41"/>
      <c r="W3" s="41"/>
      <c r="X3" s="41"/>
      <c r="Y3" s="41"/>
      <c r="Z3" s="41"/>
      <c r="AA3" s="41"/>
      <c r="AB3" s="41"/>
      <c r="AC3" s="510"/>
      <c r="AD3" s="41"/>
      <c r="AE3" s="41"/>
      <c r="AF3" s="41"/>
      <c r="AG3" s="41"/>
      <c r="AH3" s="41"/>
      <c r="AI3" s="41"/>
      <c r="AJ3" s="41"/>
      <c r="AK3" s="41"/>
      <c r="AL3" s="41"/>
      <c r="AM3" s="41"/>
      <c r="AN3" s="41"/>
      <c r="AO3" s="41"/>
      <c r="AP3" s="41"/>
      <c r="AQ3" s="41"/>
    </row>
    <row r="4" spans="1:43" ht="11.5" x14ac:dyDescent="0.25">
      <c r="A4" s="41"/>
      <c r="B4" s="41"/>
      <c r="C4" s="42" t="str">
        <f>IF(ISBLANK(cstProtectiveMarking),"",cstProtectiveMarking)</f>
        <v>[OFFICIAL]</v>
      </c>
      <c r="D4" s="41"/>
      <c r="E4" s="41"/>
      <c r="F4" s="41"/>
      <c r="G4" s="41"/>
      <c r="H4" s="41"/>
      <c r="I4" s="41"/>
      <c r="J4" s="41"/>
      <c r="K4" s="41"/>
      <c r="L4" s="41"/>
      <c r="M4" s="41"/>
      <c r="N4" s="41"/>
      <c r="O4" s="510"/>
      <c r="P4" s="41"/>
      <c r="Q4" s="41"/>
      <c r="R4" s="41"/>
      <c r="S4" s="41"/>
      <c r="T4" s="41"/>
      <c r="U4" s="41"/>
      <c r="V4" s="41"/>
      <c r="W4" s="41"/>
      <c r="X4" s="41"/>
      <c r="Y4" s="41"/>
      <c r="Z4" s="41"/>
      <c r="AA4" s="41"/>
      <c r="AB4" s="41"/>
      <c r="AC4" s="510"/>
      <c r="AD4" s="41"/>
      <c r="AE4" s="41"/>
      <c r="AF4" s="41"/>
      <c r="AG4" s="41"/>
      <c r="AH4" s="41"/>
      <c r="AI4" s="41"/>
      <c r="AJ4" s="41"/>
      <c r="AK4" s="41"/>
      <c r="AL4" s="41"/>
      <c r="AM4" s="41"/>
      <c r="AN4" s="41"/>
      <c r="AO4" s="41"/>
      <c r="AP4" s="41"/>
      <c r="AQ4" s="41"/>
    </row>
    <row r="5" spans="1:43" ht="11.5" x14ac:dyDescent="0.25">
      <c r="A5" s="41"/>
      <c r="B5" s="41"/>
      <c r="C5" s="45" t="str">
        <f>HYPERLINK("#'Contents'!A1",sysChkWord)</f>
        <v>All Checks OK</v>
      </c>
      <c r="D5" s="45"/>
      <c r="E5" s="41"/>
      <c r="F5" s="41"/>
      <c r="G5" s="41"/>
      <c r="H5" s="41"/>
      <c r="I5" s="41"/>
      <c r="J5" s="41"/>
      <c r="K5" s="41"/>
      <c r="L5" s="41"/>
      <c r="M5" s="41"/>
      <c r="N5" s="41"/>
      <c r="O5" s="510"/>
      <c r="P5" s="41"/>
      <c r="Q5" s="41"/>
      <c r="R5" s="41"/>
      <c r="S5" s="41"/>
      <c r="T5" s="41"/>
      <c r="U5" s="41"/>
      <c r="V5" s="41"/>
      <c r="W5" s="41"/>
      <c r="X5" s="41"/>
      <c r="Y5" s="41"/>
      <c r="Z5" s="41"/>
      <c r="AA5" s="41"/>
      <c r="AB5" s="41"/>
      <c r="AC5" s="510"/>
      <c r="AD5" s="41"/>
      <c r="AE5" s="41"/>
      <c r="AF5" s="41"/>
      <c r="AG5" s="41"/>
      <c r="AH5" s="41"/>
      <c r="AI5" s="41"/>
      <c r="AJ5" s="41"/>
      <c r="AK5" s="41"/>
      <c r="AL5" s="41"/>
      <c r="AM5" s="41"/>
      <c r="AN5" s="41"/>
      <c r="AO5" s="41"/>
      <c r="AP5" s="41"/>
      <c r="AQ5" s="41"/>
    </row>
    <row r="6" spans="1:43" ht="12.5" x14ac:dyDescent="0.25">
      <c r="A6" s="41"/>
      <c r="B6" s="46"/>
      <c r="C6" s="751" t="str">
        <f>HYPERLINK("#'Contents'!A1","Contents")</f>
        <v>Contents</v>
      </c>
      <c r="D6" s="745"/>
      <c r="E6" s="45"/>
      <c r="F6" s="45"/>
      <c r="G6" s="41"/>
      <c r="H6" s="41"/>
      <c r="I6" s="41"/>
      <c r="J6" s="41"/>
      <c r="K6" s="41"/>
      <c r="L6" s="41"/>
      <c r="M6" s="41"/>
      <c r="N6" s="41"/>
      <c r="O6" s="510"/>
      <c r="P6" s="41"/>
      <c r="Q6" s="41"/>
      <c r="R6" s="41"/>
      <c r="S6" s="41"/>
      <c r="T6" s="41"/>
      <c r="U6" s="41"/>
      <c r="V6" s="41"/>
      <c r="W6" s="41"/>
      <c r="X6" s="41"/>
      <c r="Y6" s="41"/>
      <c r="Z6" s="41"/>
      <c r="AA6" s="41"/>
      <c r="AB6" s="41"/>
      <c r="AC6" s="510"/>
      <c r="AD6" s="41"/>
      <c r="AE6" s="41"/>
      <c r="AF6" s="41"/>
      <c r="AG6" s="41"/>
      <c r="AH6" s="41"/>
      <c r="AI6" s="41"/>
      <c r="AJ6" s="41"/>
      <c r="AK6" s="41"/>
      <c r="AL6" s="41"/>
      <c r="AM6" s="41"/>
      <c r="AN6" s="41"/>
      <c r="AO6" s="41"/>
      <c r="AP6" s="41"/>
      <c r="AQ6" s="41"/>
    </row>
    <row r="7" spans="1:43" ht="11.5" x14ac:dyDescent="0.25">
      <c r="A7" s="41"/>
      <c r="B7" s="41"/>
      <c r="C7" s="41"/>
      <c r="D7" s="41"/>
      <c r="E7" s="41"/>
      <c r="F7" s="41"/>
      <c r="G7" s="41"/>
      <c r="H7" s="41"/>
      <c r="I7" s="41"/>
      <c r="J7" s="41"/>
      <c r="K7" s="41"/>
      <c r="L7" s="41"/>
      <c r="M7" s="41"/>
      <c r="N7" s="41"/>
      <c r="O7" s="510"/>
      <c r="P7" s="41"/>
      <c r="Q7" s="41"/>
      <c r="R7" s="41"/>
      <c r="S7" s="41"/>
      <c r="T7" s="41"/>
      <c r="U7" s="41"/>
      <c r="V7" s="41"/>
      <c r="W7" s="41"/>
      <c r="X7" s="41"/>
      <c r="Y7" s="41"/>
      <c r="Z7" s="41"/>
      <c r="AA7" s="41"/>
      <c r="AB7" s="41"/>
      <c r="AC7" s="510"/>
      <c r="AD7" s="41"/>
      <c r="AE7" s="41"/>
      <c r="AF7" s="41"/>
      <c r="AG7" s="41"/>
      <c r="AH7" s="41"/>
      <c r="AI7" s="41"/>
      <c r="AJ7" s="41"/>
      <c r="AK7" s="41"/>
      <c r="AL7" s="41"/>
      <c r="AM7" s="41"/>
      <c r="AN7" s="41"/>
      <c r="AO7" s="41"/>
      <c r="AP7" s="41"/>
      <c r="AQ7" s="41"/>
    </row>
    <row r="8" spans="1:43" ht="11.5" x14ac:dyDescent="0.25">
      <c r="A8" s="67">
        <f>SUM(A9:A129)</f>
        <v>0</v>
      </c>
      <c r="B8" s="67">
        <f>SUM(B9:B129)</f>
        <v>0</v>
      </c>
      <c r="C8" s="48"/>
      <c r="D8" s="48"/>
      <c r="E8" s="48"/>
      <c r="F8" s="48"/>
      <c r="G8" s="48"/>
      <c r="H8" s="48"/>
      <c r="I8" s="41"/>
      <c r="J8" s="41"/>
      <c r="K8" s="41"/>
      <c r="L8" s="41"/>
      <c r="M8" s="41"/>
      <c r="N8" s="41"/>
      <c r="O8" s="510"/>
      <c r="P8" s="41"/>
      <c r="Q8" s="41"/>
      <c r="R8" s="41"/>
      <c r="S8" s="41"/>
      <c r="T8" s="41"/>
      <c r="U8" s="41"/>
      <c r="V8" s="41"/>
      <c r="W8" s="41"/>
      <c r="X8" s="41"/>
      <c r="Y8" s="41"/>
      <c r="Z8" s="41"/>
      <c r="AA8" s="41"/>
      <c r="AB8" s="41"/>
      <c r="AC8" s="510"/>
      <c r="AD8" s="41"/>
      <c r="AE8" s="41"/>
      <c r="AF8" s="41"/>
      <c r="AG8" s="41"/>
      <c r="AH8" s="41"/>
      <c r="AI8" s="41"/>
      <c r="AJ8" s="41"/>
      <c r="AK8" s="41"/>
      <c r="AL8" s="41"/>
      <c r="AM8" s="41"/>
      <c r="AN8" s="41"/>
      <c r="AO8" s="41"/>
      <c r="AP8" s="41"/>
      <c r="AQ8" s="41"/>
    </row>
    <row r="9" spans="1:43" ht="14.5" x14ac:dyDescent="0.35">
      <c r="A9" s="423"/>
      <c r="B9" s="25"/>
      <c r="C9" s="25"/>
      <c r="D9" s="25"/>
      <c r="E9" s="793" t="str">
        <f>IF('Bidder Instructions'!$H$28=1,"FOR BIDDER COMPLETION","DO NOT COMPLETE - Private/Public Co./LLP SELECTED - COMPLETE 1.2a")</f>
        <v>FOR BIDDER COMPLETION</v>
      </c>
      <c r="F9" s="793"/>
      <c r="G9" s="25"/>
      <c r="H9" s="615" t="s">
        <v>606</v>
      </c>
      <c r="I9" s="529"/>
      <c r="J9" s="529"/>
      <c r="K9" s="615" t="s">
        <v>607</v>
      </c>
      <c r="L9" s="529"/>
      <c r="M9" s="529"/>
      <c r="N9" s="615" t="s">
        <v>608</v>
      </c>
      <c r="O9" s="514"/>
      <c r="P9" s="523"/>
      <c r="Q9" s="523"/>
      <c r="R9" s="523"/>
      <c r="S9" s="523"/>
      <c r="T9" s="523"/>
      <c r="U9" s="523"/>
      <c r="V9" s="523"/>
      <c r="W9" s="523"/>
      <c r="X9" s="523"/>
      <c r="Y9" s="523"/>
      <c r="Z9" s="615" t="s">
        <v>609</v>
      </c>
      <c r="AA9" s="615" t="s">
        <v>610</v>
      </c>
      <c r="AB9" s="615" t="s">
        <v>611</v>
      </c>
      <c r="AC9" s="514"/>
      <c r="AD9" s="523"/>
      <c r="AE9" s="523"/>
      <c r="AF9" s="523"/>
      <c r="AG9" s="523"/>
      <c r="AH9" s="523"/>
      <c r="AI9" s="523"/>
      <c r="AJ9" s="523"/>
      <c r="AK9" s="523"/>
      <c r="AL9" s="523"/>
      <c r="AM9" s="523"/>
      <c r="AN9" s="615" t="s">
        <v>612</v>
      </c>
      <c r="AO9" s="615" t="s">
        <v>613</v>
      </c>
      <c r="AP9" s="615" t="s">
        <v>614</v>
      </c>
      <c r="AQ9" s="523"/>
    </row>
    <row r="10" spans="1:43" ht="21" x14ac:dyDescent="0.5">
      <c r="A10" s="39"/>
      <c r="B10" s="12"/>
      <c r="C10" s="12"/>
      <c r="D10" s="12"/>
      <c r="E10" s="26" t="s">
        <v>641</v>
      </c>
      <c r="F10" s="12"/>
      <c r="G10" s="12"/>
      <c r="H10" s="12"/>
      <c r="I10" s="12"/>
      <c r="J10" s="12"/>
      <c r="K10" s="12"/>
      <c r="L10" s="12"/>
      <c r="M10" s="12"/>
      <c r="N10" s="12"/>
      <c r="O10" s="535"/>
      <c r="P10" s="12"/>
      <c r="Q10" s="12"/>
      <c r="R10" s="12"/>
      <c r="S10" s="12"/>
      <c r="T10" s="12"/>
      <c r="U10" s="12"/>
      <c r="V10" s="12"/>
      <c r="W10" s="12"/>
      <c r="X10" s="12"/>
      <c r="Y10" s="12"/>
      <c r="Z10" s="12"/>
      <c r="AA10" s="12"/>
      <c r="AB10" s="12"/>
      <c r="AC10" s="535"/>
      <c r="AD10" s="12"/>
      <c r="AE10" s="12"/>
      <c r="AF10" s="12"/>
      <c r="AG10" s="12"/>
      <c r="AH10" s="12"/>
      <c r="AI10" s="12"/>
      <c r="AJ10" s="12"/>
      <c r="AK10" s="12"/>
      <c r="AL10" s="12"/>
      <c r="AM10" s="12"/>
      <c r="AN10" s="12"/>
      <c r="AO10" s="12"/>
      <c r="AP10" s="12"/>
      <c r="AQ10" s="12"/>
    </row>
    <row r="11" spans="1:43" s="496" customFormat="1" ht="12" x14ac:dyDescent="0.3">
      <c r="A11" s="526"/>
      <c r="B11" s="494"/>
      <c r="C11" s="494"/>
      <c r="D11" s="499"/>
      <c r="F11" s="499" t="s">
        <v>312</v>
      </c>
      <c r="G11" s="499"/>
      <c r="H11" s="499"/>
      <c r="I11" s="499"/>
      <c r="J11" s="499"/>
      <c r="K11" s="499"/>
      <c r="L11" s="499"/>
      <c r="M11" s="499"/>
      <c r="N11" s="499"/>
      <c r="O11" s="512"/>
      <c r="P11" s="499" t="s">
        <v>313</v>
      </c>
      <c r="Q11" s="499"/>
      <c r="R11" s="499"/>
      <c r="S11" s="499"/>
      <c r="T11" s="499"/>
      <c r="U11" s="499"/>
      <c r="V11" s="499"/>
      <c r="W11" s="499"/>
      <c r="X11" s="499"/>
      <c r="Y11" s="499"/>
      <c r="Z11" s="499" t="s">
        <v>632</v>
      </c>
      <c r="AB11" s="499"/>
      <c r="AC11" s="512"/>
      <c r="AD11" s="499" t="s">
        <v>314</v>
      </c>
      <c r="AF11" s="499"/>
      <c r="AG11" s="499"/>
      <c r="AH11" s="499"/>
      <c r="AI11" s="499"/>
      <c r="AJ11" s="499"/>
      <c r="AK11" s="499"/>
      <c r="AL11" s="499"/>
      <c r="AM11" s="499"/>
      <c r="AN11" s="499" t="s">
        <v>633</v>
      </c>
      <c r="AO11" s="499"/>
      <c r="AP11" s="499"/>
      <c r="AQ11" s="499"/>
    </row>
    <row r="12" spans="1:43" s="496" customFormat="1" ht="12" x14ac:dyDescent="0.3">
      <c r="A12" s="526"/>
      <c r="B12" s="494"/>
      <c r="C12" s="494"/>
      <c r="D12" s="499"/>
      <c r="E12" s="499"/>
      <c r="F12" s="786" t="s">
        <v>436</v>
      </c>
      <c r="G12" s="787"/>
      <c r="H12" s="787"/>
      <c r="I12" s="787"/>
      <c r="J12" s="787"/>
      <c r="K12" s="788"/>
      <c r="L12" s="791"/>
      <c r="M12" s="792"/>
      <c r="O12" s="512"/>
      <c r="P12" s="786" t="s">
        <v>434</v>
      </c>
      <c r="Q12" s="787"/>
      <c r="R12" s="787"/>
      <c r="S12" s="787"/>
      <c r="T12" s="787"/>
      <c r="U12" s="788"/>
      <c r="V12" s="499"/>
      <c r="W12" s="499"/>
      <c r="Y12" s="499"/>
      <c r="Z12" s="499" t="str">
        <f>P12</f>
        <v>Subcontractor/Guarantor/Entity #2</v>
      </c>
      <c r="AA12" s="499"/>
      <c r="AB12" s="499"/>
      <c r="AC12" s="512"/>
      <c r="AD12" s="786" t="s">
        <v>435</v>
      </c>
      <c r="AE12" s="787"/>
      <c r="AF12" s="787"/>
      <c r="AG12" s="787"/>
      <c r="AH12" s="787"/>
      <c r="AI12" s="788"/>
      <c r="AJ12" s="499"/>
      <c r="AK12" s="499"/>
      <c r="AM12" s="499"/>
      <c r="AN12" s="499" t="str">
        <f>AD12</f>
        <v>Subcontractor/Guarantor/Entity #3</v>
      </c>
      <c r="AO12" s="499"/>
      <c r="AP12" s="499"/>
      <c r="AQ12" s="499"/>
    </row>
    <row r="13" spans="1:43" s="498" customFormat="1" ht="12" x14ac:dyDescent="0.3">
      <c r="A13" s="494"/>
      <c r="B13" s="495"/>
      <c r="D13" s="494"/>
      <c r="E13" s="502" t="s">
        <v>634</v>
      </c>
      <c r="F13" s="524" t="s">
        <v>637</v>
      </c>
      <c r="G13" s="524" t="s">
        <v>637</v>
      </c>
      <c r="H13" s="524" t="s">
        <v>637</v>
      </c>
      <c r="I13" s="524" t="s">
        <v>637</v>
      </c>
      <c r="J13" s="524" t="s">
        <v>637</v>
      </c>
      <c r="K13" s="524" t="s">
        <v>637</v>
      </c>
      <c r="L13" s="524" t="s">
        <v>637</v>
      </c>
      <c r="M13" s="524" t="s">
        <v>637</v>
      </c>
      <c r="N13" s="524" t="s">
        <v>637</v>
      </c>
      <c r="O13" s="536"/>
      <c r="Q13" s="540"/>
      <c r="R13" s="525"/>
      <c r="S13" s="50"/>
      <c r="T13" s="50"/>
      <c r="U13" s="525"/>
      <c r="V13" s="50"/>
      <c r="W13" s="50"/>
      <c r="X13" s="500"/>
      <c r="Y13" s="50"/>
      <c r="Z13" s="524" t="s">
        <v>637</v>
      </c>
      <c r="AA13" s="524" t="s">
        <v>637</v>
      </c>
      <c r="AB13" s="524" t="s">
        <v>637</v>
      </c>
      <c r="AC13" s="536"/>
      <c r="AD13" s="50"/>
      <c r="AE13" s="50"/>
      <c r="AF13" s="525"/>
      <c r="AG13" s="50"/>
      <c r="AH13" s="50"/>
      <c r="AI13" s="525"/>
      <c r="AJ13" s="50"/>
      <c r="AK13" s="50"/>
      <c r="AL13" s="500"/>
      <c r="AM13" s="50"/>
      <c r="AN13" s="524" t="s">
        <v>637</v>
      </c>
      <c r="AO13" s="524" t="s">
        <v>637</v>
      </c>
      <c r="AP13" s="524" t="s">
        <v>637</v>
      </c>
      <c r="AQ13" s="50"/>
    </row>
    <row r="14" spans="1:43" s="498" customFormat="1" ht="12" x14ac:dyDescent="0.3">
      <c r="A14" s="494"/>
      <c r="B14" s="495"/>
      <c r="C14" s="528"/>
      <c r="D14" s="529"/>
      <c r="E14" s="503" t="s">
        <v>623</v>
      </c>
      <c r="F14" s="794" t="s">
        <v>442</v>
      </c>
      <c r="G14" s="794"/>
      <c r="H14" s="794"/>
      <c r="I14" s="494"/>
      <c r="J14" s="494"/>
      <c r="K14" s="494"/>
      <c r="L14" s="494"/>
      <c r="M14" s="494"/>
      <c r="N14" s="494"/>
      <c r="O14" s="511"/>
      <c r="P14" s="541"/>
      <c r="Q14" s="542"/>
      <c r="R14" s="497">
        <v>1</v>
      </c>
      <c r="S14" s="494"/>
      <c r="T14" s="494"/>
      <c r="U14" s="497">
        <v>1</v>
      </c>
      <c r="V14" s="494"/>
      <c r="W14" s="494"/>
      <c r="X14" s="497">
        <v>1</v>
      </c>
      <c r="Y14" s="494"/>
      <c r="Z14" s="795" t="s">
        <v>442</v>
      </c>
      <c r="AA14" s="795"/>
      <c r="AB14" s="795"/>
      <c r="AC14" s="511"/>
      <c r="AD14" s="494"/>
      <c r="AE14" s="494"/>
      <c r="AF14" s="497">
        <v>1</v>
      </c>
      <c r="AG14" s="494"/>
      <c r="AH14" s="494"/>
      <c r="AI14" s="497">
        <v>1</v>
      </c>
      <c r="AJ14" s="494"/>
      <c r="AK14" s="494"/>
      <c r="AL14" s="497">
        <v>1</v>
      </c>
      <c r="AM14" s="494"/>
      <c r="AN14" s="795" t="s">
        <v>442</v>
      </c>
      <c r="AO14" s="795"/>
      <c r="AP14" s="795"/>
      <c r="AQ14" s="494"/>
    </row>
    <row r="15" spans="1:43" s="498" customFormat="1" ht="12" x14ac:dyDescent="0.3">
      <c r="A15" s="494"/>
      <c r="B15" s="495"/>
      <c r="C15" s="531" t="s">
        <v>635</v>
      </c>
      <c r="D15" s="529"/>
      <c r="E15" s="503" t="s">
        <v>624</v>
      </c>
      <c r="G15" s="539"/>
      <c r="H15" s="538">
        <v>1</v>
      </c>
      <c r="K15" s="538">
        <v>1</v>
      </c>
      <c r="N15" s="538">
        <v>1</v>
      </c>
      <c r="O15" s="511"/>
      <c r="Q15" s="494"/>
      <c r="R15" s="497">
        <v>1</v>
      </c>
      <c r="S15" s="494"/>
      <c r="T15" s="494"/>
      <c r="U15" s="497">
        <v>1</v>
      </c>
      <c r="V15" s="494"/>
      <c r="W15" s="494"/>
      <c r="X15" s="497">
        <v>1</v>
      </c>
      <c r="Y15" s="494"/>
      <c r="Z15" s="538">
        <v>1</v>
      </c>
      <c r="AA15" s="538">
        <v>1</v>
      </c>
      <c r="AB15" s="538">
        <v>1</v>
      </c>
      <c r="AC15" s="511"/>
      <c r="AD15" s="494"/>
      <c r="AE15" s="494"/>
      <c r="AF15" s="497">
        <v>1</v>
      </c>
      <c r="AG15" s="494"/>
      <c r="AH15" s="494"/>
      <c r="AI15" s="497">
        <v>1</v>
      </c>
      <c r="AJ15" s="494"/>
      <c r="AK15" s="494"/>
      <c r="AL15" s="497">
        <v>1</v>
      </c>
      <c r="AM15" s="494"/>
      <c r="AN15" s="429">
        <v>1</v>
      </c>
      <c r="AO15" s="429">
        <v>1</v>
      </c>
      <c r="AP15" s="429">
        <v>1</v>
      </c>
      <c r="AQ15" s="494"/>
    </row>
    <row r="16" spans="1:43" s="498" customFormat="1" ht="24.5" x14ac:dyDescent="0.4">
      <c r="A16" s="717"/>
      <c r="B16" s="718"/>
      <c r="C16" s="530"/>
      <c r="D16" s="719"/>
      <c r="E16" s="1" t="s">
        <v>4</v>
      </c>
      <c r="F16" s="498" t="s">
        <v>639</v>
      </c>
      <c r="G16" s="498" t="s">
        <v>640</v>
      </c>
      <c r="H16" s="720" t="s">
        <v>658</v>
      </c>
      <c r="I16" s="498" t="s">
        <v>639</v>
      </c>
      <c r="J16" s="498" t="s">
        <v>640</v>
      </c>
      <c r="K16" s="50" t="s">
        <v>126</v>
      </c>
      <c r="L16" s="498" t="s">
        <v>639</v>
      </c>
      <c r="M16" s="498" t="s">
        <v>640</v>
      </c>
      <c r="N16" s="50" t="s">
        <v>126</v>
      </c>
      <c r="O16" s="536"/>
      <c r="P16" s="498" t="s">
        <v>639</v>
      </c>
      <c r="Q16" s="498" t="s">
        <v>640</v>
      </c>
      <c r="R16" s="720" t="s">
        <v>658</v>
      </c>
      <c r="S16" s="498" t="s">
        <v>639</v>
      </c>
      <c r="T16" s="498" t="s">
        <v>640</v>
      </c>
      <c r="U16" s="50" t="s">
        <v>126</v>
      </c>
      <c r="V16" s="498" t="s">
        <v>639</v>
      </c>
      <c r="W16" s="498" t="s">
        <v>640</v>
      </c>
      <c r="X16" s="50" t="s">
        <v>126</v>
      </c>
      <c r="Y16" s="50"/>
      <c r="Z16" s="720" t="s">
        <v>658</v>
      </c>
      <c r="AA16" s="50" t="s">
        <v>126</v>
      </c>
      <c r="AB16" s="50" t="s">
        <v>126</v>
      </c>
      <c r="AC16" s="536"/>
      <c r="AD16" s="498" t="s">
        <v>639</v>
      </c>
      <c r="AE16" s="498" t="s">
        <v>640</v>
      </c>
      <c r="AF16" s="720" t="s">
        <v>658</v>
      </c>
      <c r="AG16" s="498" t="s">
        <v>639</v>
      </c>
      <c r="AH16" s="498" t="s">
        <v>640</v>
      </c>
      <c r="AI16" s="50" t="s">
        <v>126</v>
      </c>
      <c r="AJ16" s="498" t="s">
        <v>639</v>
      </c>
      <c r="AK16" s="498" t="s">
        <v>640</v>
      </c>
      <c r="AL16" s="50" t="s">
        <v>126</v>
      </c>
      <c r="AM16" s="50"/>
      <c r="AN16" s="720" t="s">
        <v>658</v>
      </c>
      <c r="AO16" s="50" t="s">
        <v>126</v>
      </c>
      <c r="AP16" s="50" t="s">
        <v>126</v>
      </c>
      <c r="AQ16" s="50"/>
    </row>
    <row r="17" spans="1:42" ht="13" x14ac:dyDescent="0.3">
      <c r="B17" s="58"/>
      <c r="C17" s="519" t="s">
        <v>334</v>
      </c>
      <c r="D17" s="523"/>
      <c r="E17" s="13" t="s">
        <v>636</v>
      </c>
      <c r="F17" s="61" t="str">
        <f>H17</f>
        <v>31/XX/20XX</v>
      </c>
      <c r="G17" s="61" t="str">
        <f>H17</f>
        <v>31/XX/20XX</v>
      </c>
      <c r="H17" s="38" t="s">
        <v>6</v>
      </c>
      <c r="I17" s="61" t="str">
        <f>K17</f>
        <v>31/XX/20XX</v>
      </c>
      <c r="J17" s="61" t="str">
        <f>K17</f>
        <v>31/XX/20XX</v>
      </c>
      <c r="K17" s="38" t="s">
        <v>6</v>
      </c>
      <c r="L17" s="61" t="str">
        <f>N17</f>
        <v>31/XX/20XX</v>
      </c>
      <c r="M17" s="61" t="str">
        <f>N17</f>
        <v>31/XX/20XX</v>
      </c>
      <c r="N17" s="38" t="s">
        <v>6</v>
      </c>
      <c r="O17" s="514"/>
      <c r="P17" s="61" t="str">
        <f>R17</f>
        <v>31/XX/20XX</v>
      </c>
      <c r="Q17" s="61" t="str">
        <f>R17</f>
        <v>31/XX/20XX</v>
      </c>
      <c r="R17" s="38" t="s">
        <v>6</v>
      </c>
      <c r="S17" s="61" t="str">
        <f>U17</f>
        <v>31/XX/20XX</v>
      </c>
      <c r="T17" s="61" t="str">
        <f>U17</f>
        <v>31/XX/20XX</v>
      </c>
      <c r="U17" s="38" t="s">
        <v>6</v>
      </c>
      <c r="V17" s="61" t="str">
        <f>X17</f>
        <v>31/XX/20XX</v>
      </c>
      <c r="W17" s="61" t="str">
        <f>X17</f>
        <v>31/XX/20XX</v>
      </c>
      <c r="X17" s="38" t="s">
        <v>6</v>
      </c>
      <c r="Z17" s="61" t="str">
        <f>R17</f>
        <v>31/XX/20XX</v>
      </c>
      <c r="AA17" s="61" t="str">
        <f>U17</f>
        <v>31/XX/20XX</v>
      </c>
      <c r="AB17" s="61" t="str">
        <f>X17</f>
        <v>31/XX/20XX</v>
      </c>
      <c r="AC17" s="514"/>
      <c r="AD17" s="61" t="str">
        <f>AF17</f>
        <v>31/XX/20XX</v>
      </c>
      <c r="AE17" s="61" t="str">
        <f>AF17</f>
        <v>31/XX/20XX</v>
      </c>
      <c r="AF17" s="38" t="s">
        <v>6</v>
      </c>
      <c r="AG17" s="61" t="str">
        <f>AI17</f>
        <v>31/XX/20XX</v>
      </c>
      <c r="AH17" s="61" t="str">
        <f>AI17</f>
        <v>31/XX/20XX</v>
      </c>
      <c r="AI17" s="38" t="s">
        <v>6</v>
      </c>
      <c r="AJ17" s="61" t="str">
        <f>AL17</f>
        <v>31/XX/20XX</v>
      </c>
      <c r="AK17" s="61" t="str">
        <f>AL17</f>
        <v>31/XX/20XX</v>
      </c>
      <c r="AL17" s="38" t="s">
        <v>6</v>
      </c>
      <c r="AN17" s="61" t="str">
        <f>AF17</f>
        <v>31/XX/20XX</v>
      </c>
      <c r="AO17" s="61" t="str">
        <f>AI17</f>
        <v>31/XX/20XX</v>
      </c>
      <c r="AP17" s="61" t="str">
        <f>AL17</f>
        <v>31/XX/20XX</v>
      </c>
    </row>
    <row r="18" spans="1:42" ht="11.5" x14ac:dyDescent="0.25">
      <c r="A18" s="58"/>
      <c r="C18" s="530"/>
      <c r="D18" s="523"/>
      <c r="E18" s="56" t="s">
        <v>7</v>
      </c>
      <c r="F18" s="60">
        <f>H18</f>
        <v>12</v>
      </c>
      <c r="G18" s="60">
        <f>H18</f>
        <v>12</v>
      </c>
      <c r="H18" s="37">
        <v>12</v>
      </c>
      <c r="I18" s="60">
        <f>K18</f>
        <v>12</v>
      </c>
      <c r="J18" s="60">
        <f>K18</f>
        <v>12</v>
      </c>
      <c r="K18" s="37">
        <v>12</v>
      </c>
      <c r="L18" s="60">
        <f>N18</f>
        <v>12</v>
      </c>
      <c r="M18" s="60">
        <f>N18</f>
        <v>12</v>
      </c>
      <c r="N18" s="37">
        <v>12</v>
      </c>
      <c r="O18" s="514"/>
      <c r="P18" s="60">
        <f>R18</f>
        <v>12</v>
      </c>
      <c r="Q18" s="60">
        <f>R18</f>
        <v>12</v>
      </c>
      <c r="R18" s="37">
        <v>12</v>
      </c>
      <c r="S18" s="60">
        <f>U18</f>
        <v>12</v>
      </c>
      <c r="T18" s="60">
        <f>U18</f>
        <v>12</v>
      </c>
      <c r="U18" s="37">
        <v>12</v>
      </c>
      <c r="V18" s="60">
        <f>X18</f>
        <v>12</v>
      </c>
      <c r="W18" s="60">
        <f>X18</f>
        <v>12</v>
      </c>
      <c r="X18" s="37">
        <v>12</v>
      </c>
      <c r="Z18" s="60">
        <f>R18</f>
        <v>12</v>
      </c>
      <c r="AA18" s="60">
        <f>U18</f>
        <v>12</v>
      </c>
      <c r="AB18" s="60">
        <f>X18</f>
        <v>12</v>
      </c>
      <c r="AC18" s="514"/>
      <c r="AD18" s="60">
        <f>AF18</f>
        <v>12</v>
      </c>
      <c r="AE18" s="60">
        <f>AF18</f>
        <v>12</v>
      </c>
      <c r="AF18" s="37">
        <v>12</v>
      </c>
      <c r="AG18" s="60">
        <f>AI18</f>
        <v>12</v>
      </c>
      <c r="AH18" s="60">
        <f>AI18</f>
        <v>12</v>
      </c>
      <c r="AI18" s="37">
        <v>12</v>
      </c>
      <c r="AJ18" s="60">
        <f>AL18</f>
        <v>12</v>
      </c>
      <c r="AK18" s="60">
        <f>AL18</f>
        <v>12</v>
      </c>
      <c r="AL18" s="37">
        <v>12</v>
      </c>
      <c r="AN18" s="60">
        <f>AF18</f>
        <v>12</v>
      </c>
      <c r="AO18" s="60">
        <f>AI18</f>
        <v>12</v>
      </c>
      <c r="AP18" s="60">
        <f>AL18</f>
        <v>12</v>
      </c>
    </row>
    <row r="19" spans="1:42" ht="11.5" x14ac:dyDescent="0.25">
      <c r="A19" s="58"/>
      <c r="C19" s="530"/>
      <c r="D19" s="523"/>
      <c r="E19" s="56" t="s">
        <v>8</v>
      </c>
      <c r="F19" s="60" t="str">
        <f>H19</f>
        <v>N</v>
      </c>
      <c r="G19" s="60" t="str">
        <f>H19</f>
        <v>N</v>
      </c>
      <c r="H19" s="37" t="s">
        <v>9</v>
      </c>
      <c r="I19" s="60" t="str">
        <f>K19</f>
        <v>N</v>
      </c>
      <c r="J19" s="60" t="str">
        <f>K19</f>
        <v>N</v>
      </c>
      <c r="K19" s="37" t="s">
        <v>9</v>
      </c>
      <c r="L19" s="60" t="str">
        <f>N19</f>
        <v>N</v>
      </c>
      <c r="M19" s="60" t="str">
        <f>N19</f>
        <v>N</v>
      </c>
      <c r="N19" s="37" t="s">
        <v>9</v>
      </c>
      <c r="O19" s="514"/>
      <c r="P19" s="60" t="str">
        <f>R19</f>
        <v>N</v>
      </c>
      <c r="Q19" s="60" t="str">
        <f>R19</f>
        <v>N</v>
      </c>
      <c r="R19" s="37" t="s">
        <v>9</v>
      </c>
      <c r="S19" s="60" t="str">
        <f>U19</f>
        <v>N</v>
      </c>
      <c r="T19" s="60" t="str">
        <f>U19</f>
        <v>N</v>
      </c>
      <c r="U19" s="37" t="s">
        <v>9</v>
      </c>
      <c r="V19" s="60" t="str">
        <f>X19</f>
        <v>N</v>
      </c>
      <c r="W19" s="60" t="str">
        <f>X19</f>
        <v>N</v>
      </c>
      <c r="X19" s="37" t="s">
        <v>9</v>
      </c>
      <c r="Z19" s="60" t="str">
        <f>R19</f>
        <v>N</v>
      </c>
      <c r="AA19" s="60" t="str">
        <f>U19</f>
        <v>N</v>
      </c>
      <c r="AB19" s="60" t="str">
        <f>X19</f>
        <v>N</v>
      </c>
      <c r="AC19" s="514"/>
      <c r="AD19" s="60" t="str">
        <f>AF19</f>
        <v>N</v>
      </c>
      <c r="AE19" s="60" t="str">
        <f>AF19</f>
        <v>N</v>
      </c>
      <c r="AF19" s="37" t="s">
        <v>9</v>
      </c>
      <c r="AG19" s="60" t="str">
        <f>AI19</f>
        <v>N</v>
      </c>
      <c r="AH19" s="60" t="str">
        <f>AI19</f>
        <v>N</v>
      </c>
      <c r="AI19" s="37" t="s">
        <v>9</v>
      </c>
      <c r="AJ19" s="60" t="str">
        <f>AL19</f>
        <v>N</v>
      </c>
      <c r="AK19" s="60" t="str">
        <f>AL19</f>
        <v>N</v>
      </c>
      <c r="AL19" s="37" t="s">
        <v>9</v>
      </c>
      <c r="AN19" s="60" t="str">
        <f>AF19</f>
        <v>N</v>
      </c>
      <c r="AO19" s="60" t="str">
        <f>AI19</f>
        <v>N</v>
      </c>
      <c r="AP19" s="60" t="str">
        <f>AL19</f>
        <v>N</v>
      </c>
    </row>
    <row r="20" spans="1:42" ht="11.5" x14ac:dyDescent="0.25">
      <c r="A20" s="58"/>
      <c r="C20" s="530"/>
      <c r="D20" s="523"/>
      <c r="E20" s="56" t="s">
        <v>119</v>
      </c>
      <c r="F20" s="60" t="str">
        <f>H20</f>
        <v>N/A</v>
      </c>
      <c r="G20" s="60" t="str">
        <f>H20</f>
        <v>N/A</v>
      </c>
      <c r="H20" s="36" t="s">
        <v>45</v>
      </c>
      <c r="I20" s="60" t="str">
        <f>K20</f>
        <v>N/A</v>
      </c>
      <c r="J20" s="60" t="str">
        <f>K20</f>
        <v>N/A</v>
      </c>
      <c r="K20" s="36" t="s">
        <v>45</v>
      </c>
      <c r="L20" s="60" t="str">
        <f>N20</f>
        <v>N/A</v>
      </c>
      <c r="M20" s="60" t="str">
        <f>N20</f>
        <v>N/A</v>
      </c>
      <c r="N20" s="36" t="s">
        <v>45</v>
      </c>
      <c r="O20" s="514"/>
      <c r="P20" s="60" t="str">
        <f>R20</f>
        <v>N/A</v>
      </c>
      <c r="Q20" s="60" t="str">
        <f>R20</f>
        <v>N/A</v>
      </c>
      <c r="R20" s="36" t="s">
        <v>45</v>
      </c>
      <c r="S20" s="60" t="str">
        <f>U20</f>
        <v>N/A</v>
      </c>
      <c r="T20" s="60" t="str">
        <f>U20</f>
        <v>N/A</v>
      </c>
      <c r="U20" s="36" t="s">
        <v>45</v>
      </c>
      <c r="V20" s="60" t="str">
        <f>X20</f>
        <v>N/A</v>
      </c>
      <c r="W20" s="60" t="str">
        <f>X20</f>
        <v>N/A</v>
      </c>
      <c r="X20" s="36" t="s">
        <v>45</v>
      </c>
      <c r="Z20" s="60" t="str">
        <f>R20</f>
        <v>N/A</v>
      </c>
      <c r="AA20" s="60" t="str">
        <f>U20</f>
        <v>N/A</v>
      </c>
      <c r="AB20" s="60" t="str">
        <f>X20</f>
        <v>N/A</v>
      </c>
      <c r="AC20" s="514"/>
      <c r="AD20" s="60" t="str">
        <f>AF20</f>
        <v>N/A</v>
      </c>
      <c r="AE20" s="60" t="str">
        <f>AF20</f>
        <v>N/A</v>
      </c>
      <c r="AF20" s="36" t="s">
        <v>45</v>
      </c>
      <c r="AG20" s="60" t="str">
        <f>AI20</f>
        <v>N/A</v>
      </c>
      <c r="AH20" s="60" t="str">
        <f>AI20</f>
        <v>N/A</v>
      </c>
      <c r="AI20" s="36" t="s">
        <v>45</v>
      </c>
      <c r="AJ20" s="60" t="str">
        <f>AL20</f>
        <v>N/A</v>
      </c>
      <c r="AK20" s="60" t="str">
        <f>AL20</f>
        <v>N/A</v>
      </c>
      <c r="AL20" s="36" t="s">
        <v>45</v>
      </c>
      <c r="AN20" s="60" t="str">
        <f>AF20</f>
        <v>N/A</v>
      </c>
      <c r="AO20" s="60" t="str">
        <f>AI20</f>
        <v>N/A</v>
      </c>
      <c r="AP20" s="60" t="str">
        <f>AL20</f>
        <v>N/A</v>
      </c>
    </row>
    <row r="21" spans="1:42" ht="11.5" x14ac:dyDescent="0.25">
      <c r="A21" s="58"/>
      <c r="C21" s="530"/>
      <c r="D21" s="523"/>
      <c r="E21" s="56" t="s">
        <v>245</v>
      </c>
      <c r="F21" s="60" t="str">
        <f>H21</f>
        <v>Annual</v>
      </c>
      <c r="G21" s="60" t="str">
        <f>H21</f>
        <v>Annual</v>
      </c>
      <c r="H21" s="37" t="s">
        <v>10</v>
      </c>
      <c r="I21" s="60" t="str">
        <f>K21</f>
        <v>Annual</v>
      </c>
      <c r="J21" s="60" t="str">
        <f>K21</f>
        <v>Annual</v>
      </c>
      <c r="K21" s="37" t="s">
        <v>10</v>
      </c>
      <c r="L21" s="60" t="str">
        <f>N21</f>
        <v>Annual</v>
      </c>
      <c r="M21" s="60" t="str">
        <f>N21</f>
        <v>Annual</v>
      </c>
      <c r="N21" s="37" t="s">
        <v>10</v>
      </c>
      <c r="O21" s="514"/>
      <c r="P21" s="60" t="str">
        <f>R21</f>
        <v>Annual</v>
      </c>
      <c r="Q21" s="60" t="str">
        <f>R21</f>
        <v>Annual</v>
      </c>
      <c r="R21" s="37" t="s">
        <v>10</v>
      </c>
      <c r="S21" s="60" t="str">
        <f>U21</f>
        <v>Annual</v>
      </c>
      <c r="T21" s="60" t="str">
        <f>U21</f>
        <v>Annual</v>
      </c>
      <c r="U21" s="37" t="s">
        <v>10</v>
      </c>
      <c r="V21" s="60" t="str">
        <f>X21</f>
        <v>Annual</v>
      </c>
      <c r="W21" s="60" t="str">
        <f>X21</f>
        <v>Annual</v>
      </c>
      <c r="X21" s="37" t="s">
        <v>10</v>
      </c>
      <c r="Z21" s="60" t="str">
        <f>R21</f>
        <v>Annual</v>
      </c>
      <c r="AA21" s="60" t="str">
        <f>U21</f>
        <v>Annual</v>
      </c>
      <c r="AB21" s="60" t="str">
        <f>X21</f>
        <v>Annual</v>
      </c>
      <c r="AC21" s="514"/>
      <c r="AD21" s="60" t="str">
        <f>AF21</f>
        <v>Annual</v>
      </c>
      <c r="AE21" s="60" t="str">
        <f>AF21</f>
        <v>Annual</v>
      </c>
      <c r="AF21" s="37" t="s">
        <v>10</v>
      </c>
      <c r="AG21" s="60" t="str">
        <f>AI21</f>
        <v>Annual</v>
      </c>
      <c r="AH21" s="60" t="str">
        <f>AI21</f>
        <v>Annual</v>
      </c>
      <c r="AI21" s="37" t="s">
        <v>10</v>
      </c>
      <c r="AJ21" s="60" t="str">
        <f>AL21</f>
        <v>Annual</v>
      </c>
      <c r="AK21" s="60" t="str">
        <f>AL21</f>
        <v>Annual</v>
      </c>
      <c r="AL21" s="37" t="s">
        <v>10</v>
      </c>
      <c r="AN21" s="60" t="str">
        <f>AF21</f>
        <v>Annual</v>
      </c>
      <c r="AO21" s="60" t="str">
        <f>AI21</f>
        <v>Annual</v>
      </c>
      <c r="AP21" s="60" t="str">
        <f>AL21</f>
        <v>Annual</v>
      </c>
    </row>
    <row r="22" spans="1:42" ht="11.5" x14ac:dyDescent="0.25">
      <c r="A22" s="58">
        <f t="shared" ref="A22:A27" si="0">IF(OR(H22&lt;0,K22&lt;0,N22&lt;0,Z22&lt;0,AA22&lt;0,AB22&lt;0,AF22&lt;0,AI22&lt;0,AL22&lt;0),1,0)</f>
        <v>0</v>
      </c>
      <c r="C22" s="530"/>
      <c r="D22" s="523"/>
      <c r="E22" s="2" t="s">
        <v>148</v>
      </c>
      <c r="F22" s="57"/>
      <c r="G22" s="57"/>
      <c r="H22" s="62">
        <f>SUM(F22:G22)</f>
        <v>0</v>
      </c>
      <c r="I22" s="57"/>
      <c r="J22" s="57"/>
      <c r="K22" s="62">
        <f>SUM(I22:J22)</f>
        <v>0</v>
      </c>
      <c r="L22" s="57"/>
      <c r="M22" s="57"/>
      <c r="N22" s="62">
        <f>SUM(L22:M22)</f>
        <v>0</v>
      </c>
      <c r="O22" s="514"/>
      <c r="P22" s="57"/>
      <c r="Q22" s="57"/>
      <c r="R22" s="62">
        <f t="shared" ref="R22:R27" si="1">SUM(P22:Q22)</f>
        <v>0</v>
      </c>
      <c r="S22" s="57"/>
      <c r="T22" s="57"/>
      <c r="U22" s="62">
        <f t="shared" ref="U22:U27" si="2">SUM(S22:T22)</f>
        <v>0</v>
      </c>
      <c r="V22" s="57"/>
      <c r="W22" s="57"/>
      <c r="X22" s="62">
        <f t="shared" ref="X22:X27" si="3">SUM(V22:W22)</f>
        <v>0</v>
      </c>
      <c r="Z22" s="62">
        <f t="shared" ref="Z22:Z27" si="4">R22/R$14</f>
        <v>0</v>
      </c>
      <c r="AA22" s="62">
        <f t="shared" ref="AA22:AA27" si="5">U22/U$14</f>
        <v>0</v>
      </c>
      <c r="AB22" s="62">
        <f t="shared" ref="AB22:AB27" si="6">X22/X$14</f>
        <v>0</v>
      </c>
      <c r="AC22" s="514"/>
      <c r="AD22" s="57"/>
      <c r="AE22" s="57"/>
      <c r="AF22" s="62">
        <f>SUM(AD22:AE22)</f>
        <v>0</v>
      </c>
      <c r="AG22" s="57"/>
      <c r="AH22" s="57"/>
      <c r="AI22" s="62">
        <f>SUM(AG22:AH22)</f>
        <v>0</v>
      </c>
      <c r="AJ22" s="57"/>
      <c r="AK22" s="57"/>
      <c r="AL22" s="62">
        <f>SUM(AJ22:AK22)</f>
        <v>0</v>
      </c>
      <c r="AN22" s="62">
        <f t="shared" ref="AN22:AN27" si="7">AF22/AF$14</f>
        <v>0</v>
      </c>
      <c r="AO22" s="62">
        <f t="shared" ref="AO22:AO27" si="8">AI22/AI$14</f>
        <v>0</v>
      </c>
      <c r="AP22" s="62">
        <f t="shared" ref="AP22:AP27" si="9">AL22/AL$14</f>
        <v>0</v>
      </c>
    </row>
    <row r="23" spans="1:42" ht="34.5" x14ac:dyDescent="0.25">
      <c r="A23" s="58">
        <f t="shared" si="0"/>
        <v>0</v>
      </c>
      <c r="C23" s="531"/>
      <c r="D23" s="519"/>
      <c r="E23" s="8" t="s">
        <v>159</v>
      </c>
      <c r="F23" s="57"/>
      <c r="G23" s="57"/>
      <c r="H23" s="62">
        <f t="shared" ref="H23:H37" si="10">SUM(F23:G23)</f>
        <v>0</v>
      </c>
      <c r="I23" s="57"/>
      <c r="J23" s="57"/>
      <c r="K23" s="62">
        <f t="shared" ref="K23:K37" si="11">SUM(I23:J23)</f>
        <v>0</v>
      </c>
      <c r="L23" s="57"/>
      <c r="M23" s="57"/>
      <c r="N23" s="62">
        <f t="shared" ref="N23:N37" si="12">SUM(L23:M23)</f>
        <v>0</v>
      </c>
      <c r="O23" s="514"/>
      <c r="P23" s="57"/>
      <c r="Q23" s="57"/>
      <c r="R23" s="62">
        <f t="shared" si="1"/>
        <v>0</v>
      </c>
      <c r="S23" s="57"/>
      <c r="T23" s="57"/>
      <c r="U23" s="62">
        <f t="shared" si="2"/>
        <v>0</v>
      </c>
      <c r="V23" s="57"/>
      <c r="W23" s="57"/>
      <c r="X23" s="62">
        <f t="shared" si="3"/>
        <v>0</v>
      </c>
      <c r="Z23" s="62">
        <f t="shared" si="4"/>
        <v>0</v>
      </c>
      <c r="AA23" s="62">
        <f t="shared" si="5"/>
        <v>0</v>
      </c>
      <c r="AB23" s="62">
        <f t="shared" si="6"/>
        <v>0</v>
      </c>
      <c r="AC23" s="514"/>
      <c r="AD23" s="57"/>
      <c r="AE23" s="57"/>
      <c r="AF23" s="62">
        <f t="shared" ref="AF23:AF37" si="13">SUM(AD23:AE23)</f>
        <v>0</v>
      </c>
      <c r="AG23" s="57"/>
      <c r="AH23" s="57"/>
      <c r="AI23" s="62">
        <f t="shared" ref="AI23:AI37" si="14">SUM(AG23:AH23)</f>
        <v>0</v>
      </c>
      <c r="AJ23" s="57"/>
      <c r="AK23" s="57"/>
      <c r="AL23" s="62">
        <f t="shared" ref="AL23:AL37" si="15">SUM(AJ23:AK23)</f>
        <v>0</v>
      </c>
      <c r="AN23" s="62">
        <f t="shared" si="7"/>
        <v>0</v>
      </c>
      <c r="AO23" s="62">
        <f t="shared" si="8"/>
        <v>0</v>
      </c>
      <c r="AP23" s="62">
        <f t="shared" si="9"/>
        <v>0</v>
      </c>
    </row>
    <row r="24" spans="1:42" ht="11.5" x14ac:dyDescent="0.25">
      <c r="A24" s="58">
        <f t="shared" si="0"/>
        <v>0</v>
      </c>
      <c r="C24" s="531"/>
      <c r="D24" s="519"/>
      <c r="E24" s="8" t="s">
        <v>160</v>
      </c>
      <c r="F24" s="57"/>
      <c r="G24" s="57"/>
      <c r="H24" s="62">
        <f t="shared" si="10"/>
        <v>0</v>
      </c>
      <c r="I24" s="57"/>
      <c r="J24" s="57"/>
      <c r="K24" s="62">
        <f t="shared" si="11"/>
        <v>0</v>
      </c>
      <c r="L24" s="57"/>
      <c r="M24" s="57"/>
      <c r="N24" s="62">
        <f t="shared" si="12"/>
        <v>0</v>
      </c>
      <c r="O24" s="514"/>
      <c r="P24" s="57"/>
      <c r="Q24" s="57"/>
      <c r="R24" s="62">
        <f t="shared" si="1"/>
        <v>0</v>
      </c>
      <c r="S24" s="57"/>
      <c r="T24" s="57"/>
      <c r="U24" s="62">
        <f t="shared" si="2"/>
        <v>0</v>
      </c>
      <c r="V24" s="57"/>
      <c r="W24" s="57"/>
      <c r="X24" s="62">
        <f t="shared" si="3"/>
        <v>0</v>
      </c>
      <c r="Z24" s="62">
        <f t="shared" si="4"/>
        <v>0</v>
      </c>
      <c r="AA24" s="62">
        <f t="shared" si="5"/>
        <v>0</v>
      </c>
      <c r="AB24" s="62">
        <f t="shared" si="6"/>
        <v>0</v>
      </c>
      <c r="AC24" s="514"/>
      <c r="AD24" s="57"/>
      <c r="AE24" s="57"/>
      <c r="AF24" s="62">
        <f t="shared" si="13"/>
        <v>0</v>
      </c>
      <c r="AG24" s="57"/>
      <c r="AH24" s="57"/>
      <c r="AI24" s="62">
        <f t="shared" si="14"/>
        <v>0</v>
      </c>
      <c r="AJ24" s="57"/>
      <c r="AK24" s="57"/>
      <c r="AL24" s="62">
        <f t="shared" si="15"/>
        <v>0</v>
      </c>
      <c r="AN24" s="62">
        <f t="shared" si="7"/>
        <v>0</v>
      </c>
      <c r="AO24" s="62">
        <f t="shared" si="8"/>
        <v>0</v>
      </c>
      <c r="AP24" s="62">
        <f t="shared" si="9"/>
        <v>0</v>
      </c>
    </row>
    <row r="25" spans="1:42" ht="11.5" x14ac:dyDescent="0.25">
      <c r="A25" s="58">
        <f t="shared" si="0"/>
        <v>0</v>
      </c>
      <c r="C25" s="531"/>
      <c r="D25" s="519"/>
      <c r="E25" s="2" t="s">
        <v>149</v>
      </c>
      <c r="F25" s="57"/>
      <c r="G25" s="57"/>
      <c r="H25" s="62">
        <f t="shared" si="10"/>
        <v>0</v>
      </c>
      <c r="I25" s="57"/>
      <c r="J25" s="57"/>
      <c r="K25" s="62">
        <f t="shared" si="11"/>
        <v>0</v>
      </c>
      <c r="L25" s="57"/>
      <c r="M25" s="57"/>
      <c r="N25" s="62">
        <f t="shared" si="12"/>
        <v>0</v>
      </c>
      <c r="O25" s="514"/>
      <c r="P25" s="57"/>
      <c r="Q25" s="57"/>
      <c r="R25" s="62">
        <f t="shared" si="1"/>
        <v>0</v>
      </c>
      <c r="S25" s="57"/>
      <c r="T25" s="57"/>
      <c r="U25" s="62">
        <f t="shared" si="2"/>
        <v>0</v>
      </c>
      <c r="V25" s="57"/>
      <c r="W25" s="57"/>
      <c r="X25" s="62">
        <f t="shared" si="3"/>
        <v>0</v>
      </c>
      <c r="Z25" s="62">
        <f t="shared" si="4"/>
        <v>0</v>
      </c>
      <c r="AA25" s="62">
        <f t="shared" si="5"/>
        <v>0</v>
      </c>
      <c r="AB25" s="62">
        <f t="shared" si="6"/>
        <v>0</v>
      </c>
      <c r="AC25" s="514"/>
      <c r="AD25" s="57"/>
      <c r="AE25" s="57"/>
      <c r="AF25" s="62">
        <f t="shared" si="13"/>
        <v>0</v>
      </c>
      <c r="AG25" s="57"/>
      <c r="AH25" s="57"/>
      <c r="AI25" s="62">
        <f t="shared" si="14"/>
        <v>0</v>
      </c>
      <c r="AJ25" s="57"/>
      <c r="AK25" s="57"/>
      <c r="AL25" s="62">
        <f t="shared" si="15"/>
        <v>0</v>
      </c>
      <c r="AN25" s="62">
        <f t="shared" si="7"/>
        <v>0</v>
      </c>
      <c r="AO25" s="62">
        <f t="shared" si="8"/>
        <v>0</v>
      </c>
      <c r="AP25" s="62">
        <f t="shared" si="9"/>
        <v>0</v>
      </c>
    </row>
    <row r="26" spans="1:42" ht="11.5" x14ac:dyDescent="0.25">
      <c r="A26" s="58">
        <f t="shared" si="0"/>
        <v>0</v>
      </c>
      <c r="C26" s="519" t="s">
        <v>492</v>
      </c>
      <c r="D26" s="520" t="s">
        <v>472</v>
      </c>
      <c r="E26" s="2" t="s">
        <v>150</v>
      </c>
      <c r="F26" s="57"/>
      <c r="G26" s="57"/>
      <c r="H26" s="62">
        <f t="shared" si="10"/>
        <v>0</v>
      </c>
      <c r="I26" s="57"/>
      <c r="J26" s="57"/>
      <c r="K26" s="62">
        <f t="shared" si="11"/>
        <v>0</v>
      </c>
      <c r="L26" s="57"/>
      <c r="M26" s="57"/>
      <c r="N26" s="62">
        <f t="shared" si="12"/>
        <v>0</v>
      </c>
      <c r="O26" s="515" t="s">
        <v>472</v>
      </c>
      <c r="P26" s="57"/>
      <c r="Q26" s="57"/>
      <c r="R26" s="62">
        <f t="shared" si="1"/>
        <v>0</v>
      </c>
      <c r="S26" s="57"/>
      <c r="T26" s="57"/>
      <c r="U26" s="62">
        <f t="shared" si="2"/>
        <v>0</v>
      </c>
      <c r="V26" s="57"/>
      <c r="W26" s="57"/>
      <c r="X26" s="62">
        <f t="shared" si="3"/>
        <v>0</v>
      </c>
      <c r="Z26" s="62">
        <f t="shared" si="4"/>
        <v>0</v>
      </c>
      <c r="AA26" s="62">
        <f t="shared" si="5"/>
        <v>0</v>
      </c>
      <c r="AB26" s="62">
        <f t="shared" si="6"/>
        <v>0</v>
      </c>
      <c r="AC26" s="515" t="s">
        <v>472</v>
      </c>
      <c r="AD26" s="57"/>
      <c r="AE26" s="57"/>
      <c r="AF26" s="62">
        <f t="shared" si="13"/>
        <v>0</v>
      </c>
      <c r="AG26" s="57"/>
      <c r="AH26" s="57"/>
      <c r="AI26" s="62">
        <f t="shared" si="14"/>
        <v>0</v>
      </c>
      <c r="AJ26" s="57"/>
      <c r="AK26" s="57"/>
      <c r="AL26" s="62">
        <f t="shared" si="15"/>
        <v>0</v>
      </c>
      <c r="AN26" s="62">
        <f t="shared" si="7"/>
        <v>0</v>
      </c>
      <c r="AO26" s="62">
        <f t="shared" si="8"/>
        <v>0</v>
      </c>
      <c r="AP26" s="62">
        <f t="shared" si="9"/>
        <v>0</v>
      </c>
    </row>
    <row r="27" spans="1:42" ht="11.5" x14ac:dyDescent="0.25">
      <c r="A27" s="58">
        <f t="shared" si="0"/>
        <v>0</v>
      </c>
      <c r="C27" s="531" t="s">
        <v>493</v>
      </c>
      <c r="D27" s="520"/>
      <c r="E27" s="2" t="s">
        <v>161</v>
      </c>
      <c r="F27" s="57"/>
      <c r="G27" s="57"/>
      <c r="H27" s="62">
        <f t="shared" si="10"/>
        <v>0</v>
      </c>
      <c r="I27" s="57"/>
      <c r="J27" s="57"/>
      <c r="K27" s="62">
        <f t="shared" si="11"/>
        <v>0</v>
      </c>
      <c r="L27" s="57"/>
      <c r="M27" s="57"/>
      <c r="N27" s="62">
        <f t="shared" si="12"/>
        <v>0</v>
      </c>
      <c r="O27" s="515"/>
      <c r="P27" s="57"/>
      <c r="Q27" s="57"/>
      <c r="R27" s="62">
        <f t="shared" si="1"/>
        <v>0</v>
      </c>
      <c r="S27" s="57"/>
      <c r="T27" s="57"/>
      <c r="U27" s="62">
        <f t="shared" si="2"/>
        <v>0</v>
      </c>
      <c r="V27" s="57"/>
      <c r="W27" s="57"/>
      <c r="X27" s="62">
        <f t="shared" si="3"/>
        <v>0</v>
      </c>
      <c r="Z27" s="62">
        <f t="shared" si="4"/>
        <v>0</v>
      </c>
      <c r="AA27" s="62">
        <f t="shared" si="5"/>
        <v>0</v>
      </c>
      <c r="AB27" s="62">
        <f t="shared" si="6"/>
        <v>0</v>
      </c>
      <c r="AC27" s="515"/>
      <c r="AD27" s="57"/>
      <c r="AE27" s="57"/>
      <c r="AF27" s="62">
        <f t="shared" si="13"/>
        <v>0</v>
      </c>
      <c r="AG27" s="57"/>
      <c r="AH27" s="57"/>
      <c r="AI27" s="62">
        <f t="shared" si="14"/>
        <v>0</v>
      </c>
      <c r="AJ27" s="57"/>
      <c r="AK27" s="57"/>
      <c r="AL27" s="62">
        <f t="shared" si="15"/>
        <v>0</v>
      </c>
      <c r="AN27" s="62">
        <f t="shared" si="7"/>
        <v>0</v>
      </c>
      <c r="AO27" s="62">
        <f t="shared" si="8"/>
        <v>0</v>
      </c>
      <c r="AP27" s="62">
        <f t="shared" si="9"/>
        <v>0</v>
      </c>
    </row>
    <row r="28" spans="1:42" ht="11.5" x14ac:dyDescent="0.25">
      <c r="A28" s="58"/>
      <c r="C28" s="519" t="s">
        <v>494</v>
      </c>
      <c r="D28" s="520" t="s">
        <v>472</v>
      </c>
      <c r="E28" s="3" t="s">
        <v>162</v>
      </c>
      <c r="F28" s="21">
        <f t="shared" ref="F28:M28" si="16">SUM(F$22:F$27)</f>
        <v>0</v>
      </c>
      <c r="G28" s="21">
        <f t="shared" si="16"/>
        <v>0</v>
      </c>
      <c r="H28" s="21">
        <f t="shared" si="16"/>
        <v>0</v>
      </c>
      <c r="I28" s="21">
        <f t="shared" si="16"/>
        <v>0</v>
      </c>
      <c r="J28" s="21">
        <f t="shared" si="16"/>
        <v>0</v>
      </c>
      <c r="K28" s="21">
        <f t="shared" si="16"/>
        <v>0</v>
      </c>
      <c r="L28" s="21">
        <f t="shared" si="16"/>
        <v>0</v>
      </c>
      <c r="M28" s="21">
        <f t="shared" si="16"/>
        <v>0</v>
      </c>
      <c r="N28" s="21">
        <f>SUM(N$22:N$27)</f>
        <v>0</v>
      </c>
      <c r="O28" s="515" t="s">
        <v>472</v>
      </c>
      <c r="P28" s="21">
        <f t="shared" ref="P28:W28" si="17">SUM(P$22:P$27)</f>
        <v>0</v>
      </c>
      <c r="Q28" s="21">
        <f t="shared" si="17"/>
        <v>0</v>
      </c>
      <c r="R28" s="21">
        <f t="shared" si="17"/>
        <v>0</v>
      </c>
      <c r="S28" s="21">
        <f t="shared" si="17"/>
        <v>0</v>
      </c>
      <c r="T28" s="21">
        <f t="shared" si="17"/>
        <v>0</v>
      </c>
      <c r="U28" s="21">
        <f t="shared" si="17"/>
        <v>0</v>
      </c>
      <c r="V28" s="21">
        <f t="shared" si="17"/>
        <v>0</v>
      </c>
      <c r="W28" s="21">
        <f t="shared" si="17"/>
        <v>0</v>
      </c>
      <c r="X28" s="21">
        <f>SUM(X$22:X$27)</f>
        <v>0</v>
      </c>
      <c r="Z28" s="21">
        <f>SUM(Z$22:Z$27)</f>
        <v>0</v>
      </c>
      <c r="AA28" s="21">
        <f>SUM(AA$22:AA$27)</f>
        <v>0</v>
      </c>
      <c r="AB28" s="21">
        <f>SUM(AB$22:AB$27)</f>
        <v>0</v>
      </c>
      <c r="AC28" s="515" t="s">
        <v>472</v>
      </c>
      <c r="AD28" s="21">
        <f t="shared" ref="AD28:AK28" si="18">SUM(AD$22:AD$27)</f>
        <v>0</v>
      </c>
      <c r="AE28" s="21">
        <f t="shared" si="18"/>
        <v>0</v>
      </c>
      <c r="AF28" s="21">
        <f t="shared" si="18"/>
        <v>0</v>
      </c>
      <c r="AG28" s="21">
        <f t="shared" si="18"/>
        <v>0</v>
      </c>
      <c r="AH28" s="21">
        <f t="shared" si="18"/>
        <v>0</v>
      </c>
      <c r="AI28" s="21">
        <f t="shared" si="18"/>
        <v>0</v>
      </c>
      <c r="AJ28" s="21">
        <f t="shared" si="18"/>
        <v>0</v>
      </c>
      <c r="AK28" s="21">
        <f t="shared" si="18"/>
        <v>0</v>
      </c>
      <c r="AL28" s="21">
        <f>SUM(AL$22:AL$27)</f>
        <v>0</v>
      </c>
      <c r="AN28" s="21">
        <f>SUM(AN$22:AN$27)</f>
        <v>0</v>
      </c>
      <c r="AO28" s="21">
        <f>SUM(AO$22:AO$27)</f>
        <v>0</v>
      </c>
      <c r="AP28" s="21">
        <f>SUM(AP$22:AP$27)</f>
        <v>0</v>
      </c>
    </row>
    <row r="29" spans="1:42" ht="11.5" x14ac:dyDescent="0.25">
      <c r="A29" s="58">
        <f>IF(OR(H29&gt;0,K29&gt;0,N29&gt;0,Z29&gt;0,AA29&gt;0,AB29&gt;0,AF29&gt;0,AI29&gt;0,AL29&gt;0),1,0)</f>
        <v>0</v>
      </c>
      <c r="C29" s="531" t="s">
        <v>516</v>
      </c>
      <c r="D29" s="520"/>
      <c r="E29" s="2" t="s">
        <v>163</v>
      </c>
      <c r="F29" s="57"/>
      <c r="G29" s="57"/>
      <c r="H29" s="62">
        <f t="shared" si="10"/>
        <v>0</v>
      </c>
      <c r="I29" s="57"/>
      <c r="J29" s="57"/>
      <c r="K29" s="62">
        <f t="shared" si="11"/>
        <v>0</v>
      </c>
      <c r="L29" s="57"/>
      <c r="M29" s="57"/>
      <c r="N29" s="62">
        <f t="shared" si="12"/>
        <v>0</v>
      </c>
      <c r="O29" s="515"/>
      <c r="P29" s="57"/>
      <c r="Q29" s="57"/>
      <c r="R29" s="62">
        <f>SUM(P29:Q29)</f>
        <v>0</v>
      </c>
      <c r="S29" s="57"/>
      <c r="T29" s="57"/>
      <c r="U29" s="62">
        <f>SUM(S29:T29)</f>
        <v>0</v>
      </c>
      <c r="V29" s="57"/>
      <c r="W29" s="57"/>
      <c r="X29" s="62">
        <f>SUM(V29:W29)</f>
        <v>0</v>
      </c>
      <c r="Z29" s="62">
        <f>R29/R$14</f>
        <v>0</v>
      </c>
      <c r="AA29" s="62">
        <f>U29/U$14</f>
        <v>0</v>
      </c>
      <c r="AB29" s="62">
        <f>X29/X$14</f>
        <v>0</v>
      </c>
      <c r="AC29" s="515"/>
      <c r="AD29" s="57"/>
      <c r="AE29" s="57"/>
      <c r="AF29" s="62">
        <f>SUM(AD29:AE29)</f>
        <v>0</v>
      </c>
      <c r="AG29" s="57"/>
      <c r="AH29" s="57"/>
      <c r="AI29" s="62">
        <f>SUM(AG29:AH29)</f>
        <v>0</v>
      </c>
      <c r="AJ29" s="57"/>
      <c r="AK29" s="57"/>
      <c r="AL29" s="62">
        <f>SUM(AJ29:AK29)</f>
        <v>0</v>
      </c>
      <c r="AN29" s="62">
        <f>AF29/AF$14</f>
        <v>0</v>
      </c>
      <c r="AO29" s="62">
        <f>AI29/AI$14</f>
        <v>0</v>
      </c>
      <c r="AP29" s="62">
        <f>AL29/AL$14</f>
        <v>0</v>
      </c>
    </row>
    <row r="30" spans="1:42" ht="11.5" x14ac:dyDescent="0.25">
      <c r="A30" s="58">
        <f>IF(OR(H30&gt;0,K30&gt;0,N30&gt;0,Z30&gt;0,AA30&gt;0,AB30&gt;0,AF30&gt;0,AI30&gt;0,AL30&gt;0),1,0)</f>
        <v>0</v>
      </c>
      <c r="C30" s="519" t="s">
        <v>517</v>
      </c>
      <c r="D30" s="520"/>
      <c r="E30" s="2" t="s">
        <v>164</v>
      </c>
      <c r="F30" s="57"/>
      <c r="G30" s="57"/>
      <c r="H30" s="62">
        <f t="shared" si="10"/>
        <v>0</v>
      </c>
      <c r="I30" s="57"/>
      <c r="J30" s="57"/>
      <c r="K30" s="62">
        <f t="shared" si="11"/>
        <v>0</v>
      </c>
      <c r="L30" s="57"/>
      <c r="M30" s="57"/>
      <c r="N30" s="62">
        <f t="shared" si="12"/>
        <v>0</v>
      </c>
      <c r="O30" s="515"/>
      <c r="P30" s="57"/>
      <c r="Q30" s="57"/>
      <c r="R30" s="62">
        <f>SUM(P30:Q30)</f>
        <v>0</v>
      </c>
      <c r="S30" s="57"/>
      <c r="T30" s="57"/>
      <c r="U30" s="62">
        <f>SUM(S30:T30)</f>
        <v>0</v>
      </c>
      <c r="V30" s="57"/>
      <c r="W30" s="57"/>
      <c r="X30" s="62">
        <f>SUM(V30:W30)</f>
        <v>0</v>
      </c>
      <c r="Z30" s="62">
        <f>R30/R$14</f>
        <v>0</v>
      </c>
      <c r="AA30" s="62">
        <f>U30/U$14</f>
        <v>0</v>
      </c>
      <c r="AB30" s="62">
        <f>X30/X$14</f>
        <v>0</v>
      </c>
      <c r="AC30" s="515"/>
      <c r="AD30" s="57"/>
      <c r="AE30" s="57"/>
      <c r="AF30" s="62">
        <f>SUM(AD30:AE30)</f>
        <v>0</v>
      </c>
      <c r="AG30" s="57"/>
      <c r="AH30" s="57"/>
      <c r="AI30" s="62">
        <f>SUM(AG30:AH30)</f>
        <v>0</v>
      </c>
      <c r="AJ30" s="57"/>
      <c r="AK30" s="57"/>
      <c r="AL30" s="62">
        <f>SUM(AJ30:AK30)</f>
        <v>0</v>
      </c>
      <c r="AN30" s="62">
        <f>AF30/AF$14</f>
        <v>0</v>
      </c>
      <c r="AO30" s="62">
        <f>AI30/AI$14</f>
        <v>0</v>
      </c>
      <c r="AP30" s="62">
        <f>AL30/AL$14</f>
        <v>0</v>
      </c>
    </row>
    <row r="31" spans="1:42" ht="11.5" x14ac:dyDescent="0.25">
      <c r="A31" s="58">
        <f>IF(OR(H31&gt;0,K31&gt;0,N31&gt;0,Z31&gt;0,AA31&gt;0,AB31&gt;0,AF31&gt;0,AI31&gt;0,AL31&gt;0),1,0)</f>
        <v>0</v>
      </c>
      <c r="C31" s="531" t="s">
        <v>518</v>
      </c>
      <c r="D31" s="520"/>
      <c r="E31" s="2" t="s">
        <v>165</v>
      </c>
      <c r="F31" s="57"/>
      <c r="G31" s="57"/>
      <c r="H31" s="62">
        <f t="shared" si="10"/>
        <v>0</v>
      </c>
      <c r="I31" s="57"/>
      <c r="J31" s="57"/>
      <c r="K31" s="62">
        <f t="shared" si="11"/>
        <v>0</v>
      </c>
      <c r="L31" s="57"/>
      <c r="M31" s="57"/>
      <c r="N31" s="62">
        <f t="shared" si="12"/>
        <v>0</v>
      </c>
      <c r="O31" s="515"/>
      <c r="P31" s="57"/>
      <c r="Q31" s="57"/>
      <c r="R31" s="62">
        <f>SUM(P31:Q31)</f>
        <v>0</v>
      </c>
      <c r="S31" s="57"/>
      <c r="T31" s="57"/>
      <c r="U31" s="62">
        <f>SUM(S31:T31)</f>
        <v>0</v>
      </c>
      <c r="V31" s="57"/>
      <c r="W31" s="57"/>
      <c r="X31" s="62">
        <f>SUM(V31:W31)</f>
        <v>0</v>
      </c>
      <c r="Z31" s="62">
        <f>R31/R$14</f>
        <v>0</v>
      </c>
      <c r="AA31" s="62">
        <f>U31/U$14</f>
        <v>0</v>
      </c>
      <c r="AB31" s="62">
        <f>X31/X$14</f>
        <v>0</v>
      </c>
      <c r="AC31" s="515"/>
      <c r="AD31" s="57"/>
      <c r="AE31" s="57"/>
      <c r="AF31" s="62">
        <f>SUM(AD31:AE31)</f>
        <v>0</v>
      </c>
      <c r="AG31" s="57"/>
      <c r="AH31" s="57"/>
      <c r="AI31" s="62">
        <f>SUM(AG31:AH31)</f>
        <v>0</v>
      </c>
      <c r="AJ31" s="57"/>
      <c r="AK31" s="57"/>
      <c r="AL31" s="62">
        <f>SUM(AJ31:AK31)</f>
        <v>0</v>
      </c>
      <c r="AN31" s="62">
        <f>AF31/AF$14</f>
        <v>0</v>
      </c>
      <c r="AO31" s="62">
        <f>AI31/AI$14</f>
        <v>0</v>
      </c>
      <c r="AP31" s="62">
        <f>AL31/AL$14</f>
        <v>0</v>
      </c>
    </row>
    <row r="32" spans="1:42" ht="11.5" x14ac:dyDescent="0.25">
      <c r="A32" s="58">
        <f>IF(OR(H32&gt;0,K32&gt;0,N32&gt;0,Z32&gt;0,AA32&gt;0,AB32&gt;0,AF32&gt;0,AI32&gt;0,AL32&gt;0),1,0)</f>
        <v>0</v>
      </c>
      <c r="C32" s="519" t="s">
        <v>519</v>
      </c>
      <c r="D32" s="520"/>
      <c r="E32" s="2" t="s">
        <v>166</v>
      </c>
      <c r="F32" s="57"/>
      <c r="G32" s="57"/>
      <c r="H32" s="62">
        <f t="shared" si="10"/>
        <v>0</v>
      </c>
      <c r="I32" s="57"/>
      <c r="J32" s="57"/>
      <c r="K32" s="62">
        <f t="shared" si="11"/>
        <v>0</v>
      </c>
      <c r="L32" s="57"/>
      <c r="M32" s="57"/>
      <c r="N32" s="62">
        <f t="shared" si="12"/>
        <v>0</v>
      </c>
      <c r="O32" s="515"/>
      <c r="P32" s="57"/>
      <c r="Q32" s="57"/>
      <c r="R32" s="62">
        <f>SUM(P32:Q32)</f>
        <v>0</v>
      </c>
      <c r="S32" s="57"/>
      <c r="T32" s="57"/>
      <c r="U32" s="62">
        <f>SUM(S32:T32)</f>
        <v>0</v>
      </c>
      <c r="V32" s="57"/>
      <c r="W32" s="57"/>
      <c r="X32" s="62">
        <f>SUM(V32:W32)</f>
        <v>0</v>
      </c>
      <c r="Z32" s="62">
        <f>R32/R$14</f>
        <v>0</v>
      </c>
      <c r="AA32" s="62">
        <f>U32/U$14</f>
        <v>0</v>
      </c>
      <c r="AB32" s="62">
        <f>X32/X$14</f>
        <v>0</v>
      </c>
      <c r="AC32" s="515"/>
      <c r="AD32" s="57"/>
      <c r="AE32" s="57"/>
      <c r="AF32" s="62">
        <f>SUM(AD32:AE32)</f>
        <v>0</v>
      </c>
      <c r="AG32" s="57"/>
      <c r="AH32" s="57"/>
      <c r="AI32" s="62">
        <f>SUM(AG32:AH32)</f>
        <v>0</v>
      </c>
      <c r="AJ32" s="57"/>
      <c r="AK32" s="57"/>
      <c r="AL32" s="62">
        <f>SUM(AJ32:AK32)</f>
        <v>0</v>
      </c>
      <c r="AN32" s="62">
        <f>AF32/AF$14</f>
        <v>0</v>
      </c>
      <c r="AO32" s="62">
        <f>AI32/AI$14</f>
        <v>0</v>
      </c>
      <c r="AP32" s="62">
        <f>AL32/AL$14</f>
        <v>0</v>
      </c>
    </row>
    <row r="33" spans="1:42" ht="23" x14ac:dyDescent="0.25">
      <c r="A33" s="58">
        <f>IF(OR(H33&gt;0,K33&gt;0,N33&gt;0,Z33&gt;0,AA33&gt;0,AB33&gt;0,AF33&gt;0,AI33&gt;0,AL33&gt;0),1,0)</f>
        <v>0</v>
      </c>
      <c r="C33" s="531" t="s">
        <v>520</v>
      </c>
      <c r="D33" s="520"/>
      <c r="E33" s="8" t="s">
        <v>167</v>
      </c>
      <c r="F33" s="57"/>
      <c r="G33" s="57"/>
      <c r="H33" s="62">
        <f t="shared" si="10"/>
        <v>0</v>
      </c>
      <c r="I33" s="57"/>
      <c r="J33" s="57"/>
      <c r="K33" s="62">
        <f t="shared" si="11"/>
        <v>0</v>
      </c>
      <c r="L33" s="57"/>
      <c r="M33" s="57"/>
      <c r="N33" s="62">
        <f t="shared" si="12"/>
        <v>0</v>
      </c>
      <c r="O33" s="515"/>
      <c r="P33" s="57"/>
      <c r="Q33" s="57"/>
      <c r="R33" s="62">
        <f>SUM(P33:Q33)</f>
        <v>0</v>
      </c>
      <c r="S33" s="57"/>
      <c r="T33" s="57"/>
      <c r="U33" s="62">
        <f>SUM(S33:T33)</f>
        <v>0</v>
      </c>
      <c r="V33" s="57"/>
      <c r="W33" s="57"/>
      <c r="X33" s="62">
        <f>SUM(V33:W33)</f>
        <v>0</v>
      </c>
      <c r="Z33" s="62">
        <f>R33/R$14</f>
        <v>0</v>
      </c>
      <c r="AA33" s="62">
        <f>U33/U$14</f>
        <v>0</v>
      </c>
      <c r="AB33" s="62">
        <f>X33/X$14</f>
        <v>0</v>
      </c>
      <c r="AC33" s="515"/>
      <c r="AD33" s="57"/>
      <c r="AE33" s="57"/>
      <c r="AF33" s="62">
        <f>SUM(AD33:AE33)</f>
        <v>0</v>
      </c>
      <c r="AG33" s="57"/>
      <c r="AH33" s="57"/>
      <c r="AI33" s="62">
        <f>SUM(AG33:AH33)</f>
        <v>0</v>
      </c>
      <c r="AJ33" s="57"/>
      <c r="AK33" s="57"/>
      <c r="AL33" s="62">
        <f>SUM(AJ33:AK33)</f>
        <v>0</v>
      </c>
      <c r="AN33" s="62">
        <f>AF33/AF$14</f>
        <v>0</v>
      </c>
      <c r="AO33" s="62">
        <f>AI33/AI$14</f>
        <v>0</v>
      </c>
      <c r="AP33" s="62">
        <f>AL33/AL$14</f>
        <v>0</v>
      </c>
    </row>
    <row r="34" spans="1:42" ht="11.5" x14ac:dyDescent="0.25">
      <c r="A34" s="58"/>
      <c r="C34" s="519" t="s">
        <v>536</v>
      </c>
      <c r="D34" s="520"/>
      <c r="E34" s="3" t="s">
        <v>168</v>
      </c>
      <c r="F34" s="21">
        <f t="shared" ref="F34:N34" si="19">SUM(F29:F33)</f>
        <v>0</v>
      </c>
      <c r="G34" s="21">
        <f t="shared" si="19"/>
        <v>0</v>
      </c>
      <c r="H34" s="21">
        <f t="shared" si="19"/>
        <v>0</v>
      </c>
      <c r="I34" s="21">
        <f t="shared" si="19"/>
        <v>0</v>
      </c>
      <c r="J34" s="21">
        <f t="shared" si="19"/>
        <v>0</v>
      </c>
      <c r="K34" s="21">
        <f t="shared" si="19"/>
        <v>0</v>
      </c>
      <c r="L34" s="21">
        <f t="shared" si="19"/>
        <v>0</v>
      </c>
      <c r="M34" s="21">
        <f t="shared" si="19"/>
        <v>0</v>
      </c>
      <c r="N34" s="21">
        <f t="shared" si="19"/>
        <v>0</v>
      </c>
      <c r="O34" s="515"/>
      <c r="P34" s="21">
        <f t="shared" ref="P34:W34" si="20">SUM(P29:P33)</f>
        <v>0</v>
      </c>
      <c r="Q34" s="21">
        <f t="shared" si="20"/>
        <v>0</v>
      </c>
      <c r="R34" s="21">
        <f t="shared" si="20"/>
        <v>0</v>
      </c>
      <c r="S34" s="21">
        <f t="shared" si="20"/>
        <v>0</v>
      </c>
      <c r="T34" s="21">
        <f t="shared" si="20"/>
        <v>0</v>
      </c>
      <c r="U34" s="21">
        <f t="shared" si="20"/>
        <v>0</v>
      </c>
      <c r="V34" s="21">
        <f t="shared" si="20"/>
        <v>0</v>
      </c>
      <c r="W34" s="21">
        <f t="shared" si="20"/>
        <v>0</v>
      </c>
      <c r="X34" s="21">
        <f>SUM(X29:X33)</f>
        <v>0</v>
      </c>
      <c r="Z34" s="21">
        <f>SUM(Z29:Z33)</f>
        <v>0</v>
      </c>
      <c r="AA34" s="21">
        <f>SUM(AA29:AA33)</f>
        <v>0</v>
      </c>
      <c r="AB34" s="21">
        <f>SUM(AB29:AB33)</f>
        <v>0</v>
      </c>
      <c r="AC34" s="515"/>
      <c r="AD34" s="21">
        <f t="shared" ref="AD34:AK34" si="21">SUM(AD29:AD33)</f>
        <v>0</v>
      </c>
      <c r="AE34" s="21">
        <f t="shared" si="21"/>
        <v>0</v>
      </c>
      <c r="AF34" s="21">
        <f t="shared" si="21"/>
        <v>0</v>
      </c>
      <c r="AG34" s="21">
        <f t="shared" si="21"/>
        <v>0</v>
      </c>
      <c r="AH34" s="21">
        <f t="shared" si="21"/>
        <v>0</v>
      </c>
      <c r="AI34" s="21">
        <f t="shared" si="21"/>
        <v>0</v>
      </c>
      <c r="AJ34" s="21">
        <f t="shared" si="21"/>
        <v>0</v>
      </c>
      <c r="AK34" s="21">
        <f t="shared" si="21"/>
        <v>0</v>
      </c>
      <c r="AL34" s="21">
        <f>SUM(AL29:AL33)</f>
        <v>0</v>
      </c>
      <c r="AN34" s="21">
        <f>SUM(AN29:AN33)</f>
        <v>0</v>
      </c>
      <c r="AO34" s="21">
        <f>SUM(AO29:AO33)</f>
        <v>0</v>
      </c>
      <c r="AP34" s="21">
        <f>SUM(AP29:AP33)</f>
        <v>0</v>
      </c>
    </row>
    <row r="35" spans="1:42" ht="11.5" x14ac:dyDescent="0.25">
      <c r="A35" s="58"/>
      <c r="C35" s="531" t="s">
        <v>537</v>
      </c>
      <c r="D35" s="520" t="s">
        <v>472</v>
      </c>
      <c r="E35" s="3" t="s">
        <v>169</v>
      </c>
      <c r="F35" s="21">
        <f t="shared" ref="F35:N35" si="22">F28+F34</f>
        <v>0</v>
      </c>
      <c r="G35" s="21">
        <f t="shared" si="22"/>
        <v>0</v>
      </c>
      <c r="H35" s="21">
        <f t="shared" si="22"/>
        <v>0</v>
      </c>
      <c r="I35" s="21">
        <f t="shared" si="22"/>
        <v>0</v>
      </c>
      <c r="J35" s="21">
        <f t="shared" si="22"/>
        <v>0</v>
      </c>
      <c r="K35" s="21">
        <f t="shared" si="22"/>
        <v>0</v>
      </c>
      <c r="L35" s="21">
        <f t="shared" si="22"/>
        <v>0</v>
      </c>
      <c r="M35" s="21">
        <f t="shared" si="22"/>
        <v>0</v>
      </c>
      <c r="N35" s="21">
        <f t="shared" si="22"/>
        <v>0</v>
      </c>
      <c r="O35" s="515" t="s">
        <v>472</v>
      </c>
      <c r="P35" s="21">
        <f t="shared" ref="P35:W35" si="23">P28+P34</f>
        <v>0</v>
      </c>
      <c r="Q35" s="21">
        <f t="shared" si="23"/>
        <v>0</v>
      </c>
      <c r="R35" s="21">
        <f t="shared" si="23"/>
        <v>0</v>
      </c>
      <c r="S35" s="21">
        <f t="shared" si="23"/>
        <v>0</v>
      </c>
      <c r="T35" s="21">
        <f t="shared" si="23"/>
        <v>0</v>
      </c>
      <c r="U35" s="21">
        <f t="shared" si="23"/>
        <v>0</v>
      </c>
      <c r="V35" s="21">
        <f t="shared" si="23"/>
        <v>0</v>
      </c>
      <c r="W35" s="21">
        <f t="shared" si="23"/>
        <v>0</v>
      </c>
      <c r="X35" s="21">
        <f>X28+X34</f>
        <v>0</v>
      </c>
      <c r="Z35" s="21">
        <f>Z28+Z34</f>
        <v>0</v>
      </c>
      <c r="AA35" s="21">
        <f>AA28+AA34</f>
        <v>0</v>
      </c>
      <c r="AB35" s="21">
        <f>AB28+AB34</f>
        <v>0</v>
      </c>
      <c r="AC35" s="515" t="s">
        <v>472</v>
      </c>
      <c r="AD35" s="21">
        <f t="shared" ref="AD35:AL35" si="24">AD28+AD34</f>
        <v>0</v>
      </c>
      <c r="AE35" s="21">
        <f t="shared" si="24"/>
        <v>0</v>
      </c>
      <c r="AF35" s="21">
        <f t="shared" si="24"/>
        <v>0</v>
      </c>
      <c r="AG35" s="21">
        <f t="shared" si="24"/>
        <v>0</v>
      </c>
      <c r="AH35" s="21">
        <f t="shared" si="24"/>
        <v>0</v>
      </c>
      <c r="AI35" s="21">
        <f t="shared" si="24"/>
        <v>0</v>
      </c>
      <c r="AJ35" s="21">
        <f t="shared" si="24"/>
        <v>0</v>
      </c>
      <c r="AK35" s="21">
        <f t="shared" si="24"/>
        <v>0</v>
      </c>
      <c r="AL35" s="21">
        <f t="shared" si="24"/>
        <v>0</v>
      </c>
      <c r="AN35" s="21">
        <f>AN28+AN34</f>
        <v>0</v>
      </c>
      <c r="AO35" s="21">
        <f>AO28+AO34</f>
        <v>0</v>
      </c>
      <c r="AP35" s="21">
        <f>AP28+AP34</f>
        <v>0</v>
      </c>
    </row>
    <row r="36" spans="1:42" ht="11.5" x14ac:dyDescent="0.25">
      <c r="A36" s="58"/>
      <c r="C36" s="519" t="s">
        <v>538</v>
      </c>
      <c r="D36" s="520"/>
      <c r="E36" s="2" t="s">
        <v>226</v>
      </c>
      <c r="F36" s="57"/>
      <c r="G36" s="57"/>
      <c r="H36" s="62">
        <f t="shared" si="10"/>
        <v>0</v>
      </c>
      <c r="I36" s="57"/>
      <c r="J36" s="57"/>
      <c r="K36" s="62">
        <f t="shared" si="11"/>
        <v>0</v>
      </c>
      <c r="L36" s="57"/>
      <c r="M36" s="57"/>
      <c r="N36" s="62">
        <f t="shared" si="12"/>
        <v>0</v>
      </c>
      <c r="O36" s="515"/>
      <c r="P36" s="57"/>
      <c r="Q36" s="57"/>
      <c r="R36" s="62">
        <f>SUM(P36:Q36)</f>
        <v>0</v>
      </c>
      <c r="S36" s="57"/>
      <c r="T36" s="57"/>
      <c r="U36" s="62">
        <f>SUM(S36:T36)</f>
        <v>0</v>
      </c>
      <c r="V36" s="57"/>
      <c r="W36" s="57"/>
      <c r="X36" s="62">
        <f>SUM(V36:W36)</f>
        <v>0</v>
      </c>
      <c r="Z36" s="62">
        <f>R36/R$14</f>
        <v>0</v>
      </c>
      <c r="AA36" s="62">
        <f>U36/U$14</f>
        <v>0</v>
      </c>
      <c r="AB36" s="62">
        <f>X36/X$14</f>
        <v>0</v>
      </c>
      <c r="AC36" s="515"/>
      <c r="AD36" s="57"/>
      <c r="AE36" s="57"/>
      <c r="AF36" s="62">
        <f t="shared" si="13"/>
        <v>0</v>
      </c>
      <c r="AG36" s="57"/>
      <c r="AH36" s="57"/>
      <c r="AI36" s="62">
        <f t="shared" si="14"/>
        <v>0</v>
      </c>
      <c r="AJ36" s="57"/>
      <c r="AK36" s="57"/>
      <c r="AL36" s="62">
        <f t="shared" si="15"/>
        <v>0</v>
      </c>
      <c r="AN36" s="62">
        <f>AF36/AF$14</f>
        <v>0</v>
      </c>
      <c r="AO36" s="62">
        <f>AI36/AI$14</f>
        <v>0</v>
      </c>
      <c r="AP36" s="62">
        <f>AL36/AL$14</f>
        <v>0</v>
      </c>
    </row>
    <row r="37" spans="1:42" ht="11.5" x14ac:dyDescent="0.25">
      <c r="A37" s="58"/>
      <c r="C37" s="531" t="s">
        <v>539</v>
      </c>
      <c r="D37" s="520"/>
      <c r="E37" s="2" t="s">
        <v>170</v>
      </c>
      <c r="F37" s="57"/>
      <c r="G37" s="57"/>
      <c r="H37" s="62">
        <f t="shared" si="10"/>
        <v>0</v>
      </c>
      <c r="I37" s="57"/>
      <c r="J37" s="57"/>
      <c r="K37" s="62">
        <f t="shared" si="11"/>
        <v>0</v>
      </c>
      <c r="L37" s="57"/>
      <c r="M37" s="57"/>
      <c r="N37" s="62">
        <f t="shared" si="12"/>
        <v>0</v>
      </c>
      <c r="O37" s="515"/>
      <c r="P37" s="57"/>
      <c r="Q37" s="57"/>
      <c r="R37" s="62">
        <f>SUM(P37:Q37)</f>
        <v>0</v>
      </c>
      <c r="S37" s="57"/>
      <c r="T37" s="57"/>
      <c r="U37" s="62">
        <f>SUM(S37:T37)</f>
        <v>0</v>
      </c>
      <c r="V37" s="57"/>
      <c r="W37" s="57"/>
      <c r="X37" s="62">
        <f>SUM(V37:W37)</f>
        <v>0</v>
      </c>
      <c r="Z37" s="62">
        <f>R37/R$14</f>
        <v>0</v>
      </c>
      <c r="AA37" s="62">
        <f>U37/U$14</f>
        <v>0</v>
      </c>
      <c r="AB37" s="62">
        <f>X37/X$14</f>
        <v>0</v>
      </c>
      <c r="AC37" s="515"/>
      <c r="AD37" s="57"/>
      <c r="AE37" s="57"/>
      <c r="AF37" s="62">
        <f t="shared" si="13"/>
        <v>0</v>
      </c>
      <c r="AG37" s="57"/>
      <c r="AH37" s="57"/>
      <c r="AI37" s="62">
        <f t="shared" si="14"/>
        <v>0</v>
      </c>
      <c r="AJ37" s="57"/>
      <c r="AK37" s="57"/>
      <c r="AL37" s="62">
        <f t="shared" si="15"/>
        <v>0</v>
      </c>
      <c r="AN37" s="62">
        <f>AF37/AF$14</f>
        <v>0</v>
      </c>
      <c r="AO37" s="62">
        <f>AI37/AI$14</f>
        <v>0</v>
      </c>
      <c r="AP37" s="62">
        <f>AL37/AL$14</f>
        <v>0</v>
      </c>
    </row>
    <row r="38" spans="1:42" ht="11.5" x14ac:dyDescent="0.25">
      <c r="A38" s="58"/>
      <c r="C38" s="519" t="s">
        <v>540</v>
      </c>
      <c r="D38" s="520"/>
      <c r="O38" s="515"/>
      <c r="AC38" s="515"/>
    </row>
    <row r="39" spans="1:42" ht="11.5" x14ac:dyDescent="0.25">
      <c r="A39" s="58"/>
      <c r="C39" s="531" t="s">
        <v>541</v>
      </c>
      <c r="D39" s="520"/>
      <c r="E39" s="3" t="s">
        <v>171</v>
      </c>
      <c r="F39" s="21">
        <f t="shared" ref="F39:N39" si="25">SUM(F35,F36,F37)</f>
        <v>0</v>
      </c>
      <c r="G39" s="21">
        <f t="shared" si="25"/>
        <v>0</v>
      </c>
      <c r="H39" s="21">
        <f t="shared" si="25"/>
        <v>0</v>
      </c>
      <c r="I39" s="21">
        <f t="shared" si="25"/>
        <v>0</v>
      </c>
      <c r="J39" s="21">
        <f t="shared" si="25"/>
        <v>0</v>
      </c>
      <c r="K39" s="21">
        <f t="shared" si="25"/>
        <v>0</v>
      </c>
      <c r="L39" s="21">
        <f t="shared" si="25"/>
        <v>0</v>
      </c>
      <c r="M39" s="21">
        <f t="shared" si="25"/>
        <v>0</v>
      </c>
      <c r="N39" s="21">
        <f t="shared" si="25"/>
        <v>0</v>
      </c>
      <c r="O39" s="515"/>
      <c r="P39" s="21">
        <f t="shared" ref="P39:W39" si="26">SUM(P35,P36,P37)</f>
        <v>0</v>
      </c>
      <c r="Q39" s="21">
        <f t="shared" si="26"/>
        <v>0</v>
      </c>
      <c r="R39" s="21">
        <f t="shared" si="26"/>
        <v>0</v>
      </c>
      <c r="S39" s="21">
        <f t="shared" si="26"/>
        <v>0</v>
      </c>
      <c r="T39" s="21">
        <f t="shared" si="26"/>
        <v>0</v>
      </c>
      <c r="U39" s="21">
        <f t="shared" si="26"/>
        <v>0</v>
      </c>
      <c r="V39" s="21">
        <f t="shared" si="26"/>
        <v>0</v>
      </c>
      <c r="W39" s="21">
        <f t="shared" si="26"/>
        <v>0</v>
      </c>
      <c r="X39" s="21">
        <f>SUM(X35,X36,X37)</f>
        <v>0</v>
      </c>
      <c r="Z39" s="21">
        <f>SUM(Z35,Z36,Z37)</f>
        <v>0</v>
      </c>
      <c r="AA39" s="21">
        <f>SUM(AA35,AA36,AA37)</f>
        <v>0</v>
      </c>
      <c r="AB39" s="21">
        <f>SUM(AB35,AB36,AB37)</f>
        <v>0</v>
      </c>
      <c r="AC39" s="515"/>
      <c r="AD39" s="21">
        <f t="shared" ref="AD39:AK39" si="27">SUM(AD35,AD36,AD37)</f>
        <v>0</v>
      </c>
      <c r="AE39" s="21">
        <f t="shared" si="27"/>
        <v>0</v>
      </c>
      <c r="AF39" s="21">
        <f t="shared" si="27"/>
        <v>0</v>
      </c>
      <c r="AG39" s="21">
        <f t="shared" si="27"/>
        <v>0</v>
      </c>
      <c r="AH39" s="21">
        <f t="shared" si="27"/>
        <v>0</v>
      </c>
      <c r="AI39" s="21">
        <f t="shared" si="27"/>
        <v>0</v>
      </c>
      <c r="AJ39" s="21">
        <f t="shared" si="27"/>
        <v>0</v>
      </c>
      <c r="AK39" s="21">
        <f t="shared" si="27"/>
        <v>0</v>
      </c>
      <c r="AL39" s="21">
        <f>SUM(AL35,AL36,AL37)</f>
        <v>0</v>
      </c>
      <c r="AN39" s="21">
        <f>SUM(AN35,AN36,AN37)</f>
        <v>0</v>
      </c>
      <c r="AO39" s="21">
        <f>SUM(AO35,AO36,AO37)</f>
        <v>0</v>
      </c>
      <c r="AP39" s="21">
        <f>SUM(AP35,AP36,AP37)</f>
        <v>0</v>
      </c>
    </row>
    <row r="40" spans="1:42" ht="11.5" x14ac:dyDescent="0.25">
      <c r="A40" s="58"/>
      <c r="C40" s="519" t="s">
        <v>542</v>
      </c>
      <c r="D40" s="520"/>
      <c r="F40" s="4"/>
      <c r="G40" s="4"/>
      <c r="H40" s="4"/>
      <c r="I40" s="4"/>
      <c r="J40" s="4"/>
      <c r="K40" s="4"/>
      <c r="L40" s="4"/>
      <c r="M40" s="4"/>
      <c r="N40" s="4"/>
      <c r="O40" s="515"/>
      <c r="P40" s="4"/>
      <c r="Q40" s="4"/>
      <c r="R40" s="4"/>
      <c r="S40" s="4"/>
      <c r="T40" s="4"/>
      <c r="U40" s="4"/>
      <c r="V40" s="4"/>
      <c r="W40" s="4"/>
      <c r="X40" s="4"/>
      <c r="Z40" s="4"/>
      <c r="AA40" s="4"/>
      <c r="AB40" s="4"/>
      <c r="AC40" s="515"/>
      <c r="AD40" s="4"/>
      <c r="AE40" s="4"/>
      <c r="AF40" s="4"/>
      <c r="AG40" s="4"/>
      <c r="AH40" s="4"/>
      <c r="AI40" s="4"/>
      <c r="AJ40" s="4"/>
      <c r="AK40" s="4"/>
      <c r="AL40" s="4"/>
      <c r="AN40" s="4"/>
      <c r="AO40" s="4"/>
      <c r="AP40" s="4"/>
    </row>
    <row r="41" spans="1:42" ht="11.5" x14ac:dyDescent="0.25">
      <c r="A41" s="58"/>
      <c r="C41" s="531" t="s">
        <v>543</v>
      </c>
      <c r="D41" s="520" t="s">
        <v>472</v>
      </c>
      <c r="E41" s="2" t="s">
        <v>172</v>
      </c>
      <c r="F41" s="57"/>
      <c r="G41" s="57"/>
      <c r="H41" s="62">
        <f>SUM(F41:G41)</f>
        <v>0</v>
      </c>
      <c r="I41" s="57"/>
      <c r="J41" s="57"/>
      <c r="K41" s="62">
        <f>SUM(I41:J41)</f>
        <v>0</v>
      </c>
      <c r="L41" s="57"/>
      <c r="M41" s="57"/>
      <c r="N41" s="62">
        <f>SUM(L41:M41)</f>
        <v>0</v>
      </c>
      <c r="O41" s="515" t="s">
        <v>472</v>
      </c>
      <c r="P41" s="57"/>
      <c r="Q41" s="57"/>
      <c r="R41" s="62">
        <f>SUM(P41:Q41)</f>
        <v>0</v>
      </c>
      <c r="S41" s="57"/>
      <c r="T41" s="57"/>
      <c r="U41" s="62">
        <f>SUM(S41:T41)</f>
        <v>0</v>
      </c>
      <c r="V41" s="57"/>
      <c r="W41" s="57"/>
      <c r="X41" s="62">
        <f>SUM(V41:W41)</f>
        <v>0</v>
      </c>
      <c r="Z41" s="62">
        <f>R41/R$14</f>
        <v>0</v>
      </c>
      <c r="AA41" s="62">
        <f>U41/U$14</f>
        <v>0</v>
      </c>
      <c r="AB41" s="62">
        <f>X41/X$14</f>
        <v>0</v>
      </c>
      <c r="AC41" s="515" t="s">
        <v>472</v>
      </c>
      <c r="AD41" s="57"/>
      <c r="AE41" s="57"/>
      <c r="AF41" s="62">
        <f>SUM(AD41:AE41)</f>
        <v>0</v>
      </c>
      <c r="AG41" s="57"/>
      <c r="AH41" s="57"/>
      <c r="AI41" s="62">
        <f>SUM(AG41:AH41)</f>
        <v>0</v>
      </c>
      <c r="AJ41" s="57"/>
      <c r="AK41" s="57"/>
      <c r="AL41" s="62">
        <f>SUM(AJ41:AK41)</f>
        <v>0</v>
      </c>
      <c r="AN41" s="62">
        <f>AF41/AF$14</f>
        <v>0</v>
      </c>
      <c r="AO41" s="62">
        <f>AI41/AI$14</f>
        <v>0</v>
      </c>
      <c r="AP41" s="62">
        <f>AL41/AL$14</f>
        <v>0</v>
      </c>
    </row>
    <row r="42" spans="1:42" ht="11.5" x14ac:dyDescent="0.25">
      <c r="A42" s="58"/>
      <c r="C42" s="519" t="s">
        <v>544</v>
      </c>
      <c r="D42" s="520"/>
      <c r="E42" s="2" t="s">
        <v>173</v>
      </c>
      <c r="F42" s="57"/>
      <c r="G42" s="57"/>
      <c r="H42" s="62">
        <f>SUM(F42:G42)</f>
        <v>0</v>
      </c>
      <c r="I42" s="57"/>
      <c r="J42" s="57"/>
      <c r="K42" s="62">
        <f>SUM(I42:J42)</f>
        <v>0</v>
      </c>
      <c r="L42" s="57"/>
      <c r="M42" s="57"/>
      <c r="N42" s="62">
        <f>SUM(L42:M42)</f>
        <v>0</v>
      </c>
      <c r="O42" s="515"/>
      <c r="P42" s="57"/>
      <c r="Q42" s="57"/>
      <c r="R42" s="62">
        <f>SUM(P42:Q42)</f>
        <v>0</v>
      </c>
      <c r="S42" s="57"/>
      <c r="T42" s="57"/>
      <c r="U42" s="62">
        <f>SUM(S42:T42)</f>
        <v>0</v>
      </c>
      <c r="V42" s="57"/>
      <c r="W42" s="57"/>
      <c r="X42" s="62">
        <f>SUM(V42:W42)</f>
        <v>0</v>
      </c>
      <c r="Z42" s="62">
        <f>R42/R$14</f>
        <v>0</v>
      </c>
      <c r="AA42" s="62">
        <f>U42/U$14</f>
        <v>0</v>
      </c>
      <c r="AB42" s="62">
        <f>X42/X$14</f>
        <v>0</v>
      </c>
      <c r="AC42" s="515"/>
      <c r="AD42" s="57"/>
      <c r="AE42" s="57"/>
      <c r="AF42" s="62">
        <f>SUM(AD42:AE42)</f>
        <v>0</v>
      </c>
      <c r="AG42" s="57"/>
      <c r="AH42" s="57"/>
      <c r="AI42" s="62">
        <f>SUM(AG42:AH42)</f>
        <v>0</v>
      </c>
      <c r="AJ42" s="57"/>
      <c r="AK42" s="57"/>
      <c r="AL42" s="62">
        <f>SUM(AJ42:AK42)</f>
        <v>0</v>
      </c>
      <c r="AN42" s="62">
        <f>AF42/AF$14</f>
        <v>0</v>
      </c>
      <c r="AO42" s="62">
        <f>AI42/AI$14</f>
        <v>0</v>
      </c>
      <c r="AP42" s="62">
        <f>AL42/AL$14</f>
        <v>0</v>
      </c>
    </row>
    <row r="43" spans="1:42" ht="11.5" x14ac:dyDescent="0.25">
      <c r="A43" s="58"/>
      <c r="C43" s="531" t="s">
        <v>545</v>
      </c>
      <c r="D43" s="520"/>
      <c r="E43" s="2" t="s">
        <v>174</v>
      </c>
      <c r="F43" s="57"/>
      <c r="G43" s="57"/>
      <c r="H43" s="62">
        <f>SUM(F43:G43)</f>
        <v>0</v>
      </c>
      <c r="I43" s="57"/>
      <c r="J43" s="57"/>
      <c r="K43" s="62">
        <f>SUM(I43:J43)</f>
        <v>0</v>
      </c>
      <c r="L43" s="57"/>
      <c r="M43" s="57"/>
      <c r="N43" s="62">
        <f>SUM(L43:M43)</f>
        <v>0</v>
      </c>
      <c r="O43" s="515"/>
      <c r="P43" s="57"/>
      <c r="Q43" s="57"/>
      <c r="R43" s="62">
        <f>SUM(P43:Q43)</f>
        <v>0</v>
      </c>
      <c r="S43" s="57"/>
      <c r="T43" s="57"/>
      <c r="U43" s="62">
        <f>SUM(S43:T43)</f>
        <v>0</v>
      </c>
      <c r="V43" s="57"/>
      <c r="W43" s="57"/>
      <c r="X43" s="62">
        <f>SUM(V43:W43)</f>
        <v>0</v>
      </c>
      <c r="Z43" s="62">
        <f>R43/R$14</f>
        <v>0</v>
      </c>
      <c r="AA43" s="62">
        <f>U43/U$14</f>
        <v>0</v>
      </c>
      <c r="AB43" s="62">
        <f>X43/X$14</f>
        <v>0</v>
      </c>
      <c r="AC43" s="515"/>
      <c r="AD43" s="57"/>
      <c r="AE43" s="57"/>
      <c r="AF43" s="62">
        <f>SUM(AD43:AE43)</f>
        <v>0</v>
      </c>
      <c r="AG43" s="57"/>
      <c r="AH43" s="57"/>
      <c r="AI43" s="62">
        <f>SUM(AG43:AH43)</f>
        <v>0</v>
      </c>
      <c r="AJ43" s="57"/>
      <c r="AK43" s="57"/>
      <c r="AL43" s="62">
        <f>SUM(AJ43:AK43)</f>
        <v>0</v>
      </c>
      <c r="AN43" s="62">
        <f>AF43/AF$14</f>
        <v>0</v>
      </c>
      <c r="AO43" s="62">
        <f>AI43/AI$14</f>
        <v>0</v>
      </c>
      <c r="AP43" s="62">
        <f>AL43/AL$14</f>
        <v>0</v>
      </c>
    </row>
    <row r="44" spans="1:42" ht="11.5" x14ac:dyDescent="0.25">
      <c r="A44" s="58"/>
      <c r="C44" s="519" t="s">
        <v>546</v>
      </c>
      <c r="D44" s="520"/>
      <c r="E44" s="2" t="s">
        <v>175</v>
      </c>
      <c r="F44" s="57"/>
      <c r="G44" s="57"/>
      <c r="H44" s="62">
        <f>SUM(F44:G44)</f>
        <v>0</v>
      </c>
      <c r="I44" s="57"/>
      <c r="J44" s="57"/>
      <c r="K44" s="62">
        <f>SUM(I44:J44)</f>
        <v>0</v>
      </c>
      <c r="L44" s="57"/>
      <c r="M44" s="57"/>
      <c r="N44" s="62">
        <f>SUM(L44:M44)</f>
        <v>0</v>
      </c>
      <c r="O44" s="515"/>
      <c r="P44" s="57"/>
      <c r="Q44" s="57"/>
      <c r="R44" s="62">
        <f>SUM(P44:Q44)</f>
        <v>0</v>
      </c>
      <c r="S44" s="57"/>
      <c r="T44" s="57"/>
      <c r="U44" s="62">
        <f>SUM(S44:T44)</f>
        <v>0</v>
      </c>
      <c r="V44" s="57"/>
      <c r="W44" s="57"/>
      <c r="X44" s="62">
        <f>SUM(V44:W44)</f>
        <v>0</v>
      </c>
      <c r="Z44" s="62">
        <f>R44/R$14</f>
        <v>0</v>
      </c>
      <c r="AA44" s="62">
        <f>U44/U$14</f>
        <v>0</v>
      </c>
      <c r="AB44" s="62">
        <f>X44/X$14</f>
        <v>0</v>
      </c>
      <c r="AC44" s="515"/>
      <c r="AD44" s="57"/>
      <c r="AE44" s="57"/>
      <c r="AF44" s="62">
        <f>SUM(AD44:AE44)</f>
        <v>0</v>
      </c>
      <c r="AG44" s="57"/>
      <c r="AH44" s="57"/>
      <c r="AI44" s="62">
        <f>SUM(AG44:AH44)</f>
        <v>0</v>
      </c>
      <c r="AJ44" s="57"/>
      <c r="AK44" s="57"/>
      <c r="AL44" s="62">
        <f>SUM(AJ44:AK44)</f>
        <v>0</v>
      </c>
      <c r="AN44" s="62">
        <f>AF44/AF$14</f>
        <v>0</v>
      </c>
      <c r="AO44" s="62">
        <f>AI44/AI$14</f>
        <v>0</v>
      </c>
      <c r="AP44" s="62">
        <f>AL44/AL$14</f>
        <v>0</v>
      </c>
    </row>
    <row r="45" spans="1:42" ht="11.5" x14ac:dyDescent="0.25">
      <c r="A45" s="58"/>
      <c r="C45" s="531" t="s">
        <v>547</v>
      </c>
      <c r="D45" s="520"/>
      <c r="E45" s="2" t="s">
        <v>125</v>
      </c>
      <c r="F45" s="57"/>
      <c r="G45" s="62">
        <f>-F45</f>
        <v>0</v>
      </c>
      <c r="H45" s="62">
        <f>SUM(F45:G45)</f>
        <v>0</v>
      </c>
      <c r="I45" s="57"/>
      <c r="J45" s="62">
        <f>-I45</f>
        <v>0</v>
      </c>
      <c r="K45" s="62">
        <f>SUM(I45:J45)</f>
        <v>0</v>
      </c>
      <c r="L45" s="57"/>
      <c r="M45" s="62">
        <f>-L45</f>
        <v>0</v>
      </c>
      <c r="N45" s="62">
        <f>SUM(L45:M45)</f>
        <v>0</v>
      </c>
      <c r="O45" s="515"/>
      <c r="P45" s="57"/>
      <c r="Q45" s="62">
        <f>-P45</f>
        <v>0</v>
      </c>
      <c r="R45" s="62">
        <f>SUM(P45:Q45)</f>
        <v>0</v>
      </c>
      <c r="S45" s="57"/>
      <c r="T45" s="62">
        <f>-S45</f>
        <v>0</v>
      </c>
      <c r="U45" s="62">
        <f>SUM(S45:T45)</f>
        <v>0</v>
      </c>
      <c r="V45" s="57"/>
      <c r="W45" s="62">
        <f>-V45</f>
        <v>0</v>
      </c>
      <c r="X45" s="62">
        <f>SUM(V45:W45)</f>
        <v>0</v>
      </c>
      <c r="Z45" s="62">
        <f>R45/R$14</f>
        <v>0</v>
      </c>
      <c r="AA45" s="62">
        <f>U45/U$14</f>
        <v>0</v>
      </c>
      <c r="AB45" s="62">
        <f>X45/X$14</f>
        <v>0</v>
      </c>
      <c r="AC45" s="515"/>
      <c r="AD45" s="57"/>
      <c r="AE45" s="62">
        <f>-AD45</f>
        <v>0</v>
      </c>
      <c r="AF45" s="62">
        <f>SUM(AD45:AE45)</f>
        <v>0</v>
      </c>
      <c r="AG45" s="57"/>
      <c r="AH45" s="62">
        <f>-AG45</f>
        <v>0</v>
      </c>
      <c r="AI45" s="62">
        <f>SUM(AG45:AH45)</f>
        <v>0</v>
      </c>
      <c r="AJ45" s="57"/>
      <c r="AK45" s="62">
        <f>-AJ45</f>
        <v>0</v>
      </c>
      <c r="AL45" s="62">
        <f>SUM(AJ45:AK45)</f>
        <v>0</v>
      </c>
      <c r="AN45" s="62">
        <f>AF45/AF$14</f>
        <v>0</v>
      </c>
      <c r="AO45" s="62">
        <f>AI45/AI$14</f>
        <v>0</v>
      </c>
      <c r="AP45" s="62">
        <f>AL45/AL$14</f>
        <v>0</v>
      </c>
    </row>
    <row r="46" spans="1:42" ht="11.5" x14ac:dyDescent="0.25">
      <c r="A46" s="58"/>
      <c r="C46" s="519" t="s">
        <v>548</v>
      </c>
      <c r="D46" s="520"/>
      <c r="E46" s="3" t="s">
        <v>69</v>
      </c>
      <c r="F46" s="21">
        <f t="shared" ref="F46:N46" si="28">F39+F41+F42+F45+F43+F44</f>
        <v>0</v>
      </c>
      <c r="G46" s="21">
        <f t="shared" si="28"/>
        <v>0</v>
      </c>
      <c r="H46" s="21">
        <f t="shared" si="28"/>
        <v>0</v>
      </c>
      <c r="I46" s="21">
        <f t="shared" si="28"/>
        <v>0</v>
      </c>
      <c r="J46" s="21">
        <f t="shared" si="28"/>
        <v>0</v>
      </c>
      <c r="K46" s="21">
        <f t="shared" si="28"/>
        <v>0</v>
      </c>
      <c r="L46" s="21">
        <f t="shared" si="28"/>
        <v>0</v>
      </c>
      <c r="M46" s="21">
        <f t="shared" si="28"/>
        <v>0</v>
      </c>
      <c r="N46" s="21">
        <f t="shared" si="28"/>
        <v>0</v>
      </c>
      <c r="O46" s="515"/>
      <c r="P46" s="21">
        <f t="shared" ref="P46:W46" si="29">P39+P41+P42+P45+P43+P44</f>
        <v>0</v>
      </c>
      <c r="Q46" s="21">
        <f t="shared" si="29"/>
        <v>0</v>
      </c>
      <c r="R46" s="21">
        <f t="shared" si="29"/>
        <v>0</v>
      </c>
      <c r="S46" s="21">
        <f t="shared" si="29"/>
        <v>0</v>
      </c>
      <c r="T46" s="21">
        <f t="shared" si="29"/>
        <v>0</v>
      </c>
      <c r="U46" s="21">
        <f t="shared" si="29"/>
        <v>0</v>
      </c>
      <c r="V46" s="21">
        <f t="shared" si="29"/>
        <v>0</v>
      </c>
      <c r="W46" s="21">
        <f t="shared" si="29"/>
        <v>0</v>
      </c>
      <c r="X46" s="21">
        <f>X39+X41+X42+X45+X43+X44</f>
        <v>0</v>
      </c>
      <c r="Z46" s="21">
        <f>Z39+Z41+Z42+Z45+Z43+Z44</f>
        <v>0</v>
      </c>
      <c r="AA46" s="21">
        <f>AA39+AA41+AA42+AA45+AA43+AA44</f>
        <v>0</v>
      </c>
      <c r="AB46" s="21">
        <f>AB39+AB41+AB42+AB45+AB43+AB44</f>
        <v>0</v>
      </c>
      <c r="AC46" s="515"/>
      <c r="AD46" s="21">
        <f t="shared" ref="AD46:AL46" si="30">AD39+AD41+AD42+AD45+AD43+AD44</f>
        <v>0</v>
      </c>
      <c r="AE46" s="21">
        <f t="shared" si="30"/>
        <v>0</v>
      </c>
      <c r="AF46" s="21">
        <f t="shared" si="30"/>
        <v>0</v>
      </c>
      <c r="AG46" s="21">
        <f t="shared" si="30"/>
        <v>0</v>
      </c>
      <c r="AH46" s="21">
        <f t="shared" si="30"/>
        <v>0</v>
      </c>
      <c r="AI46" s="21">
        <f t="shared" si="30"/>
        <v>0</v>
      </c>
      <c r="AJ46" s="21">
        <f t="shared" si="30"/>
        <v>0</v>
      </c>
      <c r="AK46" s="21">
        <f t="shared" si="30"/>
        <v>0</v>
      </c>
      <c r="AL46" s="21">
        <f t="shared" si="30"/>
        <v>0</v>
      </c>
      <c r="AN46" s="21">
        <f>AN39+AN41+AN42+AN45+AN43+AN44</f>
        <v>0</v>
      </c>
      <c r="AO46" s="21">
        <f>AO39+AO41+AO42+AO45+AO43+AO44</f>
        <v>0</v>
      </c>
      <c r="AP46" s="21">
        <f>AP39+AP41+AP42+AP45+AP43+AP44</f>
        <v>0</v>
      </c>
    </row>
    <row r="47" spans="1:42" ht="11.5" x14ac:dyDescent="0.25">
      <c r="A47" s="58"/>
      <c r="C47" s="531" t="s">
        <v>549</v>
      </c>
      <c r="D47" s="520"/>
      <c r="F47" s="4"/>
      <c r="G47" s="4"/>
      <c r="H47" s="4"/>
      <c r="I47" s="4"/>
      <c r="J47" s="4"/>
      <c r="K47" s="4"/>
      <c r="L47" s="4"/>
      <c r="M47" s="4"/>
      <c r="N47" s="4"/>
      <c r="O47" s="515"/>
      <c r="P47" s="4"/>
      <c r="Q47" s="4"/>
      <c r="R47" s="4"/>
      <c r="S47" s="4"/>
      <c r="T47" s="4"/>
      <c r="U47" s="4"/>
      <c r="V47" s="4"/>
      <c r="W47" s="4"/>
      <c r="X47" s="4"/>
      <c r="Z47" s="4"/>
      <c r="AA47" s="4"/>
      <c r="AB47" s="4"/>
      <c r="AC47" s="515"/>
      <c r="AD47" s="4"/>
      <c r="AE47" s="4"/>
      <c r="AF47" s="4"/>
      <c r="AG47" s="4"/>
      <c r="AH47" s="4"/>
      <c r="AI47" s="4"/>
      <c r="AJ47" s="4"/>
      <c r="AK47" s="4"/>
      <c r="AL47" s="4"/>
      <c r="AN47" s="4"/>
      <c r="AO47" s="4"/>
      <c r="AP47" s="4"/>
    </row>
    <row r="48" spans="1:42" ht="11.5" x14ac:dyDescent="0.25">
      <c r="A48" s="58"/>
      <c r="C48" s="519" t="s">
        <v>550</v>
      </c>
      <c r="D48" s="520"/>
      <c r="E48" s="2" t="s">
        <v>151</v>
      </c>
      <c r="F48" s="57"/>
      <c r="G48" s="57"/>
      <c r="H48" s="62">
        <f>SUM(F48:G48)</f>
        <v>0</v>
      </c>
      <c r="I48" s="57"/>
      <c r="J48" s="57"/>
      <c r="K48" s="62">
        <f>SUM(I48:J48)</f>
        <v>0</v>
      </c>
      <c r="L48" s="57"/>
      <c r="M48" s="57"/>
      <c r="N48" s="62">
        <f>SUM(L48:M48)</f>
        <v>0</v>
      </c>
      <c r="O48" s="515"/>
      <c r="P48" s="57"/>
      <c r="Q48" s="57"/>
      <c r="R48" s="62">
        <f>SUM(P48:Q48)</f>
        <v>0</v>
      </c>
      <c r="S48" s="57"/>
      <c r="T48" s="57"/>
      <c r="U48" s="62">
        <f>SUM(S48:T48)</f>
        <v>0</v>
      </c>
      <c r="V48" s="57"/>
      <c r="W48" s="57"/>
      <c r="X48" s="62">
        <f>SUM(V48:W48)</f>
        <v>0</v>
      </c>
      <c r="Z48" s="62">
        <f>R48/R$14</f>
        <v>0</v>
      </c>
      <c r="AA48" s="62">
        <f>U48/U$14</f>
        <v>0</v>
      </c>
      <c r="AB48" s="62">
        <f>X48/X$14</f>
        <v>0</v>
      </c>
      <c r="AC48" s="515"/>
      <c r="AD48" s="57"/>
      <c r="AE48" s="57"/>
      <c r="AF48" s="62">
        <f>SUM(AD48:AE48)</f>
        <v>0</v>
      </c>
      <c r="AG48" s="57"/>
      <c r="AH48" s="57"/>
      <c r="AI48" s="62">
        <f>SUM(AG48:AH48)</f>
        <v>0</v>
      </c>
      <c r="AJ48" s="57"/>
      <c r="AK48" s="57"/>
      <c r="AL48" s="62">
        <f>SUM(AJ48:AK48)</f>
        <v>0</v>
      </c>
      <c r="AN48" s="62">
        <f>AF48/AF$14</f>
        <v>0</v>
      </c>
      <c r="AO48" s="62">
        <f>AI48/AI$14</f>
        <v>0</v>
      </c>
      <c r="AP48" s="62">
        <f>AL48/AL$14</f>
        <v>0</v>
      </c>
    </row>
    <row r="49" spans="1:43" ht="11.5" x14ac:dyDescent="0.25">
      <c r="A49" s="58"/>
      <c r="C49" s="531" t="s">
        <v>551</v>
      </c>
      <c r="D49" s="520"/>
      <c r="E49" s="3" t="s">
        <v>152</v>
      </c>
      <c r="F49" s="21">
        <f t="shared" ref="F49:N49" si="31">F48+F46</f>
        <v>0</v>
      </c>
      <c r="G49" s="21">
        <f t="shared" si="31"/>
        <v>0</v>
      </c>
      <c r="H49" s="21">
        <f t="shared" si="31"/>
        <v>0</v>
      </c>
      <c r="I49" s="21">
        <f t="shared" si="31"/>
        <v>0</v>
      </c>
      <c r="J49" s="21">
        <f t="shared" si="31"/>
        <v>0</v>
      </c>
      <c r="K49" s="21">
        <f t="shared" si="31"/>
        <v>0</v>
      </c>
      <c r="L49" s="21">
        <f t="shared" si="31"/>
        <v>0</v>
      </c>
      <c r="M49" s="21">
        <f t="shared" si="31"/>
        <v>0</v>
      </c>
      <c r="N49" s="21">
        <f t="shared" si="31"/>
        <v>0</v>
      </c>
      <c r="O49" s="515"/>
      <c r="P49" s="21">
        <f t="shared" ref="P49:W49" si="32">P48+P46</f>
        <v>0</v>
      </c>
      <c r="Q49" s="21">
        <f t="shared" si="32"/>
        <v>0</v>
      </c>
      <c r="R49" s="21">
        <f t="shared" si="32"/>
        <v>0</v>
      </c>
      <c r="S49" s="21">
        <f t="shared" si="32"/>
        <v>0</v>
      </c>
      <c r="T49" s="21">
        <f t="shared" si="32"/>
        <v>0</v>
      </c>
      <c r="U49" s="21">
        <f t="shared" si="32"/>
        <v>0</v>
      </c>
      <c r="V49" s="21">
        <f t="shared" si="32"/>
        <v>0</v>
      </c>
      <c r="W49" s="21">
        <f t="shared" si="32"/>
        <v>0</v>
      </c>
      <c r="X49" s="21">
        <f>X48+X46</f>
        <v>0</v>
      </c>
      <c r="Z49" s="21">
        <f>Z48+Z46</f>
        <v>0</v>
      </c>
      <c r="AA49" s="21">
        <f>AA48+AA46</f>
        <v>0</v>
      </c>
      <c r="AB49" s="21">
        <f>AB48+AB46</f>
        <v>0</v>
      </c>
      <c r="AC49" s="515"/>
      <c r="AD49" s="21">
        <f t="shared" ref="AD49:AK49" si="33">AD48+AD46</f>
        <v>0</v>
      </c>
      <c r="AE49" s="21">
        <f t="shared" si="33"/>
        <v>0</v>
      </c>
      <c r="AF49" s="21">
        <f t="shared" si="33"/>
        <v>0</v>
      </c>
      <c r="AG49" s="21">
        <f t="shared" si="33"/>
        <v>0</v>
      </c>
      <c r="AH49" s="21">
        <f t="shared" si="33"/>
        <v>0</v>
      </c>
      <c r="AI49" s="21">
        <f t="shared" si="33"/>
        <v>0</v>
      </c>
      <c r="AJ49" s="21">
        <f t="shared" si="33"/>
        <v>0</v>
      </c>
      <c r="AK49" s="21">
        <f t="shared" si="33"/>
        <v>0</v>
      </c>
      <c r="AL49" s="21">
        <f>AL48+AL46</f>
        <v>0</v>
      </c>
      <c r="AN49" s="21">
        <f>AN48+AN46</f>
        <v>0</v>
      </c>
      <c r="AO49" s="21">
        <f>AO48+AO46</f>
        <v>0</v>
      </c>
      <c r="AP49" s="21">
        <f>AP48+AP46</f>
        <v>0</v>
      </c>
    </row>
    <row r="50" spans="1:43" ht="11.5" x14ac:dyDescent="0.25">
      <c r="A50" s="58"/>
      <c r="C50" s="519" t="s">
        <v>552</v>
      </c>
      <c r="D50" s="520"/>
      <c r="F50" s="4"/>
      <c r="G50" s="4"/>
      <c r="H50" s="4"/>
      <c r="I50" s="4"/>
      <c r="J50" s="4"/>
      <c r="K50" s="4"/>
      <c r="L50" s="4"/>
      <c r="M50" s="4"/>
      <c r="N50" s="4"/>
      <c r="O50" s="515"/>
      <c r="P50" s="4"/>
      <c r="Q50" s="4"/>
      <c r="R50" s="4"/>
      <c r="S50" s="4"/>
      <c r="T50" s="4"/>
      <c r="U50" s="4"/>
      <c r="V50" s="4"/>
      <c r="W50" s="4"/>
      <c r="X50" s="4"/>
      <c r="Z50" s="4"/>
      <c r="AA50" s="4"/>
      <c r="AB50" s="4"/>
      <c r="AC50" s="515"/>
      <c r="AD50" s="4"/>
      <c r="AE50" s="4"/>
      <c r="AF50" s="4"/>
      <c r="AG50" s="4"/>
      <c r="AH50" s="4"/>
      <c r="AI50" s="4"/>
      <c r="AJ50" s="4"/>
      <c r="AK50" s="4"/>
      <c r="AL50" s="4"/>
      <c r="AN50" s="4"/>
      <c r="AO50" s="4"/>
      <c r="AP50" s="4"/>
    </row>
    <row r="51" spans="1:43" ht="14.5" x14ac:dyDescent="0.35">
      <c r="A51" s="58">
        <f>IF(OR(H51&gt;0,K51&gt;0,N51&gt;0,Z51&gt;0,AA51&gt;0,AB51&gt;0,AF51&gt;0,AI51&gt;0,AL51&gt;0),1,0)</f>
        <v>0</v>
      </c>
      <c r="C51" s="531" t="s">
        <v>553</v>
      </c>
      <c r="D51" s="520" t="s">
        <v>472</v>
      </c>
      <c r="E51" s="16" t="s">
        <v>19</v>
      </c>
      <c r="F51" s="57"/>
      <c r="G51" s="57"/>
      <c r="H51" s="28">
        <f>SUM(F51:G51)</f>
        <v>0</v>
      </c>
      <c r="I51" s="57"/>
      <c r="J51" s="57"/>
      <c r="K51" s="28">
        <f>SUM(I51:J51)</f>
        <v>0</v>
      </c>
      <c r="L51" s="57"/>
      <c r="M51" s="57"/>
      <c r="N51" s="28">
        <f>SUM(L51:M51)</f>
        <v>0</v>
      </c>
      <c r="O51" s="515" t="s">
        <v>472</v>
      </c>
      <c r="P51" s="57"/>
      <c r="Q51" s="57"/>
      <c r="R51" s="28">
        <f>SUM(P51:Q51)</f>
        <v>0</v>
      </c>
      <c r="S51" s="57"/>
      <c r="T51" s="57"/>
      <c r="U51" s="28">
        <f>SUM(S51:T51)</f>
        <v>0</v>
      </c>
      <c r="V51" s="57"/>
      <c r="W51" s="57"/>
      <c r="X51" s="28">
        <f>SUM(V51:W51)</f>
        <v>0</v>
      </c>
      <c r="Y51" s="17"/>
      <c r="Z51" s="28">
        <f>R51/R$14</f>
        <v>0</v>
      </c>
      <c r="AA51" s="28">
        <f>U51/U$14</f>
        <v>0</v>
      </c>
      <c r="AB51" s="28">
        <f>X51/X$14</f>
        <v>0</v>
      </c>
      <c r="AC51" s="515" t="s">
        <v>472</v>
      </c>
      <c r="AD51" s="57"/>
      <c r="AE51" s="57"/>
      <c r="AF51" s="28">
        <f>SUM(AD51:AE51)</f>
        <v>0</v>
      </c>
      <c r="AG51" s="57"/>
      <c r="AH51" s="57"/>
      <c r="AI51" s="28">
        <f>SUM(AG51:AH51)</f>
        <v>0</v>
      </c>
      <c r="AJ51" s="57"/>
      <c r="AK51" s="57"/>
      <c r="AL51" s="28">
        <f>SUM(AJ51:AK51)</f>
        <v>0</v>
      </c>
      <c r="AM51" s="17"/>
      <c r="AN51" s="28">
        <f>AF51/AF$14</f>
        <v>0</v>
      </c>
      <c r="AO51" s="28">
        <f>AI51/AI$14</f>
        <v>0</v>
      </c>
      <c r="AP51" s="28">
        <f>AL51/AL$14</f>
        <v>0</v>
      </c>
      <c r="AQ51" s="17"/>
    </row>
    <row r="52" spans="1:43" ht="11.5" x14ac:dyDescent="0.25">
      <c r="A52" s="58"/>
      <c r="C52" s="531"/>
      <c r="D52" s="520"/>
      <c r="F52" s="4"/>
      <c r="G52" s="4"/>
      <c r="H52" s="4"/>
      <c r="I52" s="4"/>
      <c r="J52" s="4"/>
      <c r="K52" s="4"/>
      <c r="L52" s="4"/>
      <c r="M52" s="4"/>
      <c r="N52" s="4"/>
      <c r="O52" s="515"/>
      <c r="P52" s="4"/>
      <c r="Q52" s="4"/>
      <c r="R52" s="4"/>
      <c r="S52" s="4"/>
      <c r="T52" s="4"/>
      <c r="U52" s="4"/>
      <c r="V52" s="4"/>
      <c r="W52" s="4"/>
      <c r="X52" s="4"/>
      <c r="Z52" s="4"/>
      <c r="AA52" s="4"/>
      <c r="AB52" s="4"/>
      <c r="AC52" s="515"/>
      <c r="AD52" s="4"/>
      <c r="AE52" s="4"/>
      <c r="AF52" s="4"/>
      <c r="AG52" s="4"/>
      <c r="AH52" s="4"/>
      <c r="AI52" s="4"/>
      <c r="AJ52" s="4"/>
      <c r="AK52" s="4"/>
      <c r="AL52" s="4"/>
      <c r="AN52" s="4"/>
      <c r="AO52" s="4"/>
      <c r="AP52" s="4"/>
    </row>
    <row r="53" spans="1:43" ht="13" x14ac:dyDescent="0.3">
      <c r="A53" s="58"/>
      <c r="C53" s="531"/>
      <c r="D53" s="520"/>
      <c r="E53" s="13" t="s">
        <v>628</v>
      </c>
      <c r="F53" s="23"/>
      <c r="G53" s="23"/>
      <c r="H53" s="61" t="str">
        <f>H17</f>
        <v>31/XX/20XX</v>
      </c>
      <c r="I53" s="23"/>
      <c r="J53" s="23"/>
      <c r="K53" s="61" t="str">
        <f>K17</f>
        <v>31/XX/20XX</v>
      </c>
      <c r="L53" s="23"/>
      <c r="M53" s="23"/>
      <c r="N53" s="61" t="str">
        <f>N17</f>
        <v>31/XX/20XX</v>
      </c>
      <c r="O53" s="515"/>
      <c r="P53" s="23"/>
      <c r="Q53" s="23"/>
      <c r="R53" s="61" t="str">
        <f>R17</f>
        <v>31/XX/20XX</v>
      </c>
      <c r="S53" s="23"/>
      <c r="T53" s="23"/>
      <c r="U53" s="61" t="str">
        <f>U17</f>
        <v>31/XX/20XX</v>
      </c>
      <c r="V53" s="23"/>
      <c r="W53" s="23"/>
      <c r="X53" s="61" t="str">
        <f>X17</f>
        <v>31/XX/20XX</v>
      </c>
      <c r="Z53" s="61" t="str">
        <f>Z17</f>
        <v>31/XX/20XX</v>
      </c>
      <c r="AA53" s="61" t="str">
        <f>AA17</f>
        <v>31/XX/20XX</v>
      </c>
      <c r="AB53" s="61" t="str">
        <f>AB17</f>
        <v>31/XX/20XX</v>
      </c>
      <c r="AC53" s="515"/>
      <c r="AD53" s="23"/>
      <c r="AE53" s="23"/>
      <c r="AF53" s="61" t="str">
        <f>AF17</f>
        <v>31/XX/20XX</v>
      </c>
      <c r="AG53" s="23"/>
      <c r="AH53" s="23"/>
      <c r="AI53" s="61" t="str">
        <f>AI17</f>
        <v>31/XX/20XX</v>
      </c>
      <c r="AJ53" s="23"/>
      <c r="AK53" s="23"/>
      <c r="AL53" s="61" t="str">
        <f>AL17</f>
        <v>31/XX/20XX</v>
      </c>
      <c r="AN53" s="61" t="str">
        <f>AN17</f>
        <v>31/XX/20XX</v>
      </c>
      <c r="AO53" s="61" t="str">
        <f>AO17</f>
        <v>31/XX/20XX</v>
      </c>
      <c r="AP53" s="61" t="str">
        <f>AP17</f>
        <v>31/XX/20XX</v>
      </c>
    </row>
    <row r="54" spans="1:43" ht="11.5" x14ac:dyDescent="0.25">
      <c r="A54" s="58">
        <f t="shared" ref="A54:A59" si="34">IF(OR(H54&lt;0,K54&lt;0,N54&lt;0,Z54&lt;0,AA54&lt;0,AB54&lt;0,AF54&lt;0,AI54&lt;0,AL54&lt;0),1,0)</f>
        <v>0</v>
      </c>
      <c r="C54" s="531" t="s">
        <v>495</v>
      </c>
      <c r="D54" s="520" t="s">
        <v>472</v>
      </c>
      <c r="E54" s="2" t="s">
        <v>20</v>
      </c>
      <c r="F54" s="57"/>
      <c r="G54" s="57"/>
      <c r="H54" s="62">
        <f t="shared" ref="H54:H59" si="35">SUM(F54:G54)</f>
        <v>0</v>
      </c>
      <c r="I54" s="57"/>
      <c r="J54" s="57"/>
      <c r="K54" s="62">
        <f t="shared" ref="K54:K59" si="36">SUM(I54:J54)</f>
        <v>0</v>
      </c>
      <c r="L54" s="57"/>
      <c r="M54" s="57"/>
      <c r="N54" s="62">
        <f t="shared" ref="N54:N59" si="37">SUM(L54:M54)</f>
        <v>0</v>
      </c>
      <c r="O54" s="515" t="s">
        <v>472</v>
      </c>
      <c r="P54" s="57"/>
      <c r="Q54" s="57"/>
      <c r="R54" s="62">
        <f t="shared" ref="R54:R59" si="38">SUM(P54:Q54)</f>
        <v>0</v>
      </c>
      <c r="S54" s="57"/>
      <c r="T54" s="57"/>
      <c r="U54" s="62">
        <f t="shared" ref="U54:U59" si="39">SUM(S54:T54)</f>
        <v>0</v>
      </c>
      <c r="V54" s="57"/>
      <c r="W54" s="57"/>
      <c r="X54" s="62">
        <f t="shared" ref="X54:X59" si="40">SUM(V54:W54)</f>
        <v>0</v>
      </c>
      <c r="Z54" s="62">
        <f t="shared" ref="Z54:Z59" si="41">R54/R$15</f>
        <v>0</v>
      </c>
      <c r="AA54" s="62">
        <f t="shared" ref="AA54:AA59" si="42">U54/U$15</f>
        <v>0</v>
      </c>
      <c r="AB54" s="62">
        <f t="shared" ref="AB54:AB59" si="43">X54/X$15</f>
        <v>0</v>
      </c>
      <c r="AC54" s="515" t="s">
        <v>472</v>
      </c>
      <c r="AD54" s="57"/>
      <c r="AE54" s="57"/>
      <c r="AF54" s="62">
        <f t="shared" ref="AF54:AF59" si="44">SUM(AD54:AE54)</f>
        <v>0</v>
      </c>
      <c r="AG54" s="57"/>
      <c r="AH54" s="57"/>
      <c r="AI54" s="62">
        <f t="shared" ref="AI54:AI59" si="45">SUM(AG54:AH54)</f>
        <v>0</v>
      </c>
      <c r="AJ54" s="57"/>
      <c r="AK54" s="57"/>
      <c r="AL54" s="62">
        <f t="shared" ref="AL54:AL59" si="46">SUM(AJ54:AK54)</f>
        <v>0</v>
      </c>
      <c r="AN54" s="62">
        <f t="shared" ref="AN54:AN59" si="47">AF54/AF$15</f>
        <v>0</v>
      </c>
      <c r="AO54" s="62">
        <f t="shared" ref="AO54:AO59" si="48">AI54/AI$15</f>
        <v>0</v>
      </c>
      <c r="AP54" s="62">
        <f t="shared" ref="AP54:AP59" si="49">AL54/AL$15</f>
        <v>0</v>
      </c>
    </row>
    <row r="55" spans="1:43" ht="11.5" x14ac:dyDescent="0.25">
      <c r="A55" s="58">
        <f t="shared" si="34"/>
        <v>0</v>
      </c>
      <c r="C55" s="531" t="s">
        <v>496</v>
      </c>
      <c r="D55" s="520" t="s">
        <v>472</v>
      </c>
      <c r="E55" s="2" t="s">
        <v>55</v>
      </c>
      <c r="F55" s="57"/>
      <c r="G55" s="57"/>
      <c r="H55" s="62">
        <f t="shared" si="35"/>
        <v>0</v>
      </c>
      <c r="I55" s="57"/>
      <c r="J55" s="57"/>
      <c r="K55" s="62">
        <f t="shared" si="36"/>
        <v>0</v>
      </c>
      <c r="L55" s="57"/>
      <c r="M55" s="57"/>
      <c r="N55" s="62">
        <f t="shared" si="37"/>
        <v>0</v>
      </c>
      <c r="O55" s="515" t="s">
        <v>472</v>
      </c>
      <c r="P55" s="57"/>
      <c r="Q55" s="57"/>
      <c r="R55" s="62">
        <f t="shared" si="38"/>
        <v>0</v>
      </c>
      <c r="S55" s="57"/>
      <c r="T55" s="57"/>
      <c r="U55" s="62">
        <f t="shared" si="39"/>
        <v>0</v>
      </c>
      <c r="V55" s="57"/>
      <c r="W55" s="57"/>
      <c r="X55" s="62">
        <f t="shared" si="40"/>
        <v>0</v>
      </c>
      <c r="Z55" s="62">
        <f t="shared" si="41"/>
        <v>0</v>
      </c>
      <c r="AA55" s="62">
        <f t="shared" si="42"/>
        <v>0</v>
      </c>
      <c r="AB55" s="62">
        <f t="shared" si="43"/>
        <v>0</v>
      </c>
      <c r="AC55" s="515" t="s">
        <v>472</v>
      </c>
      <c r="AD55" s="57"/>
      <c r="AE55" s="57"/>
      <c r="AF55" s="62">
        <f t="shared" si="44"/>
        <v>0</v>
      </c>
      <c r="AG55" s="57"/>
      <c r="AH55" s="57"/>
      <c r="AI55" s="62">
        <f t="shared" si="45"/>
        <v>0</v>
      </c>
      <c r="AJ55" s="57"/>
      <c r="AK55" s="57"/>
      <c r="AL55" s="62">
        <f t="shared" si="46"/>
        <v>0</v>
      </c>
      <c r="AN55" s="62">
        <f t="shared" si="47"/>
        <v>0</v>
      </c>
      <c r="AO55" s="62">
        <f t="shared" si="48"/>
        <v>0</v>
      </c>
      <c r="AP55" s="62">
        <f t="shared" si="49"/>
        <v>0</v>
      </c>
    </row>
    <row r="56" spans="1:43" ht="11.5" x14ac:dyDescent="0.25">
      <c r="A56" s="58">
        <f t="shared" si="34"/>
        <v>0</v>
      </c>
      <c r="C56" s="531" t="s">
        <v>497</v>
      </c>
      <c r="D56" s="520" t="s">
        <v>472</v>
      </c>
      <c r="E56" s="2" t="s">
        <v>153</v>
      </c>
      <c r="F56" s="57"/>
      <c r="G56" s="57"/>
      <c r="H56" s="62">
        <f t="shared" si="35"/>
        <v>0</v>
      </c>
      <c r="I56" s="57"/>
      <c r="J56" s="57"/>
      <c r="K56" s="62">
        <f t="shared" si="36"/>
        <v>0</v>
      </c>
      <c r="L56" s="57"/>
      <c r="M56" s="57"/>
      <c r="N56" s="62">
        <f t="shared" si="37"/>
        <v>0</v>
      </c>
      <c r="O56" s="515" t="s">
        <v>472</v>
      </c>
      <c r="P56" s="57"/>
      <c r="Q56" s="57"/>
      <c r="R56" s="62">
        <f t="shared" si="38"/>
        <v>0</v>
      </c>
      <c r="S56" s="57"/>
      <c r="T56" s="57"/>
      <c r="U56" s="62">
        <f t="shared" si="39"/>
        <v>0</v>
      </c>
      <c r="V56" s="57"/>
      <c r="W56" s="57"/>
      <c r="X56" s="62">
        <f t="shared" si="40"/>
        <v>0</v>
      </c>
      <c r="Z56" s="62">
        <f t="shared" si="41"/>
        <v>0</v>
      </c>
      <c r="AA56" s="62">
        <f t="shared" si="42"/>
        <v>0</v>
      </c>
      <c r="AB56" s="62">
        <f t="shared" si="43"/>
        <v>0</v>
      </c>
      <c r="AC56" s="515" t="s">
        <v>472</v>
      </c>
      <c r="AD56" s="57"/>
      <c r="AE56" s="57"/>
      <c r="AF56" s="62">
        <f t="shared" si="44"/>
        <v>0</v>
      </c>
      <c r="AG56" s="57"/>
      <c r="AH56" s="57"/>
      <c r="AI56" s="62">
        <f t="shared" si="45"/>
        <v>0</v>
      </c>
      <c r="AJ56" s="57"/>
      <c r="AK56" s="57"/>
      <c r="AL56" s="62">
        <f t="shared" si="46"/>
        <v>0</v>
      </c>
      <c r="AN56" s="62">
        <f t="shared" si="47"/>
        <v>0</v>
      </c>
      <c r="AO56" s="62">
        <f t="shared" si="48"/>
        <v>0</v>
      </c>
      <c r="AP56" s="62">
        <f t="shared" si="49"/>
        <v>0</v>
      </c>
    </row>
    <row r="57" spans="1:43" ht="11.5" x14ac:dyDescent="0.25">
      <c r="A57" s="58">
        <f t="shared" si="34"/>
        <v>0</v>
      </c>
      <c r="C57" s="531" t="s">
        <v>498</v>
      </c>
      <c r="D57" s="520" t="s">
        <v>472</v>
      </c>
      <c r="E57" s="2" t="s">
        <v>176</v>
      </c>
      <c r="F57" s="57"/>
      <c r="G57" s="57"/>
      <c r="H57" s="62">
        <f t="shared" si="35"/>
        <v>0</v>
      </c>
      <c r="I57" s="57"/>
      <c r="J57" s="57"/>
      <c r="K57" s="62">
        <f t="shared" si="36"/>
        <v>0</v>
      </c>
      <c r="L57" s="57"/>
      <c r="M57" s="57"/>
      <c r="N57" s="62">
        <f t="shared" si="37"/>
        <v>0</v>
      </c>
      <c r="O57" s="515" t="s">
        <v>472</v>
      </c>
      <c r="P57" s="57"/>
      <c r="Q57" s="57"/>
      <c r="R57" s="62">
        <f t="shared" si="38"/>
        <v>0</v>
      </c>
      <c r="S57" s="57"/>
      <c r="T57" s="57"/>
      <c r="U57" s="62">
        <f t="shared" si="39"/>
        <v>0</v>
      </c>
      <c r="V57" s="57"/>
      <c r="W57" s="57"/>
      <c r="X57" s="62">
        <f t="shared" si="40"/>
        <v>0</v>
      </c>
      <c r="Z57" s="62">
        <f t="shared" si="41"/>
        <v>0</v>
      </c>
      <c r="AA57" s="62">
        <f t="shared" si="42"/>
        <v>0</v>
      </c>
      <c r="AB57" s="62">
        <f t="shared" si="43"/>
        <v>0</v>
      </c>
      <c r="AC57" s="515" t="s">
        <v>472</v>
      </c>
      <c r="AD57" s="57"/>
      <c r="AE57" s="57"/>
      <c r="AF57" s="62">
        <f t="shared" si="44"/>
        <v>0</v>
      </c>
      <c r="AG57" s="57"/>
      <c r="AH57" s="57"/>
      <c r="AI57" s="62">
        <f t="shared" si="45"/>
        <v>0</v>
      </c>
      <c r="AJ57" s="57"/>
      <c r="AK57" s="57"/>
      <c r="AL57" s="62">
        <f t="shared" si="46"/>
        <v>0</v>
      </c>
      <c r="AN57" s="62">
        <f t="shared" si="47"/>
        <v>0</v>
      </c>
      <c r="AO57" s="62">
        <f t="shared" si="48"/>
        <v>0</v>
      </c>
      <c r="AP57" s="62">
        <f t="shared" si="49"/>
        <v>0</v>
      </c>
    </row>
    <row r="58" spans="1:43" ht="11.5" x14ac:dyDescent="0.25">
      <c r="A58" s="58">
        <f t="shared" si="34"/>
        <v>0</v>
      </c>
      <c r="C58" s="531" t="s">
        <v>499</v>
      </c>
      <c r="D58" s="520" t="s">
        <v>472</v>
      </c>
      <c r="E58" s="2" t="s">
        <v>177</v>
      </c>
      <c r="F58" s="57"/>
      <c r="G58" s="57"/>
      <c r="H58" s="62">
        <f t="shared" si="35"/>
        <v>0</v>
      </c>
      <c r="I58" s="57"/>
      <c r="J58" s="57"/>
      <c r="K58" s="62">
        <f t="shared" si="36"/>
        <v>0</v>
      </c>
      <c r="L58" s="57"/>
      <c r="M58" s="57"/>
      <c r="N58" s="62">
        <f t="shared" si="37"/>
        <v>0</v>
      </c>
      <c r="O58" s="515" t="s">
        <v>472</v>
      </c>
      <c r="P58" s="57"/>
      <c r="Q58" s="57"/>
      <c r="R58" s="62">
        <f t="shared" si="38"/>
        <v>0</v>
      </c>
      <c r="S58" s="57"/>
      <c r="T58" s="57"/>
      <c r="U58" s="62">
        <f t="shared" si="39"/>
        <v>0</v>
      </c>
      <c r="V58" s="57"/>
      <c r="W58" s="57"/>
      <c r="X58" s="62">
        <f t="shared" si="40"/>
        <v>0</v>
      </c>
      <c r="Z58" s="62">
        <f t="shared" si="41"/>
        <v>0</v>
      </c>
      <c r="AA58" s="62">
        <f t="shared" si="42"/>
        <v>0</v>
      </c>
      <c r="AB58" s="62">
        <f t="shared" si="43"/>
        <v>0</v>
      </c>
      <c r="AC58" s="515" t="s">
        <v>472</v>
      </c>
      <c r="AD58" s="57"/>
      <c r="AE58" s="57"/>
      <c r="AF58" s="62">
        <f t="shared" si="44"/>
        <v>0</v>
      </c>
      <c r="AG58" s="57"/>
      <c r="AH58" s="57"/>
      <c r="AI58" s="62">
        <f t="shared" si="45"/>
        <v>0</v>
      </c>
      <c r="AJ58" s="57"/>
      <c r="AK58" s="57"/>
      <c r="AL58" s="62">
        <f t="shared" si="46"/>
        <v>0</v>
      </c>
      <c r="AN58" s="62">
        <f t="shared" si="47"/>
        <v>0</v>
      </c>
      <c r="AO58" s="62">
        <f t="shared" si="48"/>
        <v>0</v>
      </c>
      <c r="AP58" s="62">
        <f t="shared" si="49"/>
        <v>0</v>
      </c>
    </row>
    <row r="59" spans="1:43" ht="11.5" x14ac:dyDescent="0.25">
      <c r="A59" s="58">
        <f t="shared" si="34"/>
        <v>0</v>
      </c>
      <c r="C59" s="531" t="s">
        <v>500</v>
      </c>
      <c r="D59" s="520" t="s">
        <v>472</v>
      </c>
      <c r="E59" s="2" t="s">
        <v>68</v>
      </c>
      <c r="F59" s="57"/>
      <c r="G59" s="57"/>
      <c r="H59" s="62">
        <f t="shared" si="35"/>
        <v>0</v>
      </c>
      <c r="I59" s="57"/>
      <c r="J59" s="57"/>
      <c r="K59" s="62">
        <f t="shared" si="36"/>
        <v>0</v>
      </c>
      <c r="L59" s="57"/>
      <c r="M59" s="57"/>
      <c r="N59" s="62">
        <f t="shared" si="37"/>
        <v>0</v>
      </c>
      <c r="O59" s="515" t="s">
        <v>472</v>
      </c>
      <c r="P59" s="57"/>
      <c r="Q59" s="57"/>
      <c r="R59" s="62">
        <f t="shared" si="38"/>
        <v>0</v>
      </c>
      <c r="S59" s="57"/>
      <c r="T59" s="57"/>
      <c r="U59" s="62">
        <f t="shared" si="39"/>
        <v>0</v>
      </c>
      <c r="V59" s="57"/>
      <c r="W59" s="57"/>
      <c r="X59" s="62">
        <f t="shared" si="40"/>
        <v>0</v>
      </c>
      <c r="Z59" s="62">
        <f t="shared" si="41"/>
        <v>0</v>
      </c>
      <c r="AA59" s="62">
        <f t="shared" si="42"/>
        <v>0</v>
      </c>
      <c r="AB59" s="62">
        <f t="shared" si="43"/>
        <v>0</v>
      </c>
      <c r="AC59" s="515" t="s">
        <v>472</v>
      </c>
      <c r="AD59" s="57"/>
      <c r="AE59" s="57"/>
      <c r="AF59" s="62">
        <f t="shared" si="44"/>
        <v>0</v>
      </c>
      <c r="AG59" s="57"/>
      <c r="AH59" s="57"/>
      <c r="AI59" s="62">
        <f t="shared" si="45"/>
        <v>0</v>
      </c>
      <c r="AJ59" s="57"/>
      <c r="AK59" s="57"/>
      <c r="AL59" s="62">
        <f t="shared" si="46"/>
        <v>0</v>
      </c>
      <c r="AN59" s="62">
        <f t="shared" si="47"/>
        <v>0</v>
      </c>
      <c r="AO59" s="62">
        <f t="shared" si="48"/>
        <v>0</v>
      </c>
      <c r="AP59" s="62">
        <f t="shared" si="49"/>
        <v>0</v>
      </c>
    </row>
    <row r="60" spans="1:43" ht="11.5" x14ac:dyDescent="0.25">
      <c r="A60" s="58"/>
      <c r="C60" s="531" t="s">
        <v>501</v>
      </c>
      <c r="D60" s="520"/>
      <c r="E60" s="3" t="s">
        <v>231</v>
      </c>
      <c r="F60" s="21">
        <f t="shared" ref="F60:M60" si="50">SUM(F54:F59)</f>
        <v>0</v>
      </c>
      <c r="G60" s="21">
        <f t="shared" si="50"/>
        <v>0</v>
      </c>
      <c r="H60" s="21">
        <f>SUM(H54:H59)</f>
        <v>0</v>
      </c>
      <c r="I60" s="21">
        <f t="shared" si="50"/>
        <v>0</v>
      </c>
      <c r="J60" s="21">
        <f t="shared" si="50"/>
        <v>0</v>
      </c>
      <c r="K60" s="21">
        <f t="shared" si="50"/>
        <v>0</v>
      </c>
      <c r="L60" s="21">
        <f t="shared" si="50"/>
        <v>0</v>
      </c>
      <c r="M60" s="21">
        <f t="shared" si="50"/>
        <v>0</v>
      </c>
      <c r="N60" s="21">
        <f>SUM(N54:N59)</f>
        <v>0</v>
      </c>
      <c r="O60" s="515"/>
      <c r="P60" s="21">
        <f t="shared" ref="P60:W60" si="51">SUM(P54:P59)</f>
        <v>0</v>
      </c>
      <c r="Q60" s="21">
        <f t="shared" si="51"/>
        <v>0</v>
      </c>
      <c r="R60" s="21">
        <f t="shared" si="51"/>
        <v>0</v>
      </c>
      <c r="S60" s="21">
        <f t="shared" si="51"/>
        <v>0</v>
      </c>
      <c r="T60" s="21">
        <f t="shared" si="51"/>
        <v>0</v>
      </c>
      <c r="U60" s="21">
        <f t="shared" si="51"/>
        <v>0</v>
      </c>
      <c r="V60" s="21">
        <f t="shared" si="51"/>
        <v>0</v>
      </c>
      <c r="W60" s="21">
        <f t="shared" si="51"/>
        <v>0</v>
      </c>
      <c r="X60" s="21">
        <f>SUM(X54:X59)</f>
        <v>0</v>
      </c>
      <c r="Z60" s="21">
        <f>SUM(Z54:Z59)</f>
        <v>0</v>
      </c>
      <c r="AA60" s="21">
        <f>SUM(AA54:AA59)</f>
        <v>0</v>
      </c>
      <c r="AB60" s="21">
        <f>SUM(AB54:AB59)</f>
        <v>0</v>
      </c>
      <c r="AC60" s="515"/>
      <c r="AD60" s="21">
        <f t="shared" ref="AD60:AK60" si="52">SUM(AD54:AD59)</f>
        <v>0</v>
      </c>
      <c r="AE60" s="21">
        <f t="shared" si="52"/>
        <v>0</v>
      </c>
      <c r="AF60" s="21">
        <f t="shared" si="52"/>
        <v>0</v>
      </c>
      <c r="AG60" s="21">
        <f t="shared" si="52"/>
        <v>0</v>
      </c>
      <c r="AH60" s="21">
        <f t="shared" si="52"/>
        <v>0</v>
      </c>
      <c r="AI60" s="21">
        <f t="shared" si="52"/>
        <v>0</v>
      </c>
      <c r="AJ60" s="21">
        <f t="shared" si="52"/>
        <v>0</v>
      </c>
      <c r="AK60" s="21">
        <f t="shared" si="52"/>
        <v>0</v>
      </c>
      <c r="AL60" s="21">
        <f>SUM(AL54:AL59)</f>
        <v>0</v>
      </c>
      <c r="AN60" s="21">
        <f>SUM(AN54:AN59)</f>
        <v>0</v>
      </c>
      <c r="AO60" s="21">
        <f>SUM(AO54:AO59)</f>
        <v>0</v>
      </c>
      <c r="AP60" s="21">
        <f>SUM(AP54:AP59)</f>
        <v>0</v>
      </c>
    </row>
    <row r="61" spans="1:43" ht="11.5" x14ac:dyDescent="0.25">
      <c r="A61" s="58"/>
      <c r="C61" s="531" t="s">
        <v>502</v>
      </c>
      <c r="D61" s="520"/>
      <c r="F61" s="6"/>
      <c r="G61" s="6"/>
      <c r="H61" s="6"/>
      <c r="I61" s="6"/>
      <c r="J61" s="6"/>
      <c r="K61" s="6"/>
      <c r="L61" s="6"/>
      <c r="M61" s="6"/>
      <c r="N61" s="6"/>
      <c r="O61" s="515"/>
      <c r="P61" s="6"/>
      <c r="Q61" s="6"/>
      <c r="R61" s="6"/>
      <c r="S61" s="6"/>
      <c r="T61" s="6"/>
      <c r="U61" s="6"/>
      <c r="V61" s="6"/>
      <c r="W61" s="6"/>
      <c r="X61" s="6"/>
      <c r="Z61" s="6"/>
      <c r="AA61" s="6"/>
      <c r="AB61" s="6"/>
      <c r="AC61" s="515"/>
      <c r="AD61" s="6"/>
      <c r="AE61" s="6"/>
      <c r="AF61" s="6"/>
      <c r="AG61" s="6"/>
      <c r="AH61" s="6"/>
      <c r="AI61" s="6"/>
      <c r="AJ61" s="6"/>
      <c r="AK61" s="6"/>
      <c r="AL61" s="6"/>
      <c r="AN61" s="6"/>
      <c r="AO61" s="6"/>
      <c r="AP61" s="6"/>
    </row>
    <row r="62" spans="1:43" ht="11.5" x14ac:dyDescent="0.25">
      <c r="A62" s="58">
        <f t="shared" ref="A62:A71" si="53">IF(OR(H62&lt;0,K62&lt;0,N62&lt;0,Z62&lt;0,AA62&lt;0,AB62&lt;0,AF62&lt;0,AI62&lt;0,AL62&lt;0),1,0)</f>
        <v>0</v>
      </c>
      <c r="C62" s="531" t="s">
        <v>503</v>
      </c>
      <c r="D62" s="520" t="s">
        <v>472</v>
      </c>
      <c r="E62" s="2" t="s">
        <v>23</v>
      </c>
      <c r="F62" s="57"/>
      <c r="G62" s="57"/>
      <c r="H62" s="62">
        <f t="shared" ref="H62:H71" si="54">SUM(F62:G62)</f>
        <v>0</v>
      </c>
      <c r="I62" s="57"/>
      <c r="J62" s="57"/>
      <c r="K62" s="62">
        <f t="shared" ref="K62:K71" si="55">SUM(I62:J62)</f>
        <v>0</v>
      </c>
      <c r="L62" s="57"/>
      <c r="M62" s="57"/>
      <c r="N62" s="62">
        <f t="shared" ref="N62:N71" si="56">SUM(L62:M62)</f>
        <v>0</v>
      </c>
      <c r="O62" s="515" t="s">
        <v>472</v>
      </c>
      <c r="P62" s="57"/>
      <c r="Q62" s="57"/>
      <c r="R62" s="62">
        <f t="shared" ref="R62:R71" si="57">SUM(P62:Q62)</f>
        <v>0</v>
      </c>
      <c r="S62" s="57"/>
      <c r="T62" s="57"/>
      <c r="U62" s="62">
        <f t="shared" ref="U62:U71" si="58">SUM(S62:T62)</f>
        <v>0</v>
      </c>
      <c r="V62" s="57"/>
      <c r="W62" s="57"/>
      <c r="X62" s="62">
        <f t="shared" ref="X62:X71" si="59">SUM(V62:W62)</f>
        <v>0</v>
      </c>
      <c r="Z62" s="62">
        <f t="shared" ref="Z62:Z71" si="60">R62/R$15</f>
        <v>0</v>
      </c>
      <c r="AA62" s="62">
        <f t="shared" ref="AA62:AA71" si="61">U62/U$15</f>
        <v>0</v>
      </c>
      <c r="AB62" s="62">
        <f t="shared" ref="AB62:AB71" si="62">X62/X$15</f>
        <v>0</v>
      </c>
      <c r="AC62" s="515" t="s">
        <v>472</v>
      </c>
      <c r="AD62" s="57"/>
      <c r="AE62" s="57"/>
      <c r="AF62" s="62">
        <f t="shared" ref="AF62:AF71" si="63">SUM(AD62:AE62)</f>
        <v>0</v>
      </c>
      <c r="AG62" s="57"/>
      <c r="AH62" s="57"/>
      <c r="AI62" s="62">
        <f t="shared" ref="AI62:AI71" si="64">SUM(AG62:AH62)</f>
        <v>0</v>
      </c>
      <c r="AJ62" s="57"/>
      <c r="AK62" s="57"/>
      <c r="AL62" s="62">
        <f t="shared" ref="AL62:AL71" si="65">SUM(AJ62:AK62)</f>
        <v>0</v>
      </c>
      <c r="AN62" s="62">
        <f t="shared" ref="AN62:AN71" si="66">AF62/AF$15</f>
        <v>0</v>
      </c>
      <c r="AO62" s="62">
        <f t="shared" ref="AO62:AO71" si="67">AI62/AI$15</f>
        <v>0</v>
      </c>
      <c r="AP62" s="62">
        <f t="shared" ref="AP62:AP71" si="68">AL62/AL$15</f>
        <v>0</v>
      </c>
    </row>
    <row r="63" spans="1:43" ht="11.5" x14ac:dyDescent="0.25">
      <c r="A63" s="58">
        <f t="shared" si="53"/>
        <v>0</v>
      </c>
      <c r="C63" s="531" t="s">
        <v>504</v>
      </c>
      <c r="D63" s="520"/>
      <c r="E63" s="2" t="s">
        <v>24</v>
      </c>
      <c r="F63" s="57"/>
      <c r="G63" s="57"/>
      <c r="H63" s="62">
        <f t="shared" si="54"/>
        <v>0</v>
      </c>
      <c r="I63" s="57"/>
      <c r="J63" s="57"/>
      <c r="K63" s="62">
        <f t="shared" si="55"/>
        <v>0</v>
      </c>
      <c r="L63" s="57"/>
      <c r="M63" s="57"/>
      <c r="N63" s="62">
        <f t="shared" si="56"/>
        <v>0</v>
      </c>
      <c r="O63" s="515"/>
      <c r="P63" s="57"/>
      <c r="Q63" s="57"/>
      <c r="R63" s="62">
        <f t="shared" si="57"/>
        <v>0</v>
      </c>
      <c r="S63" s="57"/>
      <c r="T63" s="57"/>
      <c r="U63" s="62">
        <f t="shared" si="58"/>
        <v>0</v>
      </c>
      <c r="V63" s="57"/>
      <c r="W63" s="57"/>
      <c r="X63" s="62">
        <f t="shared" si="59"/>
        <v>0</v>
      </c>
      <c r="Z63" s="62">
        <f t="shared" si="60"/>
        <v>0</v>
      </c>
      <c r="AA63" s="62">
        <f t="shared" si="61"/>
        <v>0</v>
      </c>
      <c r="AB63" s="62">
        <f t="shared" si="62"/>
        <v>0</v>
      </c>
      <c r="AC63" s="515"/>
      <c r="AD63" s="57"/>
      <c r="AE63" s="57"/>
      <c r="AF63" s="62">
        <f t="shared" si="63"/>
        <v>0</v>
      </c>
      <c r="AG63" s="57"/>
      <c r="AH63" s="57"/>
      <c r="AI63" s="62">
        <f t="shared" si="64"/>
        <v>0</v>
      </c>
      <c r="AJ63" s="57"/>
      <c r="AK63" s="57"/>
      <c r="AL63" s="62">
        <f t="shared" si="65"/>
        <v>0</v>
      </c>
      <c r="AN63" s="62">
        <f t="shared" si="66"/>
        <v>0</v>
      </c>
      <c r="AO63" s="62">
        <f t="shared" si="67"/>
        <v>0</v>
      </c>
      <c r="AP63" s="62">
        <f t="shared" si="68"/>
        <v>0</v>
      </c>
    </row>
    <row r="64" spans="1:43" ht="11.5" x14ac:dyDescent="0.25">
      <c r="A64" s="58">
        <f t="shared" si="53"/>
        <v>0</v>
      </c>
      <c r="C64" s="531" t="s">
        <v>505</v>
      </c>
      <c r="D64" s="520"/>
      <c r="E64" s="2" t="s">
        <v>178</v>
      </c>
      <c r="F64" s="57"/>
      <c r="G64" s="57"/>
      <c r="H64" s="62">
        <f t="shared" si="54"/>
        <v>0</v>
      </c>
      <c r="I64" s="57"/>
      <c r="J64" s="57"/>
      <c r="K64" s="62">
        <f t="shared" si="55"/>
        <v>0</v>
      </c>
      <c r="L64" s="57"/>
      <c r="M64" s="57"/>
      <c r="N64" s="62">
        <f t="shared" si="56"/>
        <v>0</v>
      </c>
      <c r="O64" s="515"/>
      <c r="P64" s="57"/>
      <c r="Q64" s="57"/>
      <c r="R64" s="62">
        <f t="shared" si="57"/>
        <v>0</v>
      </c>
      <c r="S64" s="57"/>
      <c r="T64" s="57"/>
      <c r="U64" s="62">
        <f t="shared" si="58"/>
        <v>0</v>
      </c>
      <c r="V64" s="57"/>
      <c r="W64" s="57"/>
      <c r="X64" s="62">
        <f t="shared" si="59"/>
        <v>0</v>
      </c>
      <c r="Z64" s="62">
        <f t="shared" si="60"/>
        <v>0</v>
      </c>
      <c r="AA64" s="62">
        <f t="shared" si="61"/>
        <v>0</v>
      </c>
      <c r="AB64" s="62">
        <f t="shared" si="62"/>
        <v>0</v>
      </c>
      <c r="AC64" s="515"/>
      <c r="AD64" s="57"/>
      <c r="AE64" s="57"/>
      <c r="AF64" s="62">
        <f t="shared" si="63"/>
        <v>0</v>
      </c>
      <c r="AG64" s="57"/>
      <c r="AH64" s="57"/>
      <c r="AI64" s="62">
        <f t="shared" si="64"/>
        <v>0</v>
      </c>
      <c r="AJ64" s="57"/>
      <c r="AK64" s="57"/>
      <c r="AL64" s="62">
        <f t="shared" si="65"/>
        <v>0</v>
      </c>
      <c r="AN64" s="62">
        <f t="shared" si="66"/>
        <v>0</v>
      </c>
      <c r="AO64" s="62">
        <f t="shared" si="67"/>
        <v>0</v>
      </c>
      <c r="AP64" s="62">
        <f t="shared" si="68"/>
        <v>0</v>
      </c>
    </row>
    <row r="65" spans="1:42" ht="11.5" x14ac:dyDescent="0.25">
      <c r="A65" s="58">
        <f t="shared" si="53"/>
        <v>0</v>
      </c>
      <c r="C65" s="531" t="s">
        <v>506</v>
      </c>
      <c r="D65" s="520"/>
      <c r="E65" s="2" t="s">
        <v>180</v>
      </c>
      <c r="F65" s="57"/>
      <c r="G65" s="57"/>
      <c r="H65" s="62">
        <f t="shared" si="54"/>
        <v>0</v>
      </c>
      <c r="I65" s="57"/>
      <c r="J65" s="57"/>
      <c r="K65" s="62">
        <f t="shared" si="55"/>
        <v>0</v>
      </c>
      <c r="L65" s="57"/>
      <c r="M65" s="57"/>
      <c r="N65" s="62">
        <f t="shared" si="56"/>
        <v>0</v>
      </c>
      <c r="O65" s="515"/>
      <c r="P65" s="57"/>
      <c r="Q65" s="57"/>
      <c r="R65" s="62">
        <f t="shared" si="57"/>
        <v>0</v>
      </c>
      <c r="S65" s="57"/>
      <c r="T65" s="57"/>
      <c r="U65" s="62">
        <f t="shared" si="58"/>
        <v>0</v>
      </c>
      <c r="V65" s="57"/>
      <c r="W65" s="57"/>
      <c r="X65" s="62">
        <f t="shared" si="59"/>
        <v>0</v>
      </c>
      <c r="Z65" s="62">
        <f t="shared" si="60"/>
        <v>0</v>
      </c>
      <c r="AA65" s="62">
        <f t="shared" si="61"/>
        <v>0</v>
      </c>
      <c r="AB65" s="62">
        <f t="shared" si="62"/>
        <v>0</v>
      </c>
      <c r="AC65" s="515"/>
      <c r="AD65" s="57"/>
      <c r="AE65" s="57"/>
      <c r="AF65" s="62">
        <f t="shared" si="63"/>
        <v>0</v>
      </c>
      <c r="AG65" s="57"/>
      <c r="AH65" s="57"/>
      <c r="AI65" s="62">
        <f t="shared" si="64"/>
        <v>0</v>
      </c>
      <c r="AJ65" s="57"/>
      <c r="AK65" s="57"/>
      <c r="AL65" s="62">
        <f t="shared" si="65"/>
        <v>0</v>
      </c>
      <c r="AN65" s="62">
        <f t="shared" si="66"/>
        <v>0</v>
      </c>
      <c r="AO65" s="62">
        <f t="shared" si="67"/>
        <v>0</v>
      </c>
      <c r="AP65" s="62">
        <f t="shared" si="68"/>
        <v>0</v>
      </c>
    </row>
    <row r="66" spans="1:42" ht="11.5" x14ac:dyDescent="0.25">
      <c r="A66" s="58">
        <f t="shared" si="53"/>
        <v>0</v>
      </c>
      <c r="C66" s="531" t="s">
        <v>507</v>
      </c>
      <c r="D66" s="520"/>
      <c r="E66" s="2" t="s">
        <v>25</v>
      </c>
      <c r="F66" s="57"/>
      <c r="G66" s="57"/>
      <c r="H66" s="62">
        <f>SUM(F66:G66)</f>
        <v>0</v>
      </c>
      <c r="I66" s="57"/>
      <c r="J66" s="57"/>
      <c r="K66" s="62">
        <f>SUM(I66:J66)</f>
        <v>0</v>
      </c>
      <c r="L66" s="57"/>
      <c r="M66" s="57"/>
      <c r="N66" s="62">
        <f>SUM(L66:M66)</f>
        <v>0</v>
      </c>
      <c r="O66" s="515"/>
      <c r="P66" s="57"/>
      <c r="Q66" s="57"/>
      <c r="R66" s="62">
        <f>SUM(P66:Q66)</f>
        <v>0</v>
      </c>
      <c r="S66" s="57"/>
      <c r="T66" s="57"/>
      <c r="U66" s="62">
        <f>SUM(S66:T66)</f>
        <v>0</v>
      </c>
      <c r="V66" s="57"/>
      <c r="W66" s="57"/>
      <c r="X66" s="62">
        <f>SUM(V66:W66)</f>
        <v>0</v>
      </c>
      <c r="Z66" s="62">
        <f t="shared" si="60"/>
        <v>0</v>
      </c>
      <c r="AA66" s="62">
        <f t="shared" si="61"/>
        <v>0</v>
      </c>
      <c r="AB66" s="62">
        <f t="shared" si="62"/>
        <v>0</v>
      </c>
      <c r="AC66" s="515"/>
      <c r="AD66" s="57"/>
      <c r="AE66" s="57"/>
      <c r="AF66" s="62">
        <f>SUM(AD66:AE66)</f>
        <v>0</v>
      </c>
      <c r="AG66" s="57"/>
      <c r="AH66" s="57"/>
      <c r="AI66" s="62">
        <f>SUM(AG66:AH66)</f>
        <v>0</v>
      </c>
      <c r="AJ66" s="57"/>
      <c r="AK66" s="57"/>
      <c r="AL66" s="62">
        <f>SUM(AJ66:AK66)</f>
        <v>0</v>
      </c>
      <c r="AN66" s="62">
        <f t="shared" si="66"/>
        <v>0</v>
      </c>
      <c r="AO66" s="62">
        <f t="shared" si="67"/>
        <v>0</v>
      </c>
      <c r="AP66" s="62">
        <f t="shared" si="68"/>
        <v>0</v>
      </c>
    </row>
    <row r="67" spans="1:42" ht="11.5" x14ac:dyDescent="0.25">
      <c r="A67" s="58">
        <f t="shared" si="53"/>
        <v>0</v>
      </c>
      <c r="C67" s="531" t="s">
        <v>508</v>
      </c>
      <c r="D67" s="520"/>
      <c r="E67" s="2" t="s">
        <v>26</v>
      </c>
      <c r="F67" s="57"/>
      <c r="G67" s="57"/>
      <c r="H67" s="62">
        <f>SUM(F67:G67)</f>
        <v>0</v>
      </c>
      <c r="I67" s="57"/>
      <c r="J67" s="57"/>
      <c r="K67" s="62">
        <f>SUM(I67:J67)</f>
        <v>0</v>
      </c>
      <c r="L67" s="57"/>
      <c r="M67" s="57"/>
      <c r="N67" s="62">
        <f>SUM(L67:M67)</f>
        <v>0</v>
      </c>
      <c r="O67" s="515"/>
      <c r="P67" s="57"/>
      <c r="Q67" s="57"/>
      <c r="R67" s="62">
        <f>SUM(P67:Q67)</f>
        <v>0</v>
      </c>
      <c r="S67" s="57"/>
      <c r="T67" s="57"/>
      <c r="U67" s="62">
        <f>SUM(S67:T67)</f>
        <v>0</v>
      </c>
      <c r="V67" s="57"/>
      <c r="W67" s="57"/>
      <c r="X67" s="62">
        <f>SUM(V67:W67)</f>
        <v>0</v>
      </c>
      <c r="Z67" s="62">
        <f t="shared" si="60"/>
        <v>0</v>
      </c>
      <c r="AA67" s="62">
        <f t="shared" si="61"/>
        <v>0</v>
      </c>
      <c r="AB67" s="62">
        <f t="shared" si="62"/>
        <v>0</v>
      </c>
      <c r="AC67" s="515"/>
      <c r="AD67" s="57"/>
      <c r="AE67" s="57"/>
      <c r="AF67" s="62">
        <f>SUM(AD67:AE67)</f>
        <v>0</v>
      </c>
      <c r="AG67" s="57"/>
      <c r="AH67" s="57"/>
      <c r="AI67" s="62">
        <f>SUM(AG67:AH67)</f>
        <v>0</v>
      </c>
      <c r="AJ67" s="57"/>
      <c r="AK67" s="57"/>
      <c r="AL67" s="62">
        <f>SUM(AJ67:AK67)</f>
        <v>0</v>
      </c>
      <c r="AN67" s="62">
        <f t="shared" si="66"/>
        <v>0</v>
      </c>
      <c r="AO67" s="62">
        <f t="shared" si="67"/>
        <v>0</v>
      </c>
      <c r="AP67" s="62">
        <f t="shared" si="68"/>
        <v>0</v>
      </c>
    </row>
    <row r="68" spans="1:42" ht="11.5" x14ac:dyDescent="0.25">
      <c r="A68" s="58">
        <f t="shared" si="53"/>
        <v>0</v>
      </c>
      <c r="C68" s="531" t="s">
        <v>509</v>
      </c>
      <c r="D68" s="520"/>
      <c r="E68" s="2" t="s">
        <v>179</v>
      </c>
      <c r="F68" s="57"/>
      <c r="G68" s="57"/>
      <c r="H68" s="62">
        <f>SUM(F68:G68)</f>
        <v>0</v>
      </c>
      <c r="I68" s="57"/>
      <c r="J68" s="57"/>
      <c r="K68" s="62">
        <f>SUM(I68:J68)</f>
        <v>0</v>
      </c>
      <c r="L68" s="57"/>
      <c r="M68" s="57"/>
      <c r="N68" s="62">
        <f>SUM(L68:M68)</f>
        <v>0</v>
      </c>
      <c r="O68" s="515"/>
      <c r="P68" s="57"/>
      <c r="Q68" s="57"/>
      <c r="R68" s="62">
        <f>SUM(P68:Q68)</f>
        <v>0</v>
      </c>
      <c r="S68" s="57"/>
      <c r="T68" s="57"/>
      <c r="U68" s="62">
        <f>SUM(S68:T68)</f>
        <v>0</v>
      </c>
      <c r="V68" s="57"/>
      <c r="W68" s="57"/>
      <c r="X68" s="62">
        <f>SUM(V68:W68)</f>
        <v>0</v>
      </c>
      <c r="Z68" s="62">
        <f t="shared" si="60"/>
        <v>0</v>
      </c>
      <c r="AA68" s="62">
        <f t="shared" si="61"/>
        <v>0</v>
      </c>
      <c r="AB68" s="62">
        <f t="shared" si="62"/>
        <v>0</v>
      </c>
      <c r="AC68" s="515"/>
      <c r="AD68" s="57"/>
      <c r="AE68" s="57"/>
      <c r="AF68" s="62">
        <f>SUM(AD68:AE68)</f>
        <v>0</v>
      </c>
      <c r="AG68" s="57"/>
      <c r="AH68" s="57"/>
      <c r="AI68" s="62">
        <f>SUM(AG68:AH68)</f>
        <v>0</v>
      </c>
      <c r="AJ68" s="57"/>
      <c r="AK68" s="57"/>
      <c r="AL68" s="62">
        <f>SUM(AJ68:AK68)</f>
        <v>0</v>
      </c>
      <c r="AN68" s="62">
        <f t="shared" si="66"/>
        <v>0</v>
      </c>
      <c r="AO68" s="62">
        <f t="shared" si="67"/>
        <v>0</v>
      </c>
      <c r="AP68" s="62">
        <f t="shared" si="68"/>
        <v>0</v>
      </c>
    </row>
    <row r="69" spans="1:42" ht="11.5" x14ac:dyDescent="0.25">
      <c r="A69" s="58">
        <f t="shared" si="53"/>
        <v>0</v>
      </c>
      <c r="C69" s="531" t="s">
        <v>510</v>
      </c>
      <c r="D69" s="520" t="s">
        <v>472</v>
      </c>
      <c r="E69" s="2" t="s">
        <v>177</v>
      </c>
      <c r="F69" s="57"/>
      <c r="G69" s="57"/>
      <c r="H69" s="62">
        <f>SUM(F69:G69)</f>
        <v>0</v>
      </c>
      <c r="I69" s="57"/>
      <c r="J69" s="57"/>
      <c r="K69" s="62">
        <f>SUM(I69:J69)</f>
        <v>0</v>
      </c>
      <c r="L69" s="57"/>
      <c r="M69" s="57"/>
      <c r="N69" s="62">
        <f>SUM(L69:M69)</f>
        <v>0</v>
      </c>
      <c r="O69" s="515" t="s">
        <v>472</v>
      </c>
      <c r="P69" s="57"/>
      <c r="Q69" s="57"/>
      <c r="R69" s="62">
        <f>SUM(P69:Q69)</f>
        <v>0</v>
      </c>
      <c r="S69" s="57"/>
      <c r="T69" s="57"/>
      <c r="U69" s="62">
        <f>SUM(S69:T69)</f>
        <v>0</v>
      </c>
      <c r="V69" s="57"/>
      <c r="W69" s="57"/>
      <c r="X69" s="62">
        <f>SUM(V69:W69)</f>
        <v>0</v>
      </c>
      <c r="Z69" s="62">
        <f t="shared" si="60"/>
        <v>0</v>
      </c>
      <c r="AA69" s="62">
        <f t="shared" si="61"/>
        <v>0</v>
      </c>
      <c r="AB69" s="62">
        <f t="shared" si="62"/>
        <v>0</v>
      </c>
      <c r="AC69" s="515" t="s">
        <v>472</v>
      </c>
      <c r="AD69" s="57"/>
      <c r="AE69" s="57"/>
      <c r="AF69" s="62">
        <f>SUM(AD69:AE69)</f>
        <v>0</v>
      </c>
      <c r="AG69" s="57"/>
      <c r="AH69" s="57"/>
      <c r="AI69" s="62">
        <f>SUM(AG69:AH69)</f>
        <v>0</v>
      </c>
      <c r="AJ69" s="57"/>
      <c r="AK69" s="57"/>
      <c r="AL69" s="62">
        <f>SUM(AJ69:AK69)</f>
        <v>0</v>
      </c>
      <c r="AN69" s="62">
        <f t="shared" si="66"/>
        <v>0</v>
      </c>
      <c r="AO69" s="62">
        <f t="shared" si="67"/>
        <v>0</v>
      </c>
      <c r="AP69" s="62">
        <f t="shared" si="68"/>
        <v>0</v>
      </c>
    </row>
    <row r="70" spans="1:42" ht="11.5" x14ac:dyDescent="0.25">
      <c r="A70" s="58">
        <f t="shared" si="53"/>
        <v>0</v>
      </c>
      <c r="C70" s="531" t="s">
        <v>511</v>
      </c>
      <c r="D70" s="520" t="s">
        <v>472</v>
      </c>
      <c r="E70" s="2" t="s">
        <v>73</v>
      </c>
      <c r="F70" s="57"/>
      <c r="G70" s="57"/>
      <c r="H70" s="62">
        <f t="shared" si="54"/>
        <v>0</v>
      </c>
      <c r="I70" s="57"/>
      <c r="J70" s="57"/>
      <c r="K70" s="62">
        <f t="shared" si="55"/>
        <v>0</v>
      </c>
      <c r="L70" s="57"/>
      <c r="M70" s="57"/>
      <c r="N70" s="62">
        <f t="shared" si="56"/>
        <v>0</v>
      </c>
      <c r="O70" s="515" t="s">
        <v>472</v>
      </c>
      <c r="P70" s="57"/>
      <c r="Q70" s="57"/>
      <c r="R70" s="62">
        <f t="shared" si="57"/>
        <v>0</v>
      </c>
      <c r="S70" s="57"/>
      <c r="T70" s="57"/>
      <c r="U70" s="62">
        <f t="shared" si="58"/>
        <v>0</v>
      </c>
      <c r="V70" s="57"/>
      <c r="W70" s="57"/>
      <c r="X70" s="62">
        <f t="shared" si="59"/>
        <v>0</v>
      </c>
      <c r="Z70" s="62">
        <f t="shared" si="60"/>
        <v>0</v>
      </c>
      <c r="AA70" s="62">
        <f t="shared" si="61"/>
        <v>0</v>
      </c>
      <c r="AB70" s="62">
        <f t="shared" si="62"/>
        <v>0</v>
      </c>
      <c r="AC70" s="515" t="s">
        <v>472</v>
      </c>
      <c r="AD70" s="57"/>
      <c r="AE70" s="57"/>
      <c r="AF70" s="62">
        <f t="shared" si="63"/>
        <v>0</v>
      </c>
      <c r="AG70" s="57"/>
      <c r="AH70" s="57"/>
      <c r="AI70" s="62">
        <f t="shared" si="64"/>
        <v>0</v>
      </c>
      <c r="AJ70" s="57"/>
      <c r="AK70" s="57"/>
      <c r="AL70" s="62">
        <f t="shared" si="65"/>
        <v>0</v>
      </c>
      <c r="AN70" s="62">
        <f t="shared" si="66"/>
        <v>0</v>
      </c>
      <c r="AO70" s="62">
        <f t="shared" si="67"/>
        <v>0</v>
      </c>
      <c r="AP70" s="62">
        <f t="shared" si="68"/>
        <v>0</v>
      </c>
    </row>
    <row r="71" spans="1:42" ht="11.5" x14ac:dyDescent="0.25">
      <c r="A71" s="58">
        <f t="shared" si="53"/>
        <v>0</v>
      </c>
      <c r="C71" s="531" t="s">
        <v>512</v>
      </c>
      <c r="D71" s="520"/>
      <c r="E71" s="2" t="s">
        <v>181</v>
      </c>
      <c r="F71" s="57"/>
      <c r="G71" s="57"/>
      <c r="H71" s="62">
        <f t="shared" si="54"/>
        <v>0</v>
      </c>
      <c r="I71" s="57"/>
      <c r="J71" s="57"/>
      <c r="K71" s="62">
        <f t="shared" si="55"/>
        <v>0</v>
      </c>
      <c r="L71" s="57"/>
      <c r="M71" s="57"/>
      <c r="N71" s="62">
        <f t="shared" si="56"/>
        <v>0</v>
      </c>
      <c r="O71" s="515"/>
      <c r="P71" s="57"/>
      <c r="Q71" s="57"/>
      <c r="R71" s="62">
        <f t="shared" si="57"/>
        <v>0</v>
      </c>
      <c r="S71" s="57"/>
      <c r="T71" s="57"/>
      <c r="U71" s="62">
        <f t="shared" si="58"/>
        <v>0</v>
      </c>
      <c r="V71" s="57"/>
      <c r="W71" s="57"/>
      <c r="X71" s="62">
        <f t="shared" si="59"/>
        <v>0</v>
      </c>
      <c r="Z71" s="62">
        <f t="shared" si="60"/>
        <v>0</v>
      </c>
      <c r="AA71" s="62">
        <f t="shared" si="61"/>
        <v>0</v>
      </c>
      <c r="AB71" s="62">
        <f t="shared" si="62"/>
        <v>0</v>
      </c>
      <c r="AC71" s="515"/>
      <c r="AD71" s="57"/>
      <c r="AE71" s="57"/>
      <c r="AF71" s="62">
        <f t="shared" si="63"/>
        <v>0</v>
      </c>
      <c r="AG71" s="57"/>
      <c r="AH71" s="57"/>
      <c r="AI71" s="62">
        <f t="shared" si="64"/>
        <v>0</v>
      </c>
      <c r="AJ71" s="57"/>
      <c r="AK71" s="57"/>
      <c r="AL71" s="62">
        <f t="shared" si="65"/>
        <v>0</v>
      </c>
      <c r="AN71" s="62">
        <f t="shared" si="66"/>
        <v>0</v>
      </c>
      <c r="AO71" s="62">
        <f t="shared" si="67"/>
        <v>0</v>
      </c>
      <c r="AP71" s="62">
        <f t="shared" si="68"/>
        <v>0</v>
      </c>
    </row>
    <row r="72" spans="1:42" ht="11.5" x14ac:dyDescent="0.25">
      <c r="A72" s="58"/>
      <c r="C72" s="531" t="s">
        <v>521</v>
      </c>
      <c r="D72" s="520" t="s">
        <v>472</v>
      </c>
      <c r="E72" s="3" t="s">
        <v>182</v>
      </c>
      <c r="F72" s="21">
        <f t="shared" ref="F72:M72" si="69">SUM(F62:F71)</f>
        <v>0</v>
      </c>
      <c r="G72" s="21">
        <f t="shared" si="69"/>
        <v>0</v>
      </c>
      <c r="H72" s="21">
        <f t="shared" si="69"/>
        <v>0</v>
      </c>
      <c r="I72" s="21">
        <f t="shared" si="69"/>
        <v>0</v>
      </c>
      <c r="J72" s="21">
        <f t="shared" si="69"/>
        <v>0</v>
      </c>
      <c r="K72" s="21">
        <f t="shared" si="69"/>
        <v>0</v>
      </c>
      <c r="L72" s="21">
        <f t="shared" si="69"/>
        <v>0</v>
      </c>
      <c r="M72" s="21">
        <f t="shared" si="69"/>
        <v>0</v>
      </c>
      <c r="N72" s="21">
        <f>SUM(N62:N71)</f>
        <v>0</v>
      </c>
      <c r="O72" s="515" t="s">
        <v>472</v>
      </c>
      <c r="P72" s="21">
        <f t="shared" ref="P72:W72" si="70">SUM(P62:P71)</f>
        <v>0</v>
      </c>
      <c r="Q72" s="21">
        <f t="shared" si="70"/>
        <v>0</v>
      </c>
      <c r="R72" s="21">
        <f t="shared" si="70"/>
        <v>0</v>
      </c>
      <c r="S72" s="21">
        <f t="shared" si="70"/>
        <v>0</v>
      </c>
      <c r="T72" s="21">
        <f t="shared" si="70"/>
        <v>0</v>
      </c>
      <c r="U72" s="21">
        <f t="shared" si="70"/>
        <v>0</v>
      </c>
      <c r="V72" s="21">
        <f t="shared" si="70"/>
        <v>0</v>
      </c>
      <c r="W72" s="21">
        <f t="shared" si="70"/>
        <v>0</v>
      </c>
      <c r="X72" s="21">
        <f>SUM(X62:X71)</f>
        <v>0</v>
      </c>
      <c r="Z72" s="21">
        <f>SUM(Z62:Z71)</f>
        <v>0</v>
      </c>
      <c r="AA72" s="21">
        <f>SUM(AA62:AA71)</f>
        <v>0</v>
      </c>
      <c r="AB72" s="21">
        <f>SUM(AB62:AB71)</f>
        <v>0</v>
      </c>
      <c r="AC72" s="515" t="s">
        <v>472</v>
      </c>
      <c r="AD72" s="21">
        <f t="shared" ref="AD72:AK72" si="71">SUM(AD62:AD71)</f>
        <v>0</v>
      </c>
      <c r="AE72" s="21">
        <f t="shared" si="71"/>
        <v>0</v>
      </c>
      <c r="AF72" s="21">
        <f t="shared" si="71"/>
        <v>0</v>
      </c>
      <c r="AG72" s="21">
        <f t="shared" si="71"/>
        <v>0</v>
      </c>
      <c r="AH72" s="21">
        <f t="shared" si="71"/>
        <v>0</v>
      </c>
      <c r="AI72" s="21">
        <f t="shared" si="71"/>
        <v>0</v>
      </c>
      <c r="AJ72" s="21">
        <f t="shared" si="71"/>
        <v>0</v>
      </c>
      <c r="AK72" s="21">
        <f t="shared" si="71"/>
        <v>0</v>
      </c>
      <c r="AL72" s="21">
        <f>SUM(AL62:AL71)</f>
        <v>0</v>
      </c>
      <c r="AN72" s="21">
        <f>SUM(AN62:AN71)</f>
        <v>0</v>
      </c>
      <c r="AO72" s="21">
        <f>SUM(AO62:AO71)</f>
        <v>0</v>
      </c>
      <c r="AP72" s="21">
        <f>SUM(AP62:AP71)</f>
        <v>0</v>
      </c>
    </row>
    <row r="73" spans="1:42" ht="11.5" x14ac:dyDescent="0.25">
      <c r="A73" s="58"/>
      <c r="C73" s="531" t="s">
        <v>522</v>
      </c>
      <c r="D73" s="520"/>
      <c r="F73" s="6"/>
      <c r="G73" s="6"/>
      <c r="H73" s="6"/>
      <c r="I73" s="6"/>
      <c r="J73" s="6"/>
      <c r="K73" s="6"/>
      <c r="L73" s="6"/>
      <c r="M73" s="6"/>
      <c r="N73" s="6"/>
      <c r="O73" s="515"/>
      <c r="P73" s="6"/>
      <c r="Q73" s="6"/>
      <c r="R73" s="6"/>
      <c r="S73" s="6"/>
      <c r="T73" s="6"/>
      <c r="U73" s="6"/>
      <c r="V73" s="6"/>
      <c r="W73" s="6"/>
      <c r="X73" s="6"/>
      <c r="Z73" s="6"/>
      <c r="AA73" s="6"/>
      <c r="AB73" s="6"/>
      <c r="AC73" s="515"/>
      <c r="AD73" s="6"/>
      <c r="AE73" s="6"/>
      <c r="AF73" s="6"/>
      <c r="AG73" s="6"/>
      <c r="AH73" s="6"/>
      <c r="AI73" s="6"/>
      <c r="AJ73" s="6"/>
      <c r="AK73" s="6"/>
      <c r="AL73" s="6"/>
      <c r="AN73" s="6"/>
      <c r="AO73" s="6"/>
      <c r="AP73" s="6"/>
    </row>
    <row r="74" spans="1:42" ht="11.5" x14ac:dyDescent="0.25">
      <c r="A74" s="58">
        <f t="shared" ref="A74:A83" si="72">IF(OR(H74&lt;0,K74&lt;0,N74&lt;0,Z74&lt;0,AA74&lt;0,AB74&lt;0,AF74&lt;0,AI74&lt;0,AL74&lt;0),1,0)</f>
        <v>0</v>
      </c>
      <c r="C74" s="531" t="s">
        <v>523</v>
      </c>
      <c r="D74" s="520" t="s">
        <v>472</v>
      </c>
      <c r="E74" s="8" t="s">
        <v>154</v>
      </c>
      <c r="F74" s="57"/>
      <c r="G74" s="57"/>
      <c r="H74" s="62">
        <f t="shared" ref="H74:H83" si="73">SUM(F74:G74)</f>
        <v>0</v>
      </c>
      <c r="I74" s="57"/>
      <c r="J74" s="57"/>
      <c r="K74" s="62">
        <f t="shared" ref="K74:K83" si="74">SUM(I74:J74)</f>
        <v>0</v>
      </c>
      <c r="L74" s="57"/>
      <c r="M74" s="57"/>
      <c r="N74" s="62">
        <f t="shared" ref="N74:N83" si="75">SUM(L74:M74)</f>
        <v>0</v>
      </c>
      <c r="O74" s="515" t="s">
        <v>472</v>
      </c>
      <c r="P74" s="57"/>
      <c r="Q74" s="57"/>
      <c r="R74" s="62">
        <f t="shared" ref="R74:R83" si="76">SUM(P74:Q74)</f>
        <v>0</v>
      </c>
      <c r="S74" s="57"/>
      <c r="T74" s="57"/>
      <c r="U74" s="62">
        <f t="shared" ref="U74:U83" si="77">SUM(S74:T74)</f>
        <v>0</v>
      </c>
      <c r="V74" s="57"/>
      <c r="W74" s="57"/>
      <c r="X74" s="62">
        <f t="shared" ref="X74:X83" si="78">SUM(V74:W74)</f>
        <v>0</v>
      </c>
      <c r="Z74" s="62">
        <f t="shared" ref="Z74:Z83" si="79">R74/R$15</f>
        <v>0</v>
      </c>
      <c r="AA74" s="62">
        <f t="shared" ref="AA74:AA83" si="80">U74/U$15</f>
        <v>0</v>
      </c>
      <c r="AB74" s="62">
        <f t="shared" ref="AB74:AB83" si="81">X74/X$15</f>
        <v>0</v>
      </c>
      <c r="AC74" s="515" t="s">
        <v>472</v>
      </c>
      <c r="AD74" s="57"/>
      <c r="AE74" s="57"/>
      <c r="AF74" s="62">
        <f t="shared" ref="AF74:AF83" si="82">SUM(AD74:AE74)</f>
        <v>0</v>
      </c>
      <c r="AG74" s="57"/>
      <c r="AH74" s="57"/>
      <c r="AI74" s="62">
        <f t="shared" ref="AI74:AI83" si="83">SUM(AG74:AH74)</f>
        <v>0</v>
      </c>
      <c r="AJ74" s="57"/>
      <c r="AK74" s="57"/>
      <c r="AL74" s="62">
        <f t="shared" ref="AL74:AL83" si="84">SUM(AJ74:AK74)</f>
        <v>0</v>
      </c>
      <c r="AN74" s="62">
        <f t="shared" ref="AN74:AN83" si="85">AF74/AF$15</f>
        <v>0</v>
      </c>
      <c r="AO74" s="62">
        <f t="shared" ref="AO74:AO83" si="86">AI74/AI$15</f>
        <v>0</v>
      </c>
      <c r="AP74" s="62">
        <f t="shared" ref="AP74:AP83" si="87">AL74/AL$15</f>
        <v>0</v>
      </c>
    </row>
    <row r="75" spans="1:42" ht="11.5" x14ac:dyDescent="0.25">
      <c r="A75" s="58">
        <f t="shared" si="72"/>
        <v>0</v>
      </c>
      <c r="C75" s="531" t="s">
        <v>524</v>
      </c>
      <c r="D75" s="520" t="s">
        <v>472</v>
      </c>
      <c r="E75" s="2" t="s">
        <v>115</v>
      </c>
      <c r="F75" s="57"/>
      <c r="G75" s="57"/>
      <c r="H75" s="62">
        <f t="shared" si="73"/>
        <v>0</v>
      </c>
      <c r="I75" s="57"/>
      <c r="J75" s="57"/>
      <c r="K75" s="62">
        <f t="shared" si="74"/>
        <v>0</v>
      </c>
      <c r="L75" s="57"/>
      <c r="M75" s="57"/>
      <c r="N75" s="62">
        <f t="shared" si="75"/>
        <v>0</v>
      </c>
      <c r="O75" s="515" t="s">
        <v>472</v>
      </c>
      <c r="P75" s="57"/>
      <c r="Q75" s="57"/>
      <c r="R75" s="62">
        <f t="shared" si="76"/>
        <v>0</v>
      </c>
      <c r="S75" s="57"/>
      <c r="T75" s="57"/>
      <c r="U75" s="62">
        <f t="shared" si="77"/>
        <v>0</v>
      </c>
      <c r="V75" s="57"/>
      <c r="W75" s="57"/>
      <c r="X75" s="62">
        <f t="shared" si="78"/>
        <v>0</v>
      </c>
      <c r="Z75" s="62">
        <f t="shared" si="79"/>
        <v>0</v>
      </c>
      <c r="AA75" s="62">
        <f t="shared" si="80"/>
        <v>0</v>
      </c>
      <c r="AB75" s="62">
        <f t="shared" si="81"/>
        <v>0</v>
      </c>
      <c r="AC75" s="515" t="s">
        <v>472</v>
      </c>
      <c r="AD75" s="57"/>
      <c r="AE75" s="57"/>
      <c r="AF75" s="62">
        <f t="shared" si="82"/>
        <v>0</v>
      </c>
      <c r="AG75" s="57"/>
      <c r="AH75" s="57"/>
      <c r="AI75" s="62">
        <f t="shared" si="83"/>
        <v>0</v>
      </c>
      <c r="AJ75" s="57"/>
      <c r="AK75" s="57"/>
      <c r="AL75" s="62">
        <f t="shared" si="84"/>
        <v>0</v>
      </c>
      <c r="AN75" s="62">
        <f t="shared" si="85"/>
        <v>0</v>
      </c>
      <c r="AO75" s="62">
        <f t="shared" si="86"/>
        <v>0</v>
      </c>
      <c r="AP75" s="62">
        <f t="shared" si="87"/>
        <v>0</v>
      </c>
    </row>
    <row r="76" spans="1:42" ht="11.5" x14ac:dyDescent="0.25">
      <c r="A76" s="58">
        <f t="shared" si="72"/>
        <v>0</v>
      </c>
      <c r="C76" s="531" t="s">
        <v>525</v>
      </c>
      <c r="D76" s="520"/>
      <c r="E76" s="2" t="s">
        <v>28</v>
      </c>
      <c r="F76" s="57"/>
      <c r="G76" s="57"/>
      <c r="H76" s="62">
        <f t="shared" si="73"/>
        <v>0</v>
      </c>
      <c r="I76" s="57"/>
      <c r="J76" s="57"/>
      <c r="K76" s="62">
        <f t="shared" si="74"/>
        <v>0</v>
      </c>
      <c r="L76" s="57"/>
      <c r="M76" s="57"/>
      <c r="N76" s="62">
        <f t="shared" si="75"/>
        <v>0</v>
      </c>
      <c r="O76" s="515"/>
      <c r="P76" s="57"/>
      <c r="Q76" s="57"/>
      <c r="R76" s="62">
        <f t="shared" si="76"/>
        <v>0</v>
      </c>
      <c r="S76" s="57"/>
      <c r="T76" s="57"/>
      <c r="U76" s="62">
        <f t="shared" si="77"/>
        <v>0</v>
      </c>
      <c r="V76" s="57"/>
      <c r="W76" s="57"/>
      <c r="X76" s="62">
        <f t="shared" si="78"/>
        <v>0</v>
      </c>
      <c r="Z76" s="62">
        <f t="shared" si="79"/>
        <v>0</v>
      </c>
      <c r="AA76" s="62">
        <f t="shared" si="80"/>
        <v>0</v>
      </c>
      <c r="AB76" s="62">
        <f t="shared" si="81"/>
        <v>0</v>
      </c>
      <c r="AC76" s="515"/>
      <c r="AD76" s="57"/>
      <c r="AE76" s="57"/>
      <c r="AF76" s="62">
        <f t="shared" si="82"/>
        <v>0</v>
      </c>
      <c r="AG76" s="57"/>
      <c r="AH76" s="57"/>
      <c r="AI76" s="62">
        <f t="shared" si="83"/>
        <v>0</v>
      </c>
      <c r="AJ76" s="57"/>
      <c r="AK76" s="57"/>
      <c r="AL76" s="62">
        <f t="shared" si="84"/>
        <v>0</v>
      </c>
      <c r="AN76" s="62">
        <f t="shared" si="85"/>
        <v>0</v>
      </c>
      <c r="AO76" s="62">
        <f t="shared" si="86"/>
        <v>0</v>
      </c>
      <c r="AP76" s="62">
        <f t="shared" si="87"/>
        <v>0</v>
      </c>
    </row>
    <row r="77" spans="1:42" ht="11.5" x14ac:dyDescent="0.25">
      <c r="A77" s="58">
        <f t="shared" si="72"/>
        <v>0</v>
      </c>
      <c r="C77" s="531" t="s">
        <v>526</v>
      </c>
      <c r="D77" s="520"/>
      <c r="E77" s="8" t="s">
        <v>67</v>
      </c>
      <c r="F77" s="57"/>
      <c r="G77" s="57"/>
      <c r="H77" s="62">
        <f t="shared" si="73"/>
        <v>0</v>
      </c>
      <c r="I77" s="57"/>
      <c r="J77" s="57"/>
      <c r="K77" s="62">
        <f t="shared" si="74"/>
        <v>0</v>
      </c>
      <c r="L77" s="57"/>
      <c r="M77" s="57"/>
      <c r="N77" s="62">
        <f t="shared" si="75"/>
        <v>0</v>
      </c>
      <c r="O77" s="515"/>
      <c r="P77" s="57"/>
      <c r="Q77" s="57"/>
      <c r="R77" s="62">
        <f t="shared" si="76"/>
        <v>0</v>
      </c>
      <c r="S77" s="57"/>
      <c r="T77" s="57"/>
      <c r="U77" s="62">
        <f t="shared" si="77"/>
        <v>0</v>
      </c>
      <c r="V77" s="57"/>
      <c r="W77" s="57"/>
      <c r="X77" s="62">
        <f t="shared" si="78"/>
        <v>0</v>
      </c>
      <c r="Z77" s="62">
        <f t="shared" si="79"/>
        <v>0</v>
      </c>
      <c r="AA77" s="62">
        <f t="shared" si="80"/>
        <v>0</v>
      </c>
      <c r="AB77" s="62">
        <f t="shared" si="81"/>
        <v>0</v>
      </c>
      <c r="AC77" s="515"/>
      <c r="AD77" s="57"/>
      <c r="AE77" s="57"/>
      <c r="AF77" s="62">
        <f t="shared" si="82"/>
        <v>0</v>
      </c>
      <c r="AG77" s="57"/>
      <c r="AH77" s="57"/>
      <c r="AI77" s="62">
        <f t="shared" si="83"/>
        <v>0</v>
      </c>
      <c r="AJ77" s="57"/>
      <c r="AK77" s="57"/>
      <c r="AL77" s="62">
        <f t="shared" si="84"/>
        <v>0</v>
      </c>
      <c r="AN77" s="62">
        <f t="shared" si="85"/>
        <v>0</v>
      </c>
      <c r="AO77" s="62">
        <f t="shared" si="86"/>
        <v>0</v>
      </c>
      <c r="AP77" s="62">
        <f t="shared" si="87"/>
        <v>0</v>
      </c>
    </row>
    <row r="78" spans="1:42" ht="11.5" x14ac:dyDescent="0.25">
      <c r="A78" s="58">
        <f t="shared" si="72"/>
        <v>0</v>
      </c>
      <c r="C78" s="531" t="s">
        <v>527</v>
      </c>
      <c r="D78" s="520"/>
      <c r="E78" s="8" t="s">
        <v>183</v>
      </c>
      <c r="F78" s="57"/>
      <c r="G78" s="57"/>
      <c r="H78" s="62">
        <f t="shared" si="73"/>
        <v>0</v>
      </c>
      <c r="I78" s="57"/>
      <c r="J78" s="57"/>
      <c r="K78" s="62">
        <f t="shared" si="74"/>
        <v>0</v>
      </c>
      <c r="L78" s="57"/>
      <c r="M78" s="57"/>
      <c r="N78" s="62">
        <f t="shared" si="75"/>
        <v>0</v>
      </c>
      <c r="O78" s="515"/>
      <c r="P78" s="57"/>
      <c r="Q78" s="57"/>
      <c r="R78" s="62">
        <f t="shared" si="76"/>
        <v>0</v>
      </c>
      <c r="S78" s="57"/>
      <c r="T78" s="57"/>
      <c r="U78" s="62">
        <f t="shared" si="77"/>
        <v>0</v>
      </c>
      <c r="V78" s="57"/>
      <c r="W78" s="57"/>
      <c r="X78" s="62">
        <f t="shared" si="78"/>
        <v>0</v>
      </c>
      <c r="Z78" s="62">
        <f t="shared" si="79"/>
        <v>0</v>
      </c>
      <c r="AA78" s="62">
        <f t="shared" si="80"/>
        <v>0</v>
      </c>
      <c r="AB78" s="62">
        <f t="shared" si="81"/>
        <v>0</v>
      </c>
      <c r="AC78" s="515"/>
      <c r="AD78" s="57"/>
      <c r="AE78" s="57"/>
      <c r="AF78" s="62">
        <f t="shared" si="82"/>
        <v>0</v>
      </c>
      <c r="AG78" s="57"/>
      <c r="AH78" s="57"/>
      <c r="AI78" s="62">
        <f t="shared" si="83"/>
        <v>0</v>
      </c>
      <c r="AJ78" s="57"/>
      <c r="AK78" s="57"/>
      <c r="AL78" s="62">
        <f t="shared" si="84"/>
        <v>0</v>
      </c>
      <c r="AN78" s="62">
        <f t="shared" si="85"/>
        <v>0</v>
      </c>
      <c r="AO78" s="62">
        <f t="shared" si="86"/>
        <v>0</v>
      </c>
      <c r="AP78" s="62">
        <f t="shared" si="87"/>
        <v>0</v>
      </c>
    </row>
    <row r="79" spans="1:42" ht="11.5" x14ac:dyDescent="0.25">
      <c r="A79" s="58">
        <f t="shared" si="72"/>
        <v>0</v>
      </c>
      <c r="C79" s="531" t="s">
        <v>528</v>
      </c>
      <c r="D79" s="520"/>
      <c r="E79" s="8" t="s">
        <v>184</v>
      </c>
      <c r="F79" s="57"/>
      <c r="G79" s="57"/>
      <c r="H79" s="62">
        <f t="shared" si="73"/>
        <v>0</v>
      </c>
      <c r="I79" s="57"/>
      <c r="J79" s="57"/>
      <c r="K79" s="62">
        <f t="shared" si="74"/>
        <v>0</v>
      </c>
      <c r="L79" s="57"/>
      <c r="M79" s="57"/>
      <c r="N79" s="62">
        <f t="shared" si="75"/>
        <v>0</v>
      </c>
      <c r="O79" s="515"/>
      <c r="P79" s="57"/>
      <c r="Q79" s="57"/>
      <c r="R79" s="62">
        <f t="shared" si="76"/>
        <v>0</v>
      </c>
      <c r="S79" s="57"/>
      <c r="T79" s="57"/>
      <c r="U79" s="62">
        <f t="shared" si="77"/>
        <v>0</v>
      </c>
      <c r="V79" s="57"/>
      <c r="W79" s="57"/>
      <c r="X79" s="62">
        <f t="shared" si="78"/>
        <v>0</v>
      </c>
      <c r="Z79" s="62">
        <f t="shared" si="79"/>
        <v>0</v>
      </c>
      <c r="AA79" s="62">
        <f t="shared" si="80"/>
        <v>0</v>
      </c>
      <c r="AB79" s="62">
        <f t="shared" si="81"/>
        <v>0</v>
      </c>
      <c r="AC79" s="515"/>
      <c r="AD79" s="57"/>
      <c r="AE79" s="57"/>
      <c r="AF79" s="62">
        <f t="shared" si="82"/>
        <v>0</v>
      </c>
      <c r="AG79" s="57"/>
      <c r="AH79" s="57"/>
      <c r="AI79" s="62">
        <f t="shared" si="83"/>
        <v>0</v>
      </c>
      <c r="AJ79" s="57"/>
      <c r="AK79" s="57"/>
      <c r="AL79" s="62">
        <f t="shared" si="84"/>
        <v>0</v>
      </c>
      <c r="AN79" s="62">
        <f t="shared" si="85"/>
        <v>0</v>
      </c>
      <c r="AO79" s="62">
        <f t="shared" si="86"/>
        <v>0</v>
      </c>
      <c r="AP79" s="62">
        <f t="shared" si="87"/>
        <v>0</v>
      </c>
    </row>
    <row r="80" spans="1:42" ht="11.5" x14ac:dyDescent="0.25">
      <c r="A80" s="58">
        <f t="shared" si="72"/>
        <v>0</v>
      </c>
      <c r="C80" s="531" t="s">
        <v>529</v>
      </c>
      <c r="D80" s="520"/>
      <c r="E80" s="8" t="s">
        <v>185</v>
      </c>
      <c r="F80" s="57"/>
      <c r="G80" s="57"/>
      <c r="H80" s="62">
        <f t="shared" si="73"/>
        <v>0</v>
      </c>
      <c r="I80" s="57"/>
      <c r="J80" s="57"/>
      <c r="K80" s="62">
        <f t="shared" si="74"/>
        <v>0</v>
      </c>
      <c r="L80" s="57"/>
      <c r="M80" s="57"/>
      <c r="N80" s="62">
        <f t="shared" si="75"/>
        <v>0</v>
      </c>
      <c r="O80" s="515"/>
      <c r="P80" s="57"/>
      <c r="Q80" s="57"/>
      <c r="R80" s="62">
        <f t="shared" si="76"/>
        <v>0</v>
      </c>
      <c r="S80" s="57"/>
      <c r="T80" s="57"/>
      <c r="U80" s="62">
        <f t="shared" si="77"/>
        <v>0</v>
      </c>
      <c r="V80" s="57"/>
      <c r="W80" s="57"/>
      <c r="X80" s="62">
        <f t="shared" si="78"/>
        <v>0</v>
      </c>
      <c r="Z80" s="62">
        <f t="shared" si="79"/>
        <v>0</v>
      </c>
      <c r="AA80" s="62">
        <f t="shared" si="80"/>
        <v>0</v>
      </c>
      <c r="AB80" s="62">
        <f t="shared" si="81"/>
        <v>0</v>
      </c>
      <c r="AC80" s="515"/>
      <c r="AD80" s="57"/>
      <c r="AE80" s="57"/>
      <c r="AF80" s="62">
        <f t="shared" si="82"/>
        <v>0</v>
      </c>
      <c r="AG80" s="57"/>
      <c r="AH80" s="57"/>
      <c r="AI80" s="62">
        <f t="shared" si="83"/>
        <v>0</v>
      </c>
      <c r="AJ80" s="57"/>
      <c r="AK80" s="57"/>
      <c r="AL80" s="62">
        <f t="shared" si="84"/>
        <v>0</v>
      </c>
      <c r="AN80" s="62">
        <f t="shared" si="85"/>
        <v>0</v>
      </c>
      <c r="AO80" s="62">
        <f t="shared" si="86"/>
        <v>0</v>
      </c>
      <c r="AP80" s="62">
        <f t="shared" si="87"/>
        <v>0</v>
      </c>
    </row>
    <row r="81" spans="1:42" ht="11.5" x14ac:dyDescent="0.25">
      <c r="A81" s="58">
        <f t="shared" si="72"/>
        <v>0</v>
      </c>
      <c r="C81" s="531" t="s">
        <v>530</v>
      </c>
      <c r="D81" s="520" t="s">
        <v>472</v>
      </c>
      <c r="E81" s="8" t="s">
        <v>186</v>
      </c>
      <c r="F81" s="57"/>
      <c r="G81" s="57"/>
      <c r="H81" s="62">
        <f t="shared" si="73"/>
        <v>0</v>
      </c>
      <c r="I81" s="57"/>
      <c r="J81" s="57"/>
      <c r="K81" s="62">
        <f t="shared" si="74"/>
        <v>0</v>
      </c>
      <c r="L81" s="57"/>
      <c r="M81" s="57"/>
      <c r="N81" s="62">
        <f t="shared" si="75"/>
        <v>0</v>
      </c>
      <c r="O81" s="515" t="s">
        <v>472</v>
      </c>
      <c r="P81" s="57"/>
      <c r="Q81" s="57"/>
      <c r="R81" s="62">
        <f t="shared" si="76"/>
        <v>0</v>
      </c>
      <c r="S81" s="57"/>
      <c r="T81" s="57"/>
      <c r="U81" s="62">
        <f t="shared" si="77"/>
        <v>0</v>
      </c>
      <c r="V81" s="57"/>
      <c r="W81" s="57"/>
      <c r="X81" s="62">
        <f t="shared" si="78"/>
        <v>0</v>
      </c>
      <c r="Z81" s="62">
        <f t="shared" si="79"/>
        <v>0</v>
      </c>
      <c r="AA81" s="62">
        <f t="shared" si="80"/>
        <v>0</v>
      </c>
      <c r="AB81" s="62">
        <f t="shared" si="81"/>
        <v>0</v>
      </c>
      <c r="AC81" s="515" t="s">
        <v>472</v>
      </c>
      <c r="AD81" s="57"/>
      <c r="AE81" s="57"/>
      <c r="AF81" s="62">
        <f t="shared" si="82"/>
        <v>0</v>
      </c>
      <c r="AG81" s="57"/>
      <c r="AH81" s="57"/>
      <c r="AI81" s="62">
        <f t="shared" si="83"/>
        <v>0</v>
      </c>
      <c r="AJ81" s="57"/>
      <c r="AK81" s="57"/>
      <c r="AL81" s="62">
        <f t="shared" si="84"/>
        <v>0</v>
      </c>
      <c r="AN81" s="62">
        <f t="shared" si="85"/>
        <v>0</v>
      </c>
      <c r="AO81" s="62">
        <f t="shared" si="86"/>
        <v>0</v>
      </c>
      <c r="AP81" s="62">
        <f t="shared" si="87"/>
        <v>0</v>
      </c>
    </row>
    <row r="82" spans="1:42" ht="11.5" x14ac:dyDescent="0.25">
      <c r="A82" s="58">
        <f t="shared" si="72"/>
        <v>0</v>
      </c>
      <c r="C82" s="531" t="s">
        <v>531</v>
      </c>
      <c r="D82" s="520"/>
      <c r="E82" s="2" t="s">
        <v>32</v>
      </c>
      <c r="F82" s="57"/>
      <c r="G82" s="57"/>
      <c r="H82" s="62">
        <f t="shared" si="73"/>
        <v>0</v>
      </c>
      <c r="I82" s="57"/>
      <c r="J82" s="57"/>
      <c r="K82" s="62">
        <f t="shared" si="74"/>
        <v>0</v>
      </c>
      <c r="L82" s="57"/>
      <c r="M82" s="57"/>
      <c r="N82" s="62">
        <f t="shared" si="75"/>
        <v>0</v>
      </c>
      <c r="O82" s="515"/>
      <c r="P82" s="57"/>
      <c r="Q82" s="57"/>
      <c r="R82" s="62">
        <f t="shared" si="76"/>
        <v>0</v>
      </c>
      <c r="S82" s="57"/>
      <c r="T82" s="57"/>
      <c r="U82" s="62">
        <f t="shared" si="77"/>
        <v>0</v>
      </c>
      <c r="V82" s="57"/>
      <c r="W82" s="57"/>
      <c r="X82" s="62">
        <f t="shared" si="78"/>
        <v>0</v>
      </c>
      <c r="Z82" s="62">
        <f t="shared" si="79"/>
        <v>0</v>
      </c>
      <c r="AA82" s="62">
        <f t="shared" si="80"/>
        <v>0</v>
      </c>
      <c r="AB82" s="62">
        <f t="shared" si="81"/>
        <v>0</v>
      </c>
      <c r="AC82" s="515"/>
      <c r="AD82" s="57"/>
      <c r="AE82" s="57"/>
      <c r="AF82" s="62">
        <f t="shared" si="82"/>
        <v>0</v>
      </c>
      <c r="AG82" s="57"/>
      <c r="AH82" s="57"/>
      <c r="AI82" s="62">
        <f t="shared" si="83"/>
        <v>0</v>
      </c>
      <c r="AJ82" s="57"/>
      <c r="AK82" s="57"/>
      <c r="AL82" s="62">
        <f t="shared" si="84"/>
        <v>0</v>
      </c>
      <c r="AN82" s="62">
        <f t="shared" si="85"/>
        <v>0</v>
      </c>
      <c r="AO82" s="62">
        <f t="shared" si="86"/>
        <v>0</v>
      </c>
      <c r="AP82" s="62">
        <f t="shared" si="87"/>
        <v>0</v>
      </c>
    </row>
    <row r="83" spans="1:42" ht="11.5" x14ac:dyDescent="0.25">
      <c r="A83" s="58">
        <f t="shared" si="72"/>
        <v>0</v>
      </c>
      <c r="C83" s="531" t="s">
        <v>532</v>
      </c>
      <c r="D83" s="520" t="s">
        <v>472</v>
      </c>
      <c r="E83" s="2" t="s">
        <v>187</v>
      </c>
      <c r="F83" s="57"/>
      <c r="G83" s="57"/>
      <c r="H83" s="62">
        <f t="shared" si="73"/>
        <v>0</v>
      </c>
      <c r="I83" s="57"/>
      <c r="J83" s="57"/>
      <c r="K83" s="62">
        <f t="shared" si="74"/>
        <v>0</v>
      </c>
      <c r="L83" s="57"/>
      <c r="M83" s="57"/>
      <c r="N83" s="62">
        <f t="shared" si="75"/>
        <v>0</v>
      </c>
      <c r="O83" s="515" t="s">
        <v>472</v>
      </c>
      <c r="P83" s="57"/>
      <c r="Q83" s="57"/>
      <c r="R83" s="62">
        <f t="shared" si="76"/>
        <v>0</v>
      </c>
      <c r="S83" s="57"/>
      <c r="T83" s="57"/>
      <c r="U83" s="62">
        <f t="shared" si="77"/>
        <v>0</v>
      </c>
      <c r="V83" s="57"/>
      <c r="W83" s="57"/>
      <c r="X83" s="62">
        <f t="shared" si="78"/>
        <v>0</v>
      </c>
      <c r="Z83" s="62">
        <f t="shared" si="79"/>
        <v>0</v>
      </c>
      <c r="AA83" s="62">
        <f t="shared" si="80"/>
        <v>0</v>
      </c>
      <c r="AB83" s="62">
        <f t="shared" si="81"/>
        <v>0</v>
      </c>
      <c r="AC83" s="515" t="s">
        <v>472</v>
      </c>
      <c r="AD83" s="57"/>
      <c r="AE83" s="57"/>
      <c r="AF83" s="62">
        <f t="shared" si="82"/>
        <v>0</v>
      </c>
      <c r="AG83" s="57"/>
      <c r="AH83" s="57"/>
      <c r="AI83" s="62">
        <f t="shared" si="83"/>
        <v>0</v>
      </c>
      <c r="AJ83" s="57"/>
      <c r="AK83" s="57"/>
      <c r="AL83" s="62">
        <f t="shared" si="84"/>
        <v>0</v>
      </c>
      <c r="AN83" s="62">
        <f t="shared" si="85"/>
        <v>0</v>
      </c>
      <c r="AO83" s="62">
        <f t="shared" si="86"/>
        <v>0</v>
      </c>
      <c r="AP83" s="62">
        <f t="shared" si="87"/>
        <v>0</v>
      </c>
    </row>
    <row r="84" spans="1:42" ht="11.5" x14ac:dyDescent="0.25">
      <c r="A84" s="58"/>
      <c r="C84" s="531" t="s">
        <v>533</v>
      </c>
      <c r="D84" s="520"/>
      <c r="E84" s="3" t="s">
        <v>33</v>
      </c>
      <c r="F84" s="21">
        <f t="shared" ref="F84:M84" si="88">SUM(F74:F83)</f>
        <v>0</v>
      </c>
      <c r="G84" s="21">
        <f t="shared" si="88"/>
        <v>0</v>
      </c>
      <c r="H84" s="21">
        <f t="shared" si="88"/>
        <v>0</v>
      </c>
      <c r="I84" s="21">
        <f t="shared" si="88"/>
        <v>0</v>
      </c>
      <c r="J84" s="21">
        <f t="shared" si="88"/>
        <v>0</v>
      </c>
      <c r="K84" s="21">
        <f t="shared" si="88"/>
        <v>0</v>
      </c>
      <c r="L84" s="21">
        <f t="shared" si="88"/>
        <v>0</v>
      </c>
      <c r="M84" s="21">
        <f t="shared" si="88"/>
        <v>0</v>
      </c>
      <c r="N84" s="21">
        <f>SUM(N74:N83)</f>
        <v>0</v>
      </c>
      <c r="O84" s="515"/>
      <c r="P84" s="21">
        <f t="shared" ref="P84:W84" si="89">SUM(P74:P83)</f>
        <v>0</v>
      </c>
      <c r="Q84" s="21">
        <f t="shared" si="89"/>
        <v>0</v>
      </c>
      <c r="R84" s="21">
        <f t="shared" si="89"/>
        <v>0</v>
      </c>
      <c r="S84" s="21">
        <f t="shared" si="89"/>
        <v>0</v>
      </c>
      <c r="T84" s="21">
        <f t="shared" si="89"/>
        <v>0</v>
      </c>
      <c r="U84" s="21">
        <f t="shared" si="89"/>
        <v>0</v>
      </c>
      <c r="V84" s="21">
        <f t="shared" si="89"/>
        <v>0</v>
      </c>
      <c r="W84" s="21">
        <f t="shared" si="89"/>
        <v>0</v>
      </c>
      <c r="X84" s="21">
        <f>SUM(X74:X83)</f>
        <v>0</v>
      </c>
      <c r="Z84" s="21">
        <f>SUM(Z74:Z83)</f>
        <v>0</v>
      </c>
      <c r="AA84" s="21">
        <f>SUM(AA74:AA83)</f>
        <v>0</v>
      </c>
      <c r="AB84" s="21">
        <f>SUM(AB74:AB83)</f>
        <v>0</v>
      </c>
      <c r="AC84" s="515"/>
      <c r="AD84" s="21">
        <f t="shared" ref="AD84:AK84" si="90">SUM(AD74:AD83)</f>
        <v>0</v>
      </c>
      <c r="AE84" s="21">
        <f t="shared" si="90"/>
        <v>0</v>
      </c>
      <c r="AF84" s="21">
        <f t="shared" si="90"/>
        <v>0</v>
      </c>
      <c r="AG84" s="21">
        <f t="shared" si="90"/>
        <v>0</v>
      </c>
      <c r="AH84" s="21">
        <f t="shared" si="90"/>
        <v>0</v>
      </c>
      <c r="AI84" s="21">
        <f t="shared" si="90"/>
        <v>0</v>
      </c>
      <c r="AJ84" s="21">
        <f t="shared" si="90"/>
        <v>0</v>
      </c>
      <c r="AK84" s="21">
        <f t="shared" si="90"/>
        <v>0</v>
      </c>
      <c r="AL84" s="21">
        <f>SUM(AL74:AL83)</f>
        <v>0</v>
      </c>
      <c r="AN84" s="21">
        <f>SUM(AN74:AN83)</f>
        <v>0</v>
      </c>
      <c r="AO84" s="21">
        <f>SUM(AO74:AO83)</f>
        <v>0</v>
      </c>
      <c r="AP84" s="21">
        <f>SUM(AP74:AP83)</f>
        <v>0</v>
      </c>
    </row>
    <row r="85" spans="1:42" ht="11.5" x14ac:dyDescent="0.25">
      <c r="A85" s="58"/>
      <c r="C85" s="531" t="s">
        <v>534</v>
      </c>
      <c r="D85" s="520"/>
      <c r="F85" s="6"/>
      <c r="G85" s="6"/>
      <c r="H85" s="6"/>
      <c r="I85" s="6"/>
      <c r="J85" s="6"/>
      <c r="K85" s="6"/>
      <c r="L85" s="6"/>
      <c r="M85" s="6"/>
      <c r="N85" s="6"/>
      <c r="O85" s="515"/>
      <c r="P85" s="6"/>
      <c r="Q85" s="6"/>
      <c r="R85" s="6"/>
      <c r="S85" s="6"/>
      <c r="T85" s="6"/>
      <c r="U85" s="6"/>
      <c r="V85" s="6"/>
      <c r="W85" s="6"/>
      <c r="X85" s="6"/>
      <c r="Z85" s="6"/>
      <c r="AA85" s="6"/>
      <c r="AB85" s="6"/>
      <c r="AC85" s="515"/>
      <c r="AD85" s="6"/>
      <c r="AE85" s="6"/>
      <c r="AF85" s="6"/>
      <c r="AG85" s="6"/>
      <c r="AH85" s="6"/>
      <c r="AI85" s="6"/>
      <c r="AJ85" s="6"/>
      <c r="AK85" s="6"/>
      <c r="AL85" s="6"/>
      <c r="AN85" s="6"/>
      <c r="AO85" s="6"/>
      <c r="AP85" s="6"/>
    </row>
    <row r="86" spans="1:42" ht="11.5" x14ac:dyDescent="0.25">
      <c r="A86" s="58"/>
      <c r="C86" s="531" t="s">
        <v>535</v>
      </c>
      <c r="D86" s="520"/>
      <c r="E86" s="3" t="s">
        <v>34</v>
      </c>
      <c r="F86" s="21">
        <f t="shared" ref="F86:M86" si="91">F72-F84</f>
        <v>0</v>
      </c>
      <c r="G86" s="21">
        <f t="shared" si="91"/>
        <v>0</v>
      </c>
      <c r="H86" s="21">
        <f t="shared" si="91"/>
        <v>0</v>
      </c>
      <c r="I86" s="21">
        <f t="shared" si="91"/>
        <v>0</v>
      </c>
      <c r="J86" s="21">
        <f t="shared" si="91"/>
        <v>0</v>
      </c>
      <c r="K86" s="21">
        <f t="shared" si="91"/>
        <v>0</v>
      </c>
      <c r="L86" s="21">
        <f t="shared" si="91"/>
        <v>0</v>
      </c>
      <c r="M86" s="21">
        <f t="shared" si="91"/>
        <v>0</v>
      </c>
      <c r="N86" s="21">
        <f>N72-N84</f>
        <v>0</v>
      </c>
      <c r="O86" s="515"/>
      <c r="P86" s="21">
        <f t="shared" ref="P86:W86" si="92">P72-P84</f>
        <v>0</v>
      </c>
      <c r="Q86" s="21">
        <f t="shared" si="92"/>
        <v>0</v>
      </c>
      <c r="R86" s="21">
        <f t="shared" si="92"/>
        <v>0</v>
      </c>
      <c r="S86" s="21">
        <f t="shared" si="92"/>
        <v>0</v>
      </c>
      <c r="T86" s="21">
        <f t="shared" si="92"/>
        <v>0</v>
      </c>
      <c r="U86" s="21">
        <f t="shared" si="92"/>
        <v>0</v>
      </c>
      <c r="V86" s="21">
        <f t="shared" si="92"/>
        <v>0</v>
      </c>
      <c r="W86" s="21">
        <f t="shared" si="92"/>
        <v>0</v>
      </c>
      <c r="X86" s="21">
        <f>X72-X84</f>
        <v>0</v>
      </c>
      <c r="Z86" s="21">
        <f>Z72-Z84</f>
        <v>0</v>
      </c>
      <c r="AA86" s="21">
        <f>AA72-AA84</f>
        <v>0</v>
      </c>
      <c r="AB86" s="21">
        <f>AB72-AB84</f>
        <v>0</v>
      </c>
      <c r="AC86" s="515"/>
      <c r="AD86" s="21">
        <f t="shared" ref="AD86:AK86" si="93">AD72-AD84</f>
        <v>0</v>
      </c>
      <c r="AE86" s="21">
        <f t="shared" si="93"/>
        <v>0</v>
      </c>
      <c r="AF86" s="21">
        <f t="shared" si="93"/>
        <v>0</v>
      </c>
      <c r="AG86" s="21">
        <f t="shared" si="93"/>
        <v>0</v>
      </c>
      <c r="AH86" s="21">
        <f t="shared" si="93"/>
        <v>0</v>
      </c>
      <c r="AI86" s="21">
        <f t="shared" si="93"/>
        <v>0</v>
      </c>
      <c r="AJ86" s="21">
        <f t="shared" si="93"/>
        <v>0</v>
      </c>
      <c r="AK86" s="21">
        <f t="shared" si="93"/>
        <v>0</v>
      </c>
      <c r="AL86" s="21">
        <f>AL72-AL84</f>
        <v>0</v>
      </c>
      <c r="AN86" s="21">
        <f>AN72-AN84</f>
        <v>0</v>
      </c>
      <c r="AO86" s="21">
        <f>AO72-AO84</f>
        <v>0</v>
      </c>
      <c r="AP86" s="21">
        <f>AP72-AP84</f>
        <v>0</v>
      </c>
    </row>
    <row r="87" spans="1:42" ht="11.5" x14ac:dyDescent="0.25">
      <c r="A87" s="58"/>
      <c r="C87" s="531" t="s">
        <v>556</v>
      </c>
      <c r="D87" s="520"/>
      <c r="F87" s="6"/>
      <c r="G87" s="6"/>
      <c r="H87" s="6"/>
      <c r="I87" s="6"/>
      <c r="J87" s="6"/>
      <c r="K87" s="6"/>
      <c r="L87" s="6"/>
      <c r="M87" s="6"/>
      <c r="N87" s="6"/>
      <c r="O87" s="515"/>
      <c r="P87" s="6"/>
      <c r="Q87" s="6"/>
      <c r="R87" s="6"/>
      <c r="S87" s="6"/>
      <c r="T87" s="6"/>
      <c r="U87" s="6"/>
      <c r="V87" s="6"/>
      <c r="W87" s="6"/>
      <c r="X87" s="6"/>
      <c r="Z87" s="6"/>
      <c r="AA87" s="6"/>
      <c r="AB87" s="6"/>
      <c r="AC87" s="515"/>
      <c r="AD87" s="6"/>
      <c r="AE87" s="6"/>
      <c r="AF87" s="6"/>
      <c r="AG87" s="6"/>
      <c r="AH87" s="6"/>
      <c r="AI87" s="6"/>
      <c r="AJ87" s="6"/>
      <c r="AK87" s="6"/>
      <c r="AL87" s="6"/>
      <c r="AN87" s="6"/>
      <c r="AO87" s="6"/>
      <c r="AP87" s="6"/>
    </row>
    <row r="88" spans="1:42" ht="11.5" x14ac:dyDescent="0.25">
      <c r="A88" s="58"/>
      <c r="C88" s="531" t="s">
        <v>557</v>
      </c>
      <c r="D88" s="520"/>
      <c r="E88" s="10" t="s">
        <v>188</v>
      </c>
      <c r="F88" s="22">
        <f t="shared" ref="F88:M88" si="94">(F60+F72)-F84</f>
        <v>0</v>
      </c>
      <c r="G88" s="22">
        <f t="shared" si="94"/>
        <v>0</v>
      </c>
      <c r="H88" s="22">
        <f t="shared" si="94"/>
        <v>0</v>
      </c>
      <c r="I88" s="22">
        <f t="shared" si="94"/>
        <v>0</v>
      </c>
      <c r="J88" s="22">
        <f t="shared" si="94"/>
        <v>0</v>
      </c>
      <c r="K88" s="22">
        <f t="shared" si="94"/>
        <v>0</v>
      </c>
      <c r="L88" s="22">
        <f t="shared" si="94"/>
        <v>0</v>
      </c>
      <c r="M88" s="22">
        <f t="shared" si="94"/>
        <v>0</v>
      </c>
      <c r="N88" s="22">
        <f>(N60+N72)-N84</f>
        <v>0</v>
      </c>
      <c r="O88" s="515"/>
      <c r="P88" s="22">
        <f t="shared" ref="P88:W88" si="95">(P60+P72)-P84</f>
        <v>0</v>
      </c>
      <c r="Q88" s="22">
        <f t="shared" si="95"/>
        <v>0</v>
      </c>
      <c r="R88" s="22">
        <f t="shared" si="95"/>
        <v>0</v>
      </c>
      <c r="S88" s="22">
        <f t="shared" si="95"/>
        <v>0</v>
      </c>
      <c r="T88" s="22">
        <f t="shared" si="95"/>
        <v>0</v>
      </c>
      <c r="U88" s="22">
        <f t="shared" si="95"/>
        <v>0</v>
      </c>
      <c r="V88" s="22">
        <f t="shared" si="95"/>
        <v>0</v>
      </c>
      <c r="W88" s="22">
        <f t="shared" si="95"/>
        <v>0</v>
      </c>
      <c r="X88" s="22">
        <f>(X60+X72)-X84</f>
        <v>0</v>
      </c>
      <c r="Z88" s="22">
        <f>(Z60+Z72)-Z84</f>
        <v>0</v>
      </c>
      <c r="AA88" s="22">
        <f>(AA60+AA72)-AA84</f>
        <v>0</v>
      </c>
      <c r="AB88" s="22">
        <f>(AB60+AB72)-AB84</f>
        <v>0</v>
      </c>
      <c r="AC88" s="515"/>
      <c r="AD88" s="22">
        <f t="shared" ref="AD88:AK88" si="96">(AD60+AD72)-AD84</f>
        <v>0</v>
      </c>
      <c r="AE88" s="22">
        <f t="shared" si="96"/>
        <v>0</v>
      </c>
      <c r="AF88" s="22">
        <f t="shared" si="96"/>
        <v>0</v>
      </c>
      <c r="AG88" s="22">
        <f t="shared" si="96"/>
        <v>0</v>
      </c>
      <c r="AH88" s="22">
        <f t="shared" si="96"/>
        <v>0</v>
      </c>
      <c r="AI88" s="22">
        <f t="shared" si="96"/>
        <v>0</v>
      </c>
      <c r="AJ88" s="22">
        <f t="shared" si="96"/>
        <v>0</v>
      </c>
      <c r="AK88" s="22">
        <f t="shared" si="96"/>
        <v>0</v>
      </c>
      <c r="AL88" s="22">
        <f>(AL60+AL72)-AL84</f>
        <v>0</v>
      </c>
      <c r="AN88" s="22">
        <f>(AN60+AN72)-AN84</f>
        <v>0</v>
      </c>
      <c r="AO88" s="22">
        <f>(AO60+AO72)-AO84</f>
        <v>0</v>
      </c>
      <c r="AP88" s="22">
        <f>(AP60+AP72)-AP84</f>
        <v>0</v>
      </c>
    </row>
    <row r="89" spans="1:42" ht="11.5" x14ac:dyDescent="0.25">
      <c r="A89" s="58"/>
      <c r="C89" s="531" t="s">
        <v>558</v>
      </c>
      <c r="D89" s="520"/>
      <c r="F89" s="6"/>
      <c r="G89" s="6"/>
      <c r="H89" s="6"/>
      <c r="I89" s="6"/>
      <c r="J89" s="6"/>
      <c r="K89" s="6"/>
      <c r="L89" s="6"/>
      <c r="M89" s="6"/>
      <c r="N89" s="6"/>
      <c r="O89" s="515"/>
      <c r="P89" s="6"/>
      <c r="Q89" s="6"/>
      <c r="R89" s="6"/>
      <c r="S89" s="6"/>
      <c r="T89" s="6"/>
      <c r="U89" s="6"/>
      <c r="V89" s="6"/>
      <c r="W89" s="6"/>
      <c r="X89" s="6"/>
      <c r="Z89" s="6"/>
      <c r="AA89" s="6"/>
      <c r="AB89" s="6"/>
      <c r="AC89" s="515"/>
      <c r="AD89" s="6"/>
      <c r="AE89" s="6"/>
      <c r="AF89" s="6"/>
      <c r="AG89" s="6"/>
      <c r="AH89" s="6"/>
      <c r="AI89" s="6"/>
      <c r="AJ89" s="6"/>
      <c r="AK89" s="6"/>
      <c r="AL89" s="6"/>
      <c r="AN89" s="6"/>
      <c r="AO89" s="6"/>
      <c r="AP89" s="6"/>
    </row>
    <row r="90" spans="1:42" ht="11.5" x14ac:dyDescent="0.25">
      <c r="A90" s="58">
        <f t="shared" ref="A90:A98" si="97">IF(OR(H90&lt;0,K90&lt;0,N90&lt;0,Z90&lt;0,AA90&lt;0,AB90&lt;0,AF90&lt;0,AI90&lt;0,AL90&lt;0),1,0)</f>
        <v>0</v>
      </c>
      <c r="C90" s="531" t="s">
        <v>559</v>
      </c>
      <c r="D90" s="520" t="s">
        <v>472</v>
      </c>
      <c r="E90" s="2" t="s">
        <v>155</v>
      </c>
      <c r="F90" s="57"/>
      <c r="G90" s="57"/>
      <c r="H90" s="62">
        <f t="shared" ref="H90:H98" si="98">SUM(F90:G90)</f>
        <v>0</v>
      </c>
      <c r="I90" s="57"/>
      <c r="J90" s="57"/>
      <c r="K90" s="62">
        <f t="shared" ref="K90:K98" si="99">SUM(I90:J90)</f>
        <v>0</v>
      </c>
      <c r="L90" s="57"/>
      <c r="M90" s="57"/>
      <c r="N90" s="62">
        <f t="shared" ref="N90:N98" si="100">SUM(L90:M90)</f>
        <v>0</v>
      </c>
      <c r="O90" s="515" t="s">
        <v>472</v>
      </c>
      <c r="P90" s="57"/>
      <c r="Q90" s="57"/>
      <c r="R90" s="62">
        <f t="shared" ref="R90:R98" si="101">SUM(P90:Q90)</f>
        <v>0</v>
      </c>
      <c r="S90" s="57"/>
      <c r="T90" s="57"/>
      <c r="U90" s="62">
        <f t="shared" ref="U90:U98" si="102">SUM(S90:T90)</f>
        <v>0</v>
      </c>
      <c r="V90" s="57"/>
      <c r="W90" s="57"/>
      <c r="X90" s="62">
        <f t="shared" ref="X90:X98" si="103">SUM(V90:W90)</f>
        <v>0</v>
      </c>
      <c r="Z90" s="62">
        <f t="shared" ref="Z90:Z98" si="104">R90/R$15</f>
        <v>0</v>
      </c>
      <c r="AA90" s="62">
        <f t="shared" ref="AA90:AA98" si="105">U90/U$15</f>
        <v>0</v>
      </c>
      <c r="AB90" s="62">
        <f t="shared" ref="AB90:AB98" si="106">X90/X$15</f>
        <v>0</v>
      </c>
      <c r="AC90" s="515" t="s">
        <v>472</v>
      </c>
      <c r="AD90" s="57"/>
      <c r="AE90" s="57"/>
      <c r="AF90" s="62">
        <f t="shared" ref="AF90:AF98" si="107">SUM(AD90:AE90)</f>
        <v>0</v>
      </c>
      <c r="AG90" s="57"/>
      <c r="AH90" s="57"/>
      <c r="AI90" s="62">
        <f t="shared" ref="AI90:AI98" si="108">SUM(AG90:AH90)</f>
        <v>0</v>
      </c>
      <c r="AJ90" s="57"/>
      <c r="AK90" s="57"/>
      <c r="AL90" s="62">
        <f t="shared" ref="AL90:AL98" si="109">SUM(AJ90:AK90)</f>
        <v>0</v>
      </c>
      <c r="AN90" s="62">
        <f t="shared" ref="AN90:AN98" si="110">AF90/AF$15</f>
        <v>0</v>
      </c>
      <c r="AO90" s="62">
        <f t="shared" ref="AO90:AO98" si="111">AI90/AI$15</f>
        <v>0</v>
      </c>
      <c r="AP90" s="62">
        <f t="shared" ref="AP90:AP98" si="112">AL90/AL$15</f>
        <v>0</v>
      </c>
    </row>
    <row r="91" spans="1:42" ht="11.5" x14ac:dyDescent="0.25">
      <c r="A91" s="58">
        <f t="shared" si="97"/>
        <v>0</v>
      </c>
      <c r="C91" s="531" t="s">
        <v>560</v>
      </c>
      <c r="D91" s="520" t="s">
        <v>472</v>
      </c>
      <c r="E91" s="2" t="s">
        <v>115</v>
      </c>
      <c r="F91" s="57"/>
      <c r="G91" s="57"/>
      <c r="H91" s="62">
        <f t="shared" si="98"/>
        <v>0</v>
      </c>
      <c r="I91" s="57"/>
      <c r="J91" s="57"/>
      <c r="K91" s="62">
        <f t="shared" si="99"/>
        <v>0</v>
      </c>
      <c r="L91" s="57"/>
      <c r="M91" s="57"/>
      <c r="N91" s="62">
        <f t="shared" si="100"/>
        <v>0</v>
      </c>
      <c r="O91" s="515" t="s">
        <v>472</v>
      </c>
      <c r="P91" s="57"/>
      <c r="Q91" s="57"/>
      <c r="R91" s="62">
        <f t="shared" si="101"/>
        <v>0</v>
      </c>
      <c r="S91" s="57"/>
      <c r="T91" s="57"/>
      <c r="U91" s="62">
        <f t="shared" si="102"/>
        <v>0</v>
      </c>
      <c r="V91" s="57"/>
      <c r="W91" s="57"/>
      <c r="X91" s="62">
        <f t="shared" si="103"/>
        <v>0</v>
      </c>
      <c r="Z91" s="62">
        <f t="shared" si="104"/>
        <v>0</v>
      </c>
      <c r="AA91" s="62">
        <f t="shared" si="105"/>
        <v>0</v>
      </c>
      <c r="AB91" s="62">
        <f t="shared" si="106"/>
        <v>0</v>
      </c>
      <c r="AC91" s="515" t="s">
        <v>472</v>
      </c>
      <c r="AD91" s="57"/>
      <c r="AE91" s="57"/>
      <c r="AF91" s="62">
        <f t="shared" si="107"/>
        <v>0</v>
      </c>
      <c r="AG91" s="57"/>
      <c r="AH91" s="57"/>
      <c r="AI91" s="62">
        <f t="shared" si="108"/>
        <v>0</v>
      </c>
      <c r="AJ91" s="57"/>
      <c r="AK91" s="57"/>
      <c r="AL91" s="62">
        <f t="shared" si="109"/>
        <v>0</v>
      </c>
      <c r="AN91" s="62">
        <f t="shared" si="110"/>
        <v>0</v>
      </c>
      <c r="AO91" s="62">
        <f t="shared" si="111"/>
        <v>0</v>
      </c>
      <c r="AP91" s="62">
        <f t="shared" si="112"/>
        <v>0</v>
      </c>
    </row>
    <row r="92" spans="1:42" ht="11.5" x14ac:dyDescent="0.25">
      <c r="A92" s="58">
        <f t="shared" si="97"/>
        <v>0</v>
      </c>
      <c r="C92" s="531" t="s">
        <v>561</v>
      </c>
      <c r="D92" s="520" t="s">
        <v>472</v>
      </c>
      <c r="E92" s="2" t="s">
        <v>66</v>
      </c>
      <c r="F92" s="57"/>
      <c r="G92" s="57"/>
      <c r="H92" s="62">
        <f t="shared" si="98"/>
        <v>0</v>
      </c>
      <c r="I92" s="57"/>
      <c r="J92" s="57"/>
      <c r="K92" s="62">
        <f t="shared" si="99"/>
        <v>0</v>
      </c>
      <c r="L92" s="57"/>
      <c r="M92" s="57"/>
      <c r="N92" s="62">
        <f t="shared" si="100"/>
        <v>0</v>
      </c>
      <c r="O92" s="515" t="s">
        <v>472</v>
      </c>
      <c r="P92" s="57"/>
      <c r="Q92" s="57"/>
      <c r="R92" s="62">
        <f t="shared" si="101"/>
        <v>0</v>
      </c>
      <c r="S92" s="57"/>
      <c r="T92" s="57"/>
      <c r="U92" s="62">
        <f t="shared" si="102"/>
        <v>0</v>
      </c>
      <c r="V92" s="57"/>
      <c r="W92" s="57"/>
      <c r="X92" s="62">
        <f t="shared" si="103"/>
        <v>0</v>
      </c>
      <c r="Z92" s="62">
        <f t="shared" si="104"/>
        <v>0</v>
      </c>
      <c r="AA92" s="62">
        <f t="shared" si="105"/>
        <v>0</v>
      </c>
      <c r="AB92" s="62">
        <f t="shared" si="106"/>
        <v>0</v>
      </c>
      <c r="AC92" s="515" t="s">
        <v>472</v>
      </c>
      <c r="AD92" s="57"/>
      <c r="AE92" s="57"/>
      <c r="AF92" s="62">
        <f t="shared" si="107"/>
        <v>0</v>
      </c>
      <c r="AG92" s="57"/>
      <c r="AH92" s="57"/>
      <c r="AI92" s="62">
        <f t="shared" si="108"/>
        <v>0</v>
      </c>
      <c r="AJ92" s="57"/>
      <c r="AK92" s="57"/>
      <c r="AL92" s="62">
        <f t="shared" si="109"/>
        <v>0</v>
      </c>
      <c r="AN92" s="62">
        <f t="shared" si="110"/>
        <v>0</v>
      </c>
      <c r="AO92" s="62">
        <f t="shared" si="111"/>
        <v>0</v>
      </c>
      <c r="AP92" s="62">
        <f t="shared" si="112"/>
        <v>0</v>
      </c>
    </row>
    <row r="93" spans="1:42" ht="11.5" x14ac:dyDescent="0.25">
      <c r="A93" s="58">
        <f t="shared" si="97"/>
        <v>0</v>
      </c>
      <c r="C93" s="531" t="s">
        <v>562</v>
      </c>
      <c r="D93" s="520"/>
      <c r="E93" s="2" t="s">
        <v>156</v>
      </c>
      <c r="F93" s="57"/>
      <c r="G93" s="57"/>
      <c r="H93" s="62">
        <f t="shared" si="98"/>
        <v>0</v>
      </c>
      <c r="I93" s="57"/>
      <c r="J93" s="57"/>
      <c r="K93" s="62">
        <f t="shared" si="99"/>
        <v>0</v>
      </c>
      <c r="L93" s="57"/>
      <c r="M93" s="57"/>
      <c r="N93" s="62">
        <f t="shared" si="100"/>
        <v>0</v>
      </c>
      <c r="O93" s="515"/>
      <c r="P93" s="57"/>
      <c r="Q93" s="57"/>
      <c r="R93" s="62">
        <f t="shared" si="101"/>
        <v>0</v>
      </c>
      <c r="S93" s="57"/>
      <c r="T93" s="57"/>
      <c r="U93" s="62">
        <f t="shared" si="102"/>
        <v>0</v>
      </c>
      <c r="V93" s="57"/>
      <c r="W93" s="57"/>
      <c r="X93" s="62">
        <f t="shared" si="103"/>
        <v>0</v>
      </c>
      <c r="Z93" s="62">
        <f t="shared" si="104"/>
        <v>0</v>
      </c>
      <c r="AA93" s="62">
        <f t="shared" si="105"/>
        <v>0</v>
      </c>
      <c r="AB93" s="62">
        <f t="shared" si="106"/>
        <v>0</v>
      </c>
      <c r="AC93" s="515"/>
      <c r="AD93" s="57"/>
      <c r="AE93" s="57"/>
      <c r="AF93" s="62">
        <f t="shared" si="107"/>
        <v>0</v>
      </c>
      <c r="AG93" s="57"/>
      <c r="AH93" s="57"/>
      <c r="AI93" s="62">
        <f t="shared" si="108"/>
        <v>0</v>
      </c>
      <c r="AJ93" s="57"/>
      <c r="AK93" s="57"/>
      <c r="AL93" s="62">
        <f t="shared" si="109"/>
        <v>0</v>
      </c>
      <c r="AN93" s="62">
        <f t="shared" si="110"/>
        <v>0</v>
      </c>
      <c r="AO93" s="62">
        <f t="shared" si="111"/>
        <v>0</v>
      </c>
      <c r="AP93" s="62">
        <f t="shared" si="112"/>
        <v>0</v>
      </c>
    </row>
    <row r="94" spans="1:42" ht="11.5" x14ac:dyDescent="0.25">
      <c r="A94" s="58">
        <f t="shared" si="97"/>
        <v>0</v>
      </c>
      <c r="C94" s="531" t="s">
        <v>563</v>
      </c>
      <c r="D94" s="520"/>
      <c r="E94" s="2" t="s">
        <v>189</v>
      </c>
      <c r="F94" s="57"/>
      <c r="G94" s="57"/>
      <c r="H94" s="62">
        <f t="shared" si="98"/>
        <v>0</v>
      </c>
      <c r="I94" s="57"/>
      <c r="J94" s="57"/>
      <c r="K94" s="62">
        <f t="shared" si="99"/>
        <v>0</v>
      </c>
      <c r="L94" s="57"/>
      <c r="M94" s="57"/>
      <c r="N94" s="62">
        <f t="shared" si="100"/>
        <v>0</v>
      </c>
      <c r="O94" s="515"/>
      <c r="P94" s="57"/>
      <c r="Q94" s="57"/>
      <c r="R94" s="62">
        <f t="shared" si="101"/>
        <v>0</v>
      </c>
      <c r="S94" s="57"/>
      <c r="T94" s="57"/>
      <c r="U94" s="62">
        <f t="shared" si="102"/>
        <v>0</v>
      </c>
      <c r="V94" s="57"/>
      <c r="W94" s="57"/>
      <c r="X94" s="62">
        <f t="shared" si="103"/>
        <v>0</v>
      </c>
      <c r="Z94" s="62">
        <f t="shared" si="104"/>
        <v>0</v>
      </c>
      <c r="AA94" s="62">
        <f t="shared" si="105"/>
        <v>0</v>
      </c>
      <c r="AB94" s="62">
        <f t="shared" si="106"/>
        <v>0</v>
      </c>
      <c r="AC94" s="515"/>
      <c r="AD94" s="57"/>
      <c r="AE94" s="57"/>
      <c r="AF94" s="62">
        <f t="shared" si="107"/>
        <v>0</v>
      </c>
      <c r="AG94" s="57"/>
      <c r="AH94" s="57"/>
      <c r="AI94" s="62">
        <f t="shared" si="108"/>
        <v>0</v>
      </c>
      <c r="AJ94" s="57"/>
      <c r="AK94" s="57"/>
      <c r="AL94" s="62">
        <f t="shared" si="109"/>
        <v>0</v>
      </c>
      <c r="AN94" s="62">
        <f t="shared" si="110"/>
        <v>0</v>
      </c>
      <c r="AO94" s="62">
        <f t="shared" si="111"/>
        <v>0</v>
      </c>
      <c r="AP94" s="62">
        <f t="shared" si="112"/>
        <v>0</v>
      </c>
    </row>
    <row r="95" spans="1:42" ht="11.5" x14ac:dyDescent="0.25">
      <c r="A95" s="58">
        <f t="shared" si="97"/>
        <v>0</v>
      </c>
      <c r="C95" s="531" t="s">
        <v>564</v>
      </c>
      <c r="D95" s="520"/>
      <c r="E95" s="2" t="s">
        <v>190</v>
      </c>
      <c r="F95" s="57"/>
      <c r="G95" s="57"/>
      <c r="H95" s="62">
        <f t="shared" si="98"/>
        <v>0</v>
      </c>
      <c r="I95" s="57"/>
      <c r="J95" s="57"/>
      <c r="K95" s="62">
        <f t="shared" si="99"/>
        <v>0</v>
      </c>
      <c r="L95" s="57"/>
      <c r="M95" s="57"/>
      <c r="N95" s="62">
        <f t="shared" si="100"/>
        <v>0</v>
      </c>
      <c r="O95" s="515"/>
      <c r="P95" s="57"/>
      <c r="Q95" s="57"/>
      <c r="R95" s="62">
        <f t="shared" si="101"/>
        <v>0</v>
      </c>
      <c r="S95" s="57"/>
      <c r="T95" s="57"/>
      <c r="U95" s="62">
        <f t="shared" si="102"/>
        <v>0</v>
      </c>
      <c r="V95" s="57"/>
      <c r="W95" s="57"/>
      <c r="X95" s="62">
        <f t="shared" si="103"/>
        <v>0</v>
      </c>
      <c r="Z95" s="62">
        <f t="shared" si="104"/>
        <v>0</v>
      </c>
      <c r="AA95" s="62">
        <f t="shared" si="105"/>
        <v>0</v>
      </c>
      <c r="AB95" s="62">
        <f t="shared" si="106"/>
        <v>0</v>
      </c>
      <c r="AC95" s="515"/>
      <c r="AD95" s="57"/>
      <c r="AE95" s="57"/>
      <c r="AF95" s="62">
        <f t="shared" si="107"/>
        <v>0</v>
      </c>
      <c r="AG95" s="57"/>
      <c r="AH95" s="57"/>
      <c r="AI95" s="62">
        <f t="shared" si="108"/>
        <v>0</v>
      </c>
      <c r="AJ95" s="57"/>
      <c r="AK95" s="57"/>
      <c r="AL95" s="62">
        <f t="shared" si="109"/>
        <v>0</v>
      </c>
      <c r="AN95" s="62">
        <f t="shared" si="110"/>
        <v>0</v>
      </c>
      <c r="AO95" s="62">
        <f t="shared" si="111"/>
        <v>0</v>
      </c>
      <c r="AP95" s="62">
        <f t="shared" si="112"/>
        <v>0</v>
      </c>
    </row>
    <row r="96" spans="1:42" ht="11.5" x14ac:dyDescent="0.25">
      <c r="A96" s="58">
        <f t="shared" si="97"/>
        <v>0</v>
      </c>
      <c r="C96" s="531" t="s">
        <v>565</v>
      </c>
      <c r="D96" s="520" t="s">
        <v>472</v>
      </c>
      <c r="E96" s="2" t="s">
        <v>138</v>
      </c>
      <c r="F96" s="57"/>
      <c r="G96" s="57"/>
      <c r="H96" s="62">
        <f t="shared" si="98"/>
        <v>0</v>
      </c>
      <c r="I96" s="57"/>
      <c r="J96" s="57"/>
      <c r="K96" s="62">
        <f t="shared" si="99"/>
        <v>0</v>
      </c>
      <c r="L96" s="57"/>
      <c r="M96" s="57"/>
      <c r="N96" s="62">
        <f t="shared" si="100"/>
        <v>0</v>
      </c>
      <c r="O96" s="515" t="s">
        <v>472</v>
      </c>
      <c r="P96" s="57"/>
      <c r="Q96" s="57"/>
      <c r="R96" s="62">
        <f t="shared" si="101"/>
        <v>0</v>
      </c>
      <c r="S96" s="57"/>
      <c r="T96" s="57"/>
      <c r="U96" s="62">
        <f t="shared" si="102"/>
        <v>0</v>
      </c>
      <c r="V96" s="57"/>
      <c r="W96" s="57"/>
      <c r="X96" s="62">
        <f t="shared" si="103"/>
        <v>0</v>
      </c>
      <c r="Z96" s="62">
        <f t="shared" si="104"/>
        <v>0</v>
      </c>
      <c r="AA96" s="62">
        <f t="shared" si="105"/>
        <v>0</v>
      </c>
      <c r="AB96" s="62">
        <f t="shared" si="106"/>
        <v>0</v>
      </c>
      <c r="AC96" s="515" t="s">
        <v>472</v>
      </c>
      <c r="AD96" s="57"/>
      <c r="AE96" s="57"/>
      <c r="AF96" s="62">
        <f t="shared" si="107"/>
        <v>0</v>
      </c>
      <c r="AG96" s="57"/>
      <c r="AH96" s="57"/>
      <c r="AI96" s="62">
        <f t="shared" si="108"/>
        <v>0</v>
      </c>
      <c r="AJ96" s="57"/>
      <c r="AK96" s="57"/>
      <c r="AL96" s="62">
        <f t="shared" si="109"/>
        <v>0</v>
      </c>
      <c r="AN96" s="62">
        <f t="shared" si="110"/>
        <v>0</v>
      </c>
      <c r="AO96" s="62">
        <f t="shared" si="111"/>
        <v>0</v>
      </c>
      <c r="AP96" s="62">
        <f t="shared" si="112"/>
        <v>0</v>
      </c>
    </row>
    <row r="97" spans="1:43" ht="11.5" x14ac:dyDescent="0.25">
      <c r="A97" s="58">
        <f t="shared" si="97"/>
        <v>0</v>
      </c>
      <c r="C97" s="531" t="s">
        <v>566</v>
      </c>
      <c r="D97" s="520"/>
      <c r="E97" s="2" t="s">
        <v>230</v>
      </c>
      <c r="F97" s="57"/>
      <c r="G97" s="57"/>
      <c r="H97" s="62">
        <f t="shared" si="98"/>
        <v>0</v>
      </c>
      <c r="I97" s="57"/>
      <c r="J97" s="57"/>
      <c r="K97" s="62">
        <f t="shared" si="99"/>
        <v>0</v>
      </c>
      <c r="L97" s="57"/>
      <c r="M97" s="57"/>
      <c r="N97" s="62">
        <f t="shared" si="100"/>
        <v>0</v>
      </c>
      <c r="O97" s="515"/>
      <c r="P97" s="57"/>
      <c r="Q97" s="57"/>
      <c r="R97" s="62">
        <f t="shared" si="101"/>
        <v>0</v>
      </c>
      <c r="S97" s="57"/>
      <c r="T97" s="57"/>
      <c r="U97" s="62">
        <f t="shared" si="102"/>
        <v>0</v>
      </c>
      <c r="V97" s="57"/>
      <c r="W97" s="57"/>
      <c r="X97" s="62">
        <f t="shared" si="103"/>
        <v>0</v>
      </c>
      <c r="Z97" s="62">
        <f t="shared" si="104"/>
        <v>0</v>
      </c>
      <c r="AA97" s="62">
        <f t="shared" si="105"/>
        <v>0</v>
      </c>
      <c r="AB97" s="62">
        <f t="shared" si="106"/>
        <v>0</v>
      </c>
      <c r="AC97" s="515"/>
      <c r="AD97" s="57"/>
      <c r="AE97" s="57"/>
      <c r="AF97" s="62">
        <f t="shared" si="107"/>
        <v>0</v>
      </c>
      <c r="AG97" s="57"/>
      <c r="AH97" s="57"/>
      <c r="AI97" s="62">
        <f t="shared" si="108"/>
        <v>0</v>
      </c>
      <c r="AJ97" s="57"/>
      <c r="AK97" s="57"/>
      <c r="AL97" s="62">
        <f t="shared" si="109"/>
        <v>0</v>
      </c>
      <c r="AN97" s="62">
        <f t="shared" si="110"/>
        <v>0</v>
      </c>
      <c r="AO97" s="62">
        <f t="shared" si="111"/>
        <v>0</v>
      </c>
      <c r="AP97" s="62">
        <f t="shared" si="112"/>
        <v>0</v>
      </c>
    </row>
    <row r="98" spans="1:43" ht="11.5" x14ac:dyDescent="0.25">
      <c r="A98" s="58">
        <f t="shared" si="97"/>
        <v>0</v>
      </c>
      <c r="C98" s="531" t="s">
        <v>567</v>
      </c>
      <c r="D98" s="520" t="s">
        <v>472</v>
      </c>
      <c r="E98" s="2" t="s">
        <v>187</v>
      </c>
      <c r="F98" s="57"/>
      <c r="G98" s="57"/>
      <c r="H98" s="62">
        <f t="shared" si="98"/>
        <v>0</v>
      </c>
      <c r="I98" s="57"/>
      <c r="J98" s="57"/>
      <c r="K98" s="62">
        <f t="shared" si="99"/>
        <v>0</v>
      </c>
      <c r="L98" s="57"/>
      <c r="M98" s="57"/>
      <c r="N98" s="62">
        <f t="shared" si="100"/>
        <v>0</v>
      </c>
      <c r="O98" s="515" t="s">
        <v>472</v>
      </c>
      <c r="P98" s="57"/>
      <c r="Q98" s="57"/>
      <c r="R98" s="62">
        <f t="shared" si="101"/>
        <v>0</v>
      </c>
      <c r="S98" s="57"/>
      <c r="T98" s="57"/>
      <c r="U98" s="62">
        <f t="shared" si="102"/>
        <v>0</v>
      </c>
      <c r="V98" s="57"/>
      <c r="W98" s="57"/>
      <c r="X98" s="62">
        <f t="shared" si="103"/>
        <v>0</v>
      </c>
      <c r="Z98" s="62">
        <f t="shared" si="104"/>
        <v>0</v>
      </c>
      <c r="AA98" s="62">
        <f t="shared" si="105"/>
        <v>0</v>
      </c>
      <c r="AB98" s="62">
        <f t="shared" si="106"/>
        <v>0</v>
      </c>
      <c r="AC98" s="515" t="s">
        <v>472</v>
      </c>
      <c r="AD98" s="57"/>
      <c r="AE98" s="57"/>
      <c r="AF98" s="62">
        <f t="shared" si="107"/>
        <v>0</v>
      </c>
      <c r="AG98" s="57"/>
      <c r="AH98" s="57"/>
      <c r="AI98" s="62">
        <f t="shared" si="108"/>
        <v>0</v>
      </c>
      <c r="AJ98" s="57"/>
      <c r="AK98" s="57"/>
      <c r="AL98" s="62">
        <f t="shared" si="109"/>
        <v>0</v>
      </c>
      <c r="AN98" s="62">
        <f t="shared" si="110"/>
        <v>0</v>
      </c>
      <c r="AO98" s="62">
        <f t="shared" si="111"/>
        <v>0</v>
      </c>
      <c r="AP98" s="62">
        <f t="shared" si="112"/>
        <v>0</v>
      </c>
    </row>
    <row r="99" spans="1:43" ht="11.5" x14ac:dyDescent="0.25">
      <c r="A99" s="58"/>
      <c r="C99" s="531" t="s">
        <v>568</v>
      </c>
      <c r="D99" s="520" t="s">
        <v>472</v>
      </c>
      <c r="E99" s="3" t="s">
        <v>232</v>
      </c>
      <c r="F99" s="21">
        <f t="shared" ref="F99:M99" si="113">SUM(F90:F98)</f>
        <v>0</v>
      </c>
      <c r="G99" s="21">
        <f t="shared" si="113"/>
        <v>0</v>
      </c>
      <c r="H99" s="21">
        <f t="shared" si="113"/>
        <v>0</v>
      </c>
      <c r="I99" s="21">
        <f t="shared" si="113"/>
        <v>0</v>
      </c>
      <c r="J99" s="21">
        <f t="shared" si="113"/>
        <v>0</v>
      </c>
      <c r="K99" s="21">
        <f t="shared" si="113"/>
        <v>0</v>
      </c>
      <c r="L99" s="21">
        <f t="shared" si="113"/>
        <v>0</v>
      </c>
      <c r="M99" s="21">
        <f t="shared" si="113"/>
        <v>0</v>
      </c>
      <c r="N99" s="21">
        <f>SUM(N90:N98)</f>
        <v>0</v>
      </c>
      <c r="O99" s="515" t="s">
        <v>472</v>
      </c>
      <c r="P99" s="21">
        <f t="shared" ref="P99:W99" si="114">SUM(P90:P98)</f>
        <v>0</v>
      </c>
      <c r="Q99" s="21">
        <f t="shared" si="114"/>
        <v>0</v>
      </c>
      <c r="R99" s="21">
        <f t="shared" si="114"/>
        <v>0</v>
      </c>
      <c r="S99" s="21">
        <f t="shared" si="114"/>
        <v>0</v>
      </c>
      <c r="T99" s="21">
        <f t="shared" si="114"/>
        <v>0</v>
      </c>
      <c r="U99" s="21">
        <f t="shared" si="114"/>
        <v>0</v>
      </c>
      <c r="V99" s="21">
        <f t="shared" si="114"/>
        <v>0</v>
      </c>
      <c r="W99" s="21">
        <f t="shared" si="114"/>
        <v>0</v>
      </c>
      <c r="X99" s="21">
        <f>SUM(X90:X98)</f>
        <v>0</v>
      </c>
      <c r="Z99" s="21">
        <f>SUM(Z90:Z98)</f>
        <v>0</v>
      </c>
      <c r="AA99" s="21">
        <f>SUM(AA90:AA98)</f>
        <v>0</v>
      </c>
      <c r="AB99" s="21">
        <f>SUM(AB90:AB98)</f>
        <v>0</v>
      </c>
      <c r="AC99" s="515" t="s">
        <v>472</v>
      </c>
      <c r="AD99" s="21">
        <f t="shared" ref="AD99:AK99" si="115">SUM(AD90:AD98)</f>
        <v>0</v>
      </c>
      <c r="AE99" s="21">
        <f t="shared" si="115"/>
        <v>0</v>
      </c>
      <c r="AF99" s="21">
        <f t="shared" si="115"/>
        <v>0</v>
      </c>
      <c r="AG99" s="21">
        <f t="shared" si="115"/>
        <v>0</v>
      </c>
      <c r="AH99" s="21">
        <f t="shared" si="115"/>
        <v>0</v>
      </c>
      <c r="AI99" s="21">
        <f t="shared" si="115"/>
        <v>0</v>
      </c>
      <c r="AJ99" s="21">
        <f t="shared" si="115"/>
        <v>0</v>
      </c>
      <c r="AK99" s="21">
        <f t="shared" si="115"/>
        <v>0</v>
      </c>
      <c r="AL99" s="21">
        <f>SUM(AL90:AL98)</f>
        <v>0</v>
      </c>
      <c r="AN99" s="21">
        <f>SUM(AN90:AN98)</f>
        <v>0</v>
      </c>
      <c r="AO99" s="21">
        <f>SUM(AO90:AO98)</f>
        <v>0</v>
      </c>
      <c r="AP99" s="21">
        <f>SUM(AP90:AP98)</f>
        <v>0</v>
      </c>
    </row>
    <row r="100" spans="1:43" ht="11.5" x14ac:dyDescent="0.25">
      <c r="A100" s="58"/>
      <c r="C100" s="531" t="s">
        <v>569</v>
      </c>
      <c r="D100" s="520"/>
      <c r="F100" s="6"/>
      <c r="G100" s="6"/>
      <c r="H100" s="6"/>
      <c r="I100" s="6"/>
      <c r="J100" s="6"/>
      <c r="K100" s="6"/>
      <c r="L100" s="6"/>
      <c r="M100" s="6"/>
      <c r="N100" s="6"/>
      <c r="O100" s="515"/>
      <c r="P100" s="6"/>
      <c r="Q100" s="6"/>
      <c r="R100" s="6"/>
      <c r="S100" s="6"/>
      <c r="T100" s="6"/>
      <c r="U100" s="6"/>
      <c r="V100" s="6"/>
      <c r="W100" s="6"/>
      <c r="X100" s="6"/>
      <c r="Z100" s="6"/>
      <c r="AA100" s="6"/>
      <c r="AB100" s="6"/>
      <c r="AC100" s="515"/>
      <c r="AD100" s="6"/>
      <c r="AE100" s="6"/>
      <c r="AF100" s="6"/>
      <c r="AG100" s="6"/>
      <c r="AH100" s="6"/>
      <c r="AI100" s="6"/>
      <c r="AJ100" s="6"/>
      <c r="AK100" s="6"/>
      <c r="AL100" s="6"/>
      <c r="AN100" s="6"/>
      <c r="AO100" s="6"/>
      <c r="AP100" s="6"/>
    </row>
    <row r="101" spans="1:43" ht="11.5" x14ac:dyDescent="0.25">
      <c r="A101" s="58"/>
      <c r="C101" s="531" t="s">
        <v>570</v>
      </c>
      <c r="D101" s="520"/>
      <c r="E101" s="3" t="s">
        <v>60</v>
      </c>
      <c r="F101" s="21">
        <f t="shared" ref="F101:M101" si="116">F60+F72-F84-F99</f>
        <v>0</v>
      </c>
      <c r="G101" s="21">
        <f t="shared" si="116"/>
        <v>0</v>
      </c>
      <c r="H101" s="21">
        <f t="shared" si="116"/>
        <v>0</v>
      </c>
      <c r="I101" s="21">
        <f t="shared" si="116"/>
        <v>0</v>
      </c>
      <c r="J101" s="21">
        <f t="shared" si="116"/>
        <v>0</v>
      </c>
      <c r="K101" s="21">
        <f t="shared" si="116"/>
        <v>0</v>
      </c>
      <c r="L101" s="21">
        <f t="shared" si="116"/>
        <v>0</v>
      </c>
      <c r="M101" s="21">
        <f t="shared" si="116"/>
        <v>0</v>
      </c>
      <c r="N101" s="21">
        <f>N60+N72-N84-N99</f>
        <v>0</v>
      </c>
      <c r="O101" s="515"/>
      <c r="P101" s="21">
        <f t="shared" ref="P101:W101" si="117">P60+P72-P84-P99</f>
        <v>0</v>
      </c>
      <c r="Q101" s="21">
        <f t="shared" si="117"/>
        <v>0</v>
      </c>
      <c r="R101" s="21">
        <f t="shared" si="117"/>
        <v>0</v>
      </c>
      <c r="S101" s="21">
        <f t="shared" si="117"/>
        <v>0</v>
      </c>
      <c r="T101" s="21">
        <f t="shared" si="117"/>
        <v>0</v>
      </c>
      <c r="U101" s="21">
        <f t="shared" si="117"/>
        <v>0</v>
      </c>
      <c r="V101" s="21">
        <f t="shared" si="117"/>
        <v>0</v>
      </c>
      <c r="W101" s="21">
        <f t="shared" si="117"/>
        <v>0</v>
      </c>
      <c r="X101" s="21">
        <f>X60+X72-X84-X99</f>
        <v>0</v>
      </c>
      <c r="Z101" s="21">
        <f>Z60+Z72-Z84-Z99</f>
        <v>0</v>
      </c>
      <c r="AA101" s="21">
        <f>AA60+AA72-AA84-AA99</f>
        <v>0</v>
      </c>
      <c r="AB101" s="21">
        <f>AB60+AB72-AB84-AB99</f>
        <v>0</v>
      </c>
      <c r="AC101" s="515"/>
      <c r="AD101" s="21">
        <f t="shared" ref="AD101:AK101" si="118">AD60+AD72-AD84-AD99</f>
        <v>0</v>
      </c>
      <c r="AE101" s="21">
        <f t="shared" si="118"/>
        <v>0</v>
      </c>
      <c r="AF101" s="21">
        <f t="shared" si="118"/>
        <v>0</v>
      </c>
      <c r="AG101" s="21">
        <f t="shared" si="118"/>
        <v>0</v>
      </c>
      <c r="AH101" s="21">
        <f t="shared" si="118"/>
        <v>0</v>
      </c>
      <c r="AI101" s="21">
        <f t="shared" si="118"/>
        <v>0</v>
      </c>
      <c r="AJ101" s="21">
        <f t="shared" si="118"/>
        <v>0</v>
      </c>
      <c r="AK101" s="21">
        <f t="shared" si="118"/>
        <v>0</v>
      </c>
      <c r="AL101" s="21">
        <f>AL60+AL72-AL84-AL99</f>
        <v>0</v>
      </c>
      <c r="AN101" s="21">
        <f>AN60+AN72-AN84-AN99</f>
        <v>0</v>
      </c>
      <c r="AO101" s="21">
        <f>AO60+AO72-AO84-AO99</f>
        <v>0</v>
      </c>
      <c r="AP101" s="21">
        <f>AP60+AP72-AP84-AP99</f>
        <v>0</v>
      </c>
    </row>
    <row r="102" spans="1:43" ht="11.5" x14ac:dyDescent="0.25">
      <c r="A102" s="58"/>
      <c r="C102" s="531" t="s">
        <v>571</v>
      </c>
      <c r="D102" s="520"/>
      <c r="F102" s="6"/>
      <c r="G102" s="6"/>
      <c r="H102" s="6"/>
      <c r="I102" s="6"/>
      <c r="J102" s="6"/>
      <c r="K102" s="6"/>
      <c r="L102" s="6"/>
      <c r="M102" s="6"/>
      <c r="N102" s="6"/>
      <c r="O102" s="515"/>
      <c r="P102" s="6"/>
      <c r="Q102" s="6"/>
      <c r="R102" s="6"/>
      <c r="S102" s="6"/>
      <c r="T102" s="6"/>
      <c r="U102" s="6"/>
      <c r="V102" s="6"/>
      <c r="W102" s="6"/>
      <c r="X102" s="6"/>
      <c r="Z102" s="6"/>
      <c r="AA102" s="6"/>
      <c r="AB102" s="6"/>
      <c r="AC102" s="515"/>
      <c r="AD102" s="6"/>
      <c r="AE102" s="6"/>
      <c r="AF102" s="6"/>
      <c r="AG102" s="6"/>
      <c r="AH102" s="6"/>
      <c r="AI102" s="6"/>
      <c r="AJ102" s="6"/>
      <c r="AK102" s="6"/>
      <c r="AL102" s="6"/>
      <c r="AN102" s="6"/>
      <c r="AO102" s="6"/>
      <c r="AP102" s="6"/>
    </row>
    <row r="103" spans="1:43" ht="11.5" x14ac:dyDescent="0.25">
      <c r="B103" s="58">
        <f>IF(OR(H103&lt;0,K103&lt;0,N103&lt;0,Z103&lt;0,AA103&lt;0,AB103&lt;0,AF103&lt;0,AI103&lt;0,AL103&lt;0),1,0)</f>
        <v>0</v>
      </c>
      <c r="C103" s="531" t="s">
        <v>572</v>
      </c>
      <c r="D103" s="520"/>
      <c r="E103" s="2" t="s">
        <v>240</v>
      </c>
      <c r="F103" s="57"/>
      <c r="G103" s="57"/>
      <c r="H103" s="62">
        <f>SUM(F103:G103)</f>
        <v>0</v>
      </c>
      <c r="I103" s="57"/>
      <c r="J103" s="57"/>
      <c r="K103" s="62">
        <f>SUM(I103:J103)</f>
        <v>0</v>
      </c>
      <c r="L103" s="57"/>
      <c r="M103" s="57"/>
      <c r="N103" s="62">
        <f>SUM(L103:M103)</f>
        <v>0</v>
      </c>
      <c r="O103" s="515"/>
      <c r="P103" s="57"/>
      <c r="Q103" s="57"/>
      <c r="R103" s="62">
        <f>SUM(P103:Q103)</f>
        <v>0</v>
      </c>
      <c r="S103" s="57"/>
      <c r="T103" s="57"/>
      <c r="U103" s="62">
        <f>SUM(S103:T103)</f>
        <v>0</v>
      </c>
      <c r="V103" s="57"/>
      <c r="W103" s="57"/>
      <c r="X103" s="62">
        <f>SUM(V103:W103)</f>
        <v>0</v>
      </c>
      <c r="Z103" s="62">
        <f>R103/R$15</f>
        <v>0</v>
      </c>
      <c r="AA103" s="62">
        <f>U103/U$15</f>
        <v>0</v>
      </c>
      <c r="AB103" s="62">
        <f>X103/X$15</f>
        <v>0</v>
      </c>
      <c r="AC103" s="515"/>
      <c r="AD103" s="57"/>
      <c r="AE103" s="57"/>
      <c r="AF103" s="62">
        <f>SUM(AD103:AE103)</f>
        <v>0</v>
      </c>
      <c r="AG103" s="57"/>
      <c r="AH103" s="57"/>
      <c r="AI103" s="62">
        <f>SUM(AG103:AH103)</f>
        <v>0</v>
      </c>
      <c r="AJ103" s="57"/>
      <c r="AK103" s="57"/>
      <c r="AL103" s="62">
        <f>SUM(AJ103:AK103)</f>
        <v>0</v>
      </c>
      <c r="AN103" s="62">
        <f>AF103/AF$15</f>
        <v>0</v>
      </c>
      <c r="AO103" s="62">
        <f>AI103/AI$15</f>
        <v>0</v>
      </c>
      <c r="AP103" s="62">
        <f>AL103/AL$15</f>
        <v>0</v>
      </c>
    </row>
    <row r="104" spans="1:43" ht="11.5" x14ac:dyDescent="0.25">
      <c r="B104" s="58">
        <f>IF(OR(H104&lt;0,K104&lt;0,N104&lt;0,Z104&lt;0,AA104&lt;0,AB104&lt;0,AF104&lt;0,AI104&lt;0,AL104&lt;0),1,0)</f>
        <v>0</v>
      </c>
      <c r="C104" s="531" t="s">
        <v>573</v>
      </c>
      <c r="D104" s="520"/>
      <c r="E104" s="2" t="s">
        <v>241</v>
      </c>
      <c r="F104" s="57"/>
      <c r="G104" s="57"/>
      <c r="H104" s="62">
        <f>SUM(F104:G104)</f>
        <v>0</v>
      </c>
      <c r="I104" s="57"/>
      <c r="J104" s="57"/>
      <c r="K104" s="62">
        <f>SUM(I104:J104)</f>
        <v>0</v>
      </c>
      <c r="L104" s="57"/>
      <c r="M104" s="57"/>
      <c r="N104" s="62">
        <f>SUM(L104:M104)</f>
        <v>0</v>
      </c>
      <c r="O104" s="515"/>
      <c r="P104" s="57"/>
      <c r="Q104" s="57"/>
      <c r="R104" s="62">
        <f>SUM(P104:Q104)</f>
        <v>0</v>
      </c>
      <c r="S104" s="57"/>
      <c r="T104" s="57"/>
      <c r="U104" s="62">
        <f>SUM(S104:T104)</f>
        <v>0</v>
      </c>
      <c r="V104" s="57"/>
      <c r="W104" s="57"/>
      <c r="X104" s="62">
        <f>SUM(V104:W104)</f>
        <v>0</v>
      </c>
      <c r="Z104" s="62">
        <f>R104/R$15</f>
        <v>0</v>
      </c>
      <c r="AA104" s="62">
        <f>U104/U$15</f>
        <v>0</v>
      </c>
      <c r="AB104" s="62">
        <f>X104/X$15</f>
        <v>0</v>
      </c>
      <c r="AC104" s="515"/>
      <c r="AD104" s="57"/>
      <c r="AE104" s="57"/>
      <c r="AF104" s="62">
        <f>SUM(AD104:AE104)</f>
        <v>0</v>
      </c>
      <c r="AG104" s="57"/>
      <c r="AH104" s="57"/>
      <c r="AI104" s="62">
        <f>SUM(AG104:AH104)</f>
        <v>0</v>
      </c>
      <c r="AJ104" s="57"/>
      <c r="AK104" s="57"/>
      <c r="AL104" s="62">
        <f>SUM(AJ104:AK104)</f>
        <v>0</v>
      </c>
      <c r="AN104" s="62">
        <f>AF104/AF$15</f>
        <v>0</v>
      </c>
      <c r="AO104" s="62">
        <f>AI104/AI$15</f>
        <v>0</v>
      </c>
      <c r="AP104" s="62">
        <f>AL104/AL$15</f>
        <v>0</v>
      </c>
    </row>
    <row r="105" spans="1:43" ht="11.5" x14ac:dyDescent="0.25">
      <c r="B105" s="58">
        <f>IF(OR(H105&lt;0,K105&lt;0,N105&lt;0,Z105&lt;0,AA105&lt;0,AB105&lt;0,AF105&lt;0,AI105&lt;0,AL105&lt;0),1,0)</f>
        <v>0</v>
      </c>
      <c r="C105" s="531" t="s">
        <v>574</v>
      </c>
      <c r="D105" s="520"/>
      <c r="E105" s="2" t="s">
        <v>242</v>
      </c>
      <c r="F105" s="57"/>
      <c r="G105" s="57"/>
      <c r="H105" s="62">
        <f>SUM(F105:G105)</f>
        <v>0</v>
      </c>
      <c r="I105" s="57"/>
      <c r="J105" s="57"/>
      <c r="K105" s="62">
        <f>SUM(I105:J105)</f>
        <v>0</v>
      </c>
      <c r="L105" s="57"/>
      <c r="M105" s="57"/>
      <c r="N105" s="62">
        <f>SUM(L105:M105)</f>
        <v>0</v>
      </c>
      <c r="O105" s="515"/>
      <c r="P105" s="57"/>
      <c r="Q105" s="57"/>
      <c r="R105" s="62">
        <f>SUM(P105:Q105)</f>
        <v>0</v>
      </c>
      <c r="S105" s="57"/>
      <c r="T105" s="57"/>
      <c r="U105" s="62">
        <f>SUM(S105:T105)</f>
        <v>0</v>
      </c>
      <c r="V105" s="57"/>
      <c r="W105" s="57"/>
      <c r="X105" s="62">
        <f>SUM(V105:W105)</f>
        <v>0</v>
      </c>
      <c r="Z105" s="62">
        <f>R105/R$15</f>
        <v>0</v>
      </c>
      <c r="AA105" s="62">
        <f>U105/U$15</f>
        <v>0</v>
      </c>
      <c r="AB105" s="62">
        <f>X105/X$15</f>
        <v>0</v>
      </c>
      <c r="AC105" s="515"/>
      <c r="AD105" s="57"/>
      <c r="AE105" s="57"/>
      <c r="AF105" s="62">
        <f>SUM(AD105:AE105)</f>
        <v>0</v>
      </c>
      <c r="AG105" s="57"/>
      <c r="AH105" s="57"/>
      <c r="AI105" s="62">
        <f>SUM(AG105:AH105)</f>
        <v>0</v>
      </c>
      <c r="AJ105" s="57"/>
      <c r="AK105" s="57"/>
      <c r="AL105" s="62">
        <f>SUM(AJ105:AK105)</f>
        <v>0</v>
      </c>
      <c r="AN105" s="62">
        <f>AF105/AF$15</f>
        <v>0</v>
      </c>
      <c r="AO105" s="62">
        <f>AI105/AI$15</f>
        <v>0</v>
      </c>
      <c r="AP105" s="62">
        <f>AL105/AL$15</f>
        <v>0</v>
      </c>
    </row>
    <row r="106" spans="1:43" ht="11.5" x14ac:dyDescent="0.25">
      <c r="B106" s="58">
        <f>IF(OR(H106&lt;0,K106&lt;0,N106&lt;0,Z106&lt;0,AA106&lt;0,AB106&lt;0,AF106&lt;0,AI106&lt;0,AL106&lt;0),1,0)</f>
        <v>0</v>
      </c>
      <c r="C106" s="531" t="s">
        <v>575</v>
      </c>
      <c r="D106" s="520"/>
      <c r="E106" s="2" t="s">
        <v>243</v>
      </c>
      <c r="F106" s="57"/>
      <c r="G106" s="57"/>
      <c r="H106" s="62">
        <f>SUM(F106:G106)</f>
        <v>0</v>
      </c>
      <c r="I106" s="57"/>
      <c r="J106" s="57"/>
      <c r="K106" s="62">
        <f>SUM(I106:J106)</f>
        <v>0</v>
      </c>
      <c r="L106" s="57"/>
      <c r="M106" s="57"/>
      <c r="N106" s="62">
        <f>SUM(L106:M106)</f>
        <v>0</v>
      </c>
      <c r="O106" s="515"/>
      <c r="P106" s="57"/>
      <c r="Q106" s="57"/>
      <c r="R106" s="62">
        <f>SUM(P106:Q106)</f>
        <v>0</v>
      </c>
      <c r="S106" s="57"/>
      <c r="T106" s="57"/>
      <c r="U106" s="62">
        <f>SUM(S106:T106)</f>
        <v>0</v>
      </c>
      <c r="V106" s="57"/>
      <c r="W106" s="57"/>
      <c r="X106" s="62">
        <f>SUM(V106:W106)</f>
        <v>0</v>
      </c>
      <c r="Z106" s="62">
        <f>R106/R$15</f>
        <v>0</v>
      </c>
      <c r="AA106" s="62">
        <f>U106/U$15</f>
        <v>0</v>
      </c>
      <c r="AB106" s="62">
        <f>X106/X$15</f>
        <v>0</v>
      </c>
      <c r="AC106" s="515"/>
      <c r="AD106" s="57"/>
      <c r="AE106" s="57"/>
      <c r="AF106" s="62">
        <f>SUM(AD106:AE106)</f>
        <v>0</v>
      </c>
      <c r="AG106" s="57"/>
      <c r="AH106" s="57"/>
      <c r="AI106" s="62">
        <f>SUM(AG106:AH106)</f>
        <v>0</v>
      </c>
      <c r="AJ106" s="57"/>
      <c r="AK106" s="57"/>
      <c r="AL106" s="62">
        <f>SUM(AJ106:AK106)</f>
        <v>0</v>
      </c>
      <c r="AN106" s="62">
        <f>AF106/AF$15</f>
        <v>0</v>
      </c>
      <c r="AO106" s="62">
        <f>AI106/AI$15</f>
        <v>0</v>
      </c>
      <c r="AP106" s="62">
        <f>AL106/AL$15</f>
        <v>0</v>
      </c>
    </row>
    <row r="107" spans="1:43" ht="11.5" x14ac:dyDescent="0.25">
      <c r="B107" s="58">
        <f>IF(OR(H107&lt;0,K107&lt;0,N107&lt;0,Z107&lt;0,AA107&lt;0,AB107&lt;0,AF107&lt;0,AI107&lt;0,AL107&lt;0),1,0)</f>
        <v>0</v>
      </c>
      <c r="C107" s="531" t="s">
        <v>576</v>
      </c>
      <c r="D107" s="520"/>
      <c r="E107" s="2" t="s">
        <v>244</v>
      </c>
      <c r="F107" s="57"/>
      <c r="G107" s="57"/>
      <c r="H107" s="62">
        <f>SUM(F107:G107)</f>
        <v>0</v>
      </c>
      <c r="I107" s="57"/>
      <c r="J107" s="57"/>
      <c r="K107" s="62">
        <f>SUM(I107:J107)</f>
        <v>0</v>
      </c>
      <c r="L107" s="57"/>
      <c r="M107" s="57"/>
      <c r="N107" s="62">
        <f>SUM(L107:M107)</f>
        <v>0</v>
      </c>
      <c r="O107" s="515"/>
      <c r="P107" s="57"/>
      <c r="Q107" s="57"/>
      <c r="R107" s="62">
        <f>SUM(P107:Q107)</f>
        <v>0</v>
      </c>
      <c r="S107" s="57"/>
      <c r="T107" s="57"/>
      <c r="U107" s="62">
        <f>SUM(S107:T107)</f>
        <v>0</v>
      </c>
      <c r="V107" s="57"/>
      <c r="W107" s="57"/>
      <c r="X107" s="62">
        <f>SUM(V107:W107)</f>
        <v>0</v>
      </c>
      <c r="Z107" s="62">
        <f>R107/R$15</f>
        <v>0</v>
      </c>
      <c r="AA107" s="62">
        <f>U107/U$15</f>
        <v>0</v>
      </c>
      <c r="AB107" s="62">
        <f>X107/X$15</f>
        <v>0</v>
      </c>
      <c r="AC107" s="515"/>
      <c r="AD107" s="57"/>
      <c r="AE107" s="57"/>
      <c r="AF107" s="62">
        <f>SUM(AD107:AE107)</f>
        <v>0</v>
      </c>
      <c r="AG107" s="57"/>
      <c r="AH107" s="57"/>
      <c r="AI107" s="62">
        <f>SUM(AG107:AH107)</f>
        <v>0</v>
      </c>
      <c r="AJ107" s="57"/>
      <c r="AK107" s="57"/>
      <c r="AL107" s="62">
        <f>SUM(AJ107:AK107)</f>
        <v>0</v>
      </c>
      <c r="AN107" s="62">
        <f>AF107/AF$15</f>
        <v>0</v>
      </c>
      <c r="AO107" s="62">
        <f>AI107/AI$15</f>
        <v>0</v>
      </c>
      <c r="AP107" s="62">
        <f>AL107/AL$15</f>
        <v>0</v>
      </c>
    </row>
    <row r="108" spans="1:43" ht="11.5" x14ac:dyDescent="0.25">
      <c r="A108" s="58"/>
      <c r="C108" s="531" t="s">
        <v>577</v>
      </c>
      <c r="D108" s="520"/>
      <c r="E108" s="3" t="s">
        <v>157</v>
      </c>
      <c r="F108" s="21">
        <f t="shared" ref="F108:M108" si="119">SUM(F103:F107)</f>
        <v>0</v>
      </c>
      <c r="G108" s="21">
        <f t="shared" si="119"/>
        <v>0</v>
      </c>
      <c r="H108" s="21">
        <f t="shared" si="119"/>
        <v>0</v>
      </c>
      <c r="I108" s="21">
        <f t="shared" si="119"/>
        <v>0</v>
      </c>
      <c r="J108" s="21">
        <f t="shared" si="119"/>
        <v>0</v>
      </c>
      <c r="K108" s="21">
        <f t="shared" si="119"/>
        <v>0</v>
      </c>
      <c r="L108" s="21">
        <f t="shared" si="119"/>
        <v>0</v>
      </c>
      <c r="M108" s="21">
        <f t="shared" si="119"/>
        <v>0</v>
      </c>
      <c r="N108" s="21">
        <f>SUM(N103:N107)</f>
        <v>0</v>
      </c>
      <c r="O108" s="515"/>
      <c r="P108" s="21">
        <f t="shared" ref="P108:W108" si="120">SUM(P103:P107)</f>
        <v>0</v>
      </c>
      <c r="Q108" s="21">
        <f t="shared" si="120"/>
        <v>0</v>
      </c>
      <c r="R108" s="21">
        <f t="shared" si="120"/>
        <v>0</v>
      </c>
      <c r="S108" s="21">
        <f t="shared" si="120"/>
        <v>0</v>
      </c>
      <c r="T108" s="21">
        <f t="shared" si="120"/>
        <v>0</v>
      </c>
      <c r="U108" s="21">
        <f t="shared" si="120"/>
        <v>0</v>
      </c>
      <c r="V108" s="21">
        <f t="shared" si="120"/>
        <v>0</v>
      </c>
      <c r="W108" s="21">
        <f t="shared" si="120"/>
        <v>0</v>
      </c>
      <c r="X108" s="21">
        <f>SUM(X103:X107)</f>
        <v>0</v>
      </c>
      <c r="Z108" s="21">
        <f>SUM(Z103:Z107)</f>
        <v>0</v>
      </c>
      <c r="AA108" s="21">
        <f>SUM(AA103:AA107)</f>
        <v>0</v>
      </c>
      <c r="AB108" s="21">
        <f>SUM(AB103:AB107)</f>
        <v>0</v>
      </c>
      <c r="AC108" s="515"/>
      <c r="AD108" s="21">
        <f t="shared" ref="AD108:AL108" si="121">SUM(AD103:AD107)</f>
        <v>0</v>
      </c>
      <c r="AE108" s="21">
        <f t="shared" si="121"/>
        <v>0</v>
      </c>
      <c r="AF108" s="21">
        <f t="shared" si="121"/>
        <v>0</v>
      </c>
      <c r="AG108" s="21">
        <f t="shared" si="121"/>
        <v>0</v>
      </c>
      <c r="AH108" s="21">
        <f t="shared" si="121"/>
        <v>0</v>
      </c>
      <c r="AI108" s="21">
        <f t="shared" si="121"/>
        <v>0</v>
      </c>
      <c r="AJ108" s="21">
        <f t="shared" si="121"/>
        <v>0</v>
      </c>
      <c r="AK108" s="21">
        <f t="shared" si="121"/>
        <v>0</v>
      </c>
      <c r="AL108" s="21">
        <f t="shared" si="121"/>
        <v>0</v>
      </c>
      <c r="AN108" s="21">
        <f>SUM(AN103:AN107)</f>
        <v>0</v>
      </c>
      <c r="AO108" s="21">
        <f>SUM(AO103:AO107)</f>
        <v>0</v>
      </c>
      <c r="AP108" s="21">
        <f>SUM(AP103:AP107)</f>
        <v>0</v>
      </c>
    </row>
    <row r="109" spans="1:43" ht="11.5" x14ac:dyDescent="0.25">
      <c r="A109" s="58"/>
      <c r="C109" s="531"/>
      <c r="D109" s="520"/>
      <c r="F109" s="6"/>
      <c r="G109" s="6"/>
      <c r="H109" s="6"/>
      <c r="I109" s="6"/>
      <c r="J109" s="6"/>
      <c r="K109" s="6"/>
      <c r="L109" s="6"/>
      <c r="M109" s="6"/>
      <c r="N109" s="6"/>
      <c r="O109" s="515"/>
      <c r="P109" s="6"/>
      <c r="Q109" s="6"/>
      <c r="R109" s="6"/>
      <c r="S109" s="6"/>
      <c r="T109" s="6"/>
      <c r="U109" s="6"/>
      <c r="V109" s="6"/>
      <c r="W109" s="6"/>
      <c r="X109" s="6"/>
      <c r="Z109" s="6"/>
      <c r="AA109" s="6"/>
      <c r="AB109" s="6"/>
      <c r="AC109" s="515"/>
      <c r="AD109" s="6"/>
      <c r="AE109" s="6"/>
      <c r="AF109" s="6"/>
      <c r="AG109" s="6"/>
      <c r="AH109" s="6"/>
      <c r="AI109" s="6"/>
      <c r="AJ109" s="6"/>
      <c r="AK109" s="6"/>
      <c r="AL109" s="6"/>
      <c r="AN109" s="6"/>
      <c r="AO109" s="6"/>
      <c r="AP109" s="6"/>
    </row>
    <row r="110" spans="1:43" ht="11.5" x14ac:dyDescent="0.25">
      <c r="A110" s="58"/>
      <c r="C110" s="531"/>
      <c r="D110" s="520"/>
      <c r="E110" s="10" t="s">
        <v>37</v>
      </c>
      <c r="F110" s="6"/>
      <c r="G110" s="6"/>
      <c r="H110" s="22">
        <f>H99+H108</f>
        <v>0</v>
      </c>
      <c r="I110" s="6"/>
      <c r="J110" s="6"/>
      <c r="K110" s="22">
        <f>K99+K108</f>
        <v>0</v>
      </c>
      <c r="L110" s="6"/>
      <c r="M110" s="6"/>
      <c r="N110" s="22">
        <f>N99+N108</f>
        <v>0</v>
      </c>
      <c r="O110" s="515"/>
      <c r="P110" s="6"/>
      <c r="Q110" s="6"/>
      <c r="R110" s="22">
        <f>R99+R108</f>
        <v>0</v>
      </c>
      <c r="S110" s="6"/>
      <c r="T110" s="6"/>
      <c r="U110" s="22">
        <f>U99+U108</f>
        <v>0</v>
      </c>
      <c r="V110" s="6"/>
      <c r="W110" s="6"/>
      <c r="X110" s="22">
        <f>X99+X108</f>
        <v>0</v>
      </c>
      <c r="Z110" s="22">
        <f>Z99+Z108</f>
        <v>0</v>
      </c>
      <c r="AA110" s="22">
        <f>AA99+AA108</f>
        <v>0</v>
      </c>
      <c r="AB110" s="22">
        <f>AB99+AB108</f>
        <v>0</v>
      </c>
      <c r="AC110" s="515"/>
      <c r="AD110" s="6"/>
      <c r="AE110" s="6"/>
      <c r="AF110" s="22">
        <f>AF99+AF108</f>
        <v>0</v>
      </c>
      <c r="AG110" s="6"/>
      <c r="AH110" s="6"/>
      <c r="AI110" s="22">
        <f>AI99+AI108</f>
        <v>0</v>
      </c>
      <c r="AJ110" s="6"/>
      <c r="AK110" s="6"/>
      <c r="AL110" s="22">
        <f>AL99+AL108</f>
        <v>0</v>
      </c>
      <c r="AN110" s="22">
        <f>AN99+AN108</f>
        <v>0</v>
      </c>
      <c r="AO110" s="22">
        <f>AO99+AO108</f>
        <v>0</v>
      </c>
      <c r="AP110" s="22">
        <f>AP99+AP108</f>
        <v>0</v>
      </c>
    </row>
    <row r="111" spans="1:43" ht="11.5" x14ac:dyDescent="0.25">
      <c r="A111" s="58"/>
      <c r="C111" s="531"/>
      <c r="D111" s="522"/>
      <c r="E111" s="19"/>
      <c r="F111" s="20"/>
      <c r="G111" s="20"/>
      <c r="H111" s="20"/>
      <c r="I111" s="20"/>
      <c r="J111" s="20"/>
      <c r="K111" s="20"/>
      <c r="L111" s="20"/>
      <c r="M111" s="20"/>
      <c r="N111" s="20"/>
      <c r="O111" s="515"/>
      <c r="P111" s="20"/>
      <c r="Q111" s="20"/>
      <c r="R111" s="20"/>
      <c r="S111" s="20"/>
      <c r="T111" s="20"/>
      <c r="U111" s="20"/>
      <c r="V111" s="20"/>
      <c r="W111" s="20"/>
      <c r="X111" s="20"/>
      <c r="Y111" s="14"/>
      <c r="Z111" s="20"/>
      <c r="AA111" s="20"/>
      <c r="AB111" s="20"/>
      <c r="AC111" s="515"/>
      <c r="AD111" s="20"/>
      <c r="AE111" s="20"/>
      <c r="AF111" s="20"/>
      <c r="AG111" s="20"/>
      <c r="AH111" s="20"/>
      <c r="AI111" s="20"/>
      <c r="AJ111" s="20"/>
      <c r="AK111" s="20"/>
      <c r="AL111" s="20"/>
      <c r="AM111" s="14"/>
      <c r="AN111" s="20"/>
      <c r="AO111" s="20"/>
      <c r="AP111" s="20"/>
      <c r="AQ111" s="14"/>
    </row>
    <row r="112" spans="1:43" ht="12" x14ac:dyDescent="0.3">
      <c r="A112" s="58">
        <f>IF(OR(H112&lt;0,K112&lt;0,N112&lt;0,Z112&lt;0,AA112&lt;0,AB112&lt;0,AF112&lt;0,AI112&lt;0,AL112&lt;0),1,0)</f>
        <v>0</v>
      </c>
      <c r="C112" s="531" t="s">
        <v>604</v>
      </c>
      <c r="D112" s="522" t="s">
        <v>472</v>
      </c>
      <c r="E112" s="16" t="s">
        <v>191</v>
      </c>
      <c r="F112" s="20"/>
      <c r="G112" s="20"/>
      <c r="H112" s="57"/>
      <c r="I112" s="20"/>
      <c r="J112" s="20"/>
      <c r="K112" s="57"/>
      <c r="L112" s="20"/>
      <c r="M112" s="20"/>
      <c r="N112" s="57"/>
      <c r="O112" s="515" t="s">
        <v>472</v>
      </c>
      <c r="P112" s="20"/>
      <c r="Q112" s="20"/>
      <c r="R112" s="57"/>
      <c r="S112" s="20"/>
      <c r="T112" s="20"/>
      <c r="U112" s="57"/>
      <c r="V112" s="20"/>
      <c r="W112" s="20"/>
      <c r="X112" s="57"/>
      <c r="Y112" s="14"/>
      <c r="Z112" s="62">
        <f>R112/R$15</f>
        <v>0</v>
      </c>
      <c r="AA112" s="62">
        <f>U112/U$15</f>
        <v>0</v>
      </c>
      <c r="AB112" s="62">
        <f>X112/X$15</f>
        <v>0</v>
      </c>
      <c r="AC112" s="515" t="s">
        <v>472</v>
      </c>
      <c r="AD112" s="20"/>
      <c r="AE112" s="20"/>
      <c r="AF112" s="57"/>
      <c r="AG112" s="20"/>
      <c r="AH112" s="20"/>
      <c r="AI112" s="57"/>
      <c r="AJ112" s="20"/>
      <c r="AK112" s="20"/>
      <c r="AL112" s="57"/>
      <c r="AM112" s="14"/>
      <c r="AN112" s="62">
        <f>AF112/AF$15</f>
        <v>0</v>
      </c>
      <c r="AO112" s="62">
        <f>AI112/AI$15</f>
        <v>0</v>
      </c>
      <c r="AP112" s="62">
        <f>AL112/AL$15</f>
        <v>0</v>
      </c>
      <c r="AQ112" s="14"/>
    </row>
    <row r="113" spans="1:43" ht="12" x14ac:dyDescent="0.3">
      <c r="A113" s="58"/>
      <c r="C113" s="531" t="s">
        <v>605</v>
      </c>
      <c r="D113" s="522"/>
      <c r="E113" s="16" t="s">
        <v>433</v>
      </c>
      <c r="F113" s="20"/>
      <c r="G113" s="20"/>
      <c r="H113" s="36"/>
      <c r="I113" s="20"/>
      <c r="J113" s="20"/>
      <c r="K113" s="36"/>
      <c r="L113" s="20"/>
      <c r="M113" s="20"/>
      <c r="N113" s="36"/>
      <c r="O113" s="515"/>
      <c r="P113" s="20"/>
      <c r="Q113" s="20"/>
      <c r="R113" s="36"/>
      <c r="S113" s="20"/>
      <c r="T113" s="20"/>
      <c r="U113" s="36"/>
      <c r="V113" s="20"/>
      <c r="W113" s="20"/>
      <c r="X113" s="36"/>
      <c r="Y113" s="14"/>
      <c r="Z113" s="60">
        <f>R113</f>
        <v>0</v>
      </c>
      <c r="AA113" s="60">
        <f>U113</f>
        <v>0</v>
      </c>
      <c r="AB113" s="60">
        <f>X113</f>
        <v>0</v>
      </c>
      <c r="AC113" s="515"/>
      <c r="AD113" s="20"/>
      <c r="AE113" s="20"/>
      <c r="AF113" s="36"/>
      <c r="AG113" s="20"/>
      <c r="AH113" s="20"/>
      <c r="AI113" s="36"/>
      <c r="AJ113" s="20"/>
      <c r="AK113" s="20"/>
      <c r="AL113" s="36"/>
      <c r="AM113" s="14"/>
      <c r="AN113" s="60">
        <f>AF113</f>
        <v>0</v>
      </c>
      <c r="AO113" s="60">
        <f>AI113</f>
        <v>0</v>
      </c>
      <c r="AP113" s="60">
        <f>AL113</f>
        <v>0</v>
      </c>
      <c r="AQ113" s="14"/>
    </row>
    <row r="114" spans="1:43" ht="11.5" x14ac:dyDescent="0.25">
      <c r="A114" s="58"/>
      <c r="C114" s="531"/>
      <c r="D114" s="520"/>
      <c r="O114" s="515"/>
      <c r="AC114" s="515"/>
    </row>
    <row r="115" spans="1:43" ht="11.5" x14ac:dyDescent="0.25">
      <c r="A115" s="58"/>
      <c r="C115" s="531"/>
      <c r="D115" s="532"/>
      <c r="E115" s="58"/>
      <c r="F115" s="58"/>
      <c r="G115" s="58"/>
      <c r="H115" s="58"/>
      <c r="I115" s="58"/>
      <c r="J115" s="58"/>
      <c r="K115" s="58"/>
      <c r="L115" s="58"/>
      <c r="M115" s="58"/>
      <c r="N115" s="58"/>
      <c r="O115" s="537"/>
      <c r="P115" s="58"/>
      <c r="Q115" s="58"/>
      <c r="R115" s="58"/>
      <c r="S115" s="58"/>
      <c r="T115" s="58"/>
      <c r="U115" s="58"/>
      <c r="V115" s="58"/>
      <c r="W115" s="58"/>
      <c r="X115" s="58"/>
      <c r="Y115" s="58"/>
      <c r="Z115" s="58"/>
      <c r="AA115" s="58"/>
      <c r="AB115" s="58"/>
      <c r="AC115" s="537"/>
      <c r="AD115" s="58"/>
      <c r="AE115" s="58"/>
      <c r="AF115" s="58"/>
      <c r="AG115" s="58"/>
      <c r="AH115" s="58"/>
      <c r="AI115" s="58"/>
      <c r="AJ115" s="58"/>
      <c r="AK115" s="58"/>
      <c r="AL115" s="58"/>
      <c r="AM115" s="58"/>
      <c r="AN115" s="58"/>
      <c r="AO115" s="58"/>
      <c r="AP115" s="58"/>
      <c r="AQ115" s="58"/>
    </row>
    <row r="116" spans="1:43" ht="11.5" x14ac:dyDescent="0.25">
      <c r="B116" s="58">
        <f>1-(H116*K116*N116*Z116*AA116*AB116*AN116*AO116*AP116)</f>
        <v>0</v>
      </c>
      <c r="C116" s="531"/>
      <c r="D116" s="520"/>
      <c r="E116" s="11" t="s">
        <v>355</v>
      </c>
      <c r="F116" s="29"/>
      <c r="G116" s="29"/>
      <c r="H116" s="53" t="b">
        <f>ABS((H108+H99+H84)-(H72+H60)) &lt; eTol</f>
        <v>1</v>
      </c>
      <c r="I116" s="29"/>
      <c r="J116" s="29"/>
      <c r="K116" s="53" t="b">
        <f>ABS((K108+K99+K84)-(K72+K60)) &lt; eTol</f>
        <v>1</v>
      </c>
      <c r="L116" s="29"/>
      <c r="M116" s="29"/>
      <c r="N116" s="53" t="b">
        <f>ABS((N108+N99+N84)-(N72+N60)) &lt; eTol</f>
        <v>1</v>
      </c>
      <c r="O116" s="515"/>
      <c r="P116" s="29"/>
      <c r="Q116" s="29"/>
      <c r="R116" s="53" t="b">
        <f>ABS((R108+R99+R84)-(R72+R60)) &lt; eTol</f>
        <v>1</v>
      </c>
      <c r="S116" s="29"/>
      <c r="T116" s="29"/>
      <c r="U116" s="53" t="b">
        <f>ABS((U108+U99+U84)-(U72+U60)) &lt; eTol</f>
        <v>1</v>
      </c>
      <c r="V116" s="29"/>
      <c r="W116" s="29"/>
      <c r="X116" s="53" t="b">
        <f>ABS((X108+X99+X84)-(X72+X60)) &lt; eTol</f>
        <v>1</v>
      </c>
      <c r="Z116" s="53" t="b">
        <f>ABS((Z108+Z99+Z84)-(Z72+Z60)) &lt; eTol</f>
        <v>1</v>
      </c>
      <c r="AA116" s="53" t="b">
        <f>ABS((AA108+AA99+AA84)-(AA72+AA60)) &lt; eTol</f>
        <v>1</v>
      </c>
      <c r="AB116" s="53" t="b">
        <f>ABS((AB108+AB99+AB84)-(AB72+AB60)) &lt; eTol</f>
        <v>1</v>
      </c>
      <c r="AC116" s="515"/>
      <c r="AD116" s="29"/>
      <c r="AE116" s="29"/>
      <c r="AF116" s="53" t="b">
        <f>ABS((AF108+AF99+AF84)-(AF72+AF60)) &lt; eTol</f>
        <v>1</v>
      </c>
      <c r="AG116" s="29"/>
      <c r="AH116" s="29"/>
      <c r="AI116" s="53" t="b">
        <f>ABS((AI108+AI99+AI84)-(AI72+AI60)) &lt; eTol</f>
        <v>1</v>
      </c>
      <c r="AJ116" s="29"/>
      <c r="AK116" s="29"/>
      <c r="AL116" s="53" t="b">
        <f>ABS((AL108+AL99+AL84)-(AL72+AL60)) &lt; eTol</f>
        <v>1</v>
      </c>
      <c r="AN116" s="53" t="b">
        <f>ABS((AN108+AN99+AN84)-(AN72+AN60)) &lt; eTol</f>
        <v>1</v>
      </c>
      <c r="AO116" s="53" t="b">
        <f>ABS((AO108+AO99+AO84)-(AO72+AO60)) &lt; eTol</f>
        <v>1</v>
      </c>
      <c r="AP116" s="53" t="b">
        <f>ABS((AP108+AP99+AP84)-(AP72+AP60)) &lt; eTol</f>
        <v>1</v>
      </c>
    </row>
    <row r="117" spans="1:43" ht="11.5" x14ac:dyDescent="0.25">
      <c r="A117" s="58"/>
      <c r="C117" s="531"/>
      <c r="D117" s="520"/>
      <c r="E117" s="11"/>
      <c r="O117" s="515"/>
      <c r="AC117" s="515"/>
    </row>
    <row r="118" spans="1:43" ht="13" x14ac:dyDescent="0.3">
      <c r="A118" s="58"/>
      <c r="C118" s="531"/>
      <c r="D118" s="520"/>
      <c r="E118" s="13" t="s">
        <v>627</v>
      </c>
      <c r="H118" s="61" t="str">
        <f>H17</f>
        <v>31/XX/20XX</v>
      </c>
      <c r="K118" s="61" t="str">
        <f>K17</f>
        <v>31/XX/20XX</v>
      </c>
      <c r="N118" s="61" t="str">
        <f>N17</f>
        <v>31/XX/20XX</v>
      </c>
      <c r="O118" s="515"/>
      <c r="R118" s="61" t="str">
        <f>R17</f>
        <v>31/XX/20XX</v>
      </c>
      <c r="U118" s="61" t="str">
        <f>U17</f>
        <v>31/XX/20XX</v>
      </c>
      <c r="X118" s="61" t="str">
        <f>X17</f>
        <v>31/XX/20XX</v>
      </c>
      <c r="Z118" s="61" t="str">
        <f>Z17</f>
        <v>31/XX/20XX</v>
      </c>
      <c r="AA118" s="61" t="str">
        <f>AA17</f>
        <v>31/XX/20XX</v>
      </c>
      <c r="AB118" s="61" t="str">
        <f>AB17</f>
        <v>31/XX/20XX</v>
      </c>
      <c r="AC118" s="515"/>
      <c r="AF118" s="61" t="str">
        <f>AF17</f>
        <v>31/XX/20XX</v>
      </c>
      <c r="AI118" s="61" t="str">
        <f>AI17</f>
        <v>31/XX/20XX</v>
      </c>
      <c r="AL118" s="61" t="str">
        <f>AL17</f>
        <v>31/XX/20XX</v>
      </c>
      <c r="AN118" s="61" t="str">
        <f>AN17</f>
        <v>31/XX/20XX</v>
      </c>
      <c r="AO118" s="61" t="str">
        <f>AO17</f>
        <v>31/XX/20XX</v>
      </c>
      <c r="AP118" s="61" t="str">
        <f>AP17</f>
        <v>31/XX/20XX</v>
      </c>
    </row>
    <row r="119" spans="1:43" ht="11.5" x14ac:dyDescent="0.25">
      <c r="A119" s="58"/>
      <c r="C119" s="531" t="s">
        <v>513</v>
      </c>
      <c r="D119" s="520" t="s">
        <v>472</v>
      </c>
      <c r="E119" s="2" t="s">
        <v>195</v>
      </c>
      <c r="H119" s="57"/>
      <c r="K119" s="57"/>
      <c r="N119" s="57"/>
      <c r="O119" s="515" t="s">
        <v>472</v>
      </c>
      <c r="R119" s="57"/>
      <c r="U119" s="57"/>
      <c r="X119" s="57"/>
      <c r="Z119" s="62">
        <f>R119/R$14</f>
        <v>0</v>
      </c>
      <c r="AA119" s="62">
        <f>U119/U$14</f>
        <v>0</v>
      </c>
      <c r="AB119" s="62">
        <f>X119/X$14</f>
        <v>0</v>
      </c>
      <c r="AC119" s="515" t="s">
        <v>472</v>
      </c>
      <c r="AF119" s="57"/>
      <c r="AI119" s="57"/>
      <c r="AL119" s="57"/>
      <c r="AN119" s="62">
        <f>AF119/AF$14</f>
        <v>0</v>
      </c>
      <c r="AO119" s="62">
        <f>AI119/AI$14</f>
        <v>0</v>
      </c>
      <c r="AP119" s="62">
        <f>AL119/AL$14</f>
        <v>0</v>
      </c>
    </row>
    <row r="120" spans="1:43" ht="11.5" x14ac:dyDescent="0.25">
      <c r="A120" s="58">
        <f>IF(OR(H120&gt;0,K120&gt;0,N120&gt;0,Z120&gt;0,AA120&gt;0,AB120&gt;0,AF120&gt;0,AI120&gt;0,AL120&gt;0),1,0)</f>
        <v>0</v>
      </c>
      <c r="C120" s="531" t="s">
        <v>514</v>
      </c>
      <c r="D120" s="520" t="s">
        <v>472</v>
      </c>
      <c r="E120" s="2" t="s">
        <v>147</v>
      </c>
      <c r="H120" s="57"/>
      <c r="K120" s="57"/>
      <c r="N120" s="57"/>
      <c r="O120" s="515" t="s">
        <v>472</v>
      </c>
      <c r="R120" s="57"/>
      <c r="U120" s="57"/>
      <c r="X120" s="57"/>
      <c r="Z120" s="62">
        <f>R120/R$14</f>
        <v>0</v>
      </c>
      <c r="AA120" s="62">
        <f>U120/U$14</f>
        <v>0</v>
      </c>
      <c r="AB120" s="62">
        <f>X120/X$14</f>
        <v>0</v>
      </c>
      <c r="AC120" s="515" t="s">
        <v>472</v>
      </c>
      <c r="AF120" s="57"/>
      <c r="AI120" s="57"/>
      <c r="AL120" s="57"/>
      <c r="AN120" s="62">
        <f>AF120/AF$14</f>
        <v>0</v>
      </c>
      <c r="AO120" s="62">
        <f>AI120/AI$14</f>
        <v>0</v>
      </c>
      <c r="AP120" s="62">
        <f>AL120/AL$14</f>
        <v>0</v>
      </c>
    </row>
    <row r="121" spans="1:43" ht="11.5" x14ac:dyDescent="0.25">
      <c r="A121" s="58"/>
      <c r="C121" s="531" t="s">
        <v>515</v>
      </c>
      <c r="D121" s="520" t="s">
        <v>472</v>
      </c>
      <c r="E121" s="3" t="s">
        <v>194</v>
      </c>
      <c r="H121" s="21">
        <f>SUM(H119:H120)</f>
        <v>0</v>
      </c>
      <c r="K121" s="21">
        <f>SUM(K119:K120)</f>
        <v>0</v>
      </c>
      <c r="N121" s="21">
        <f>SUM(N119:N120)</f>
        <v>0</v>
      </c>
      <c r="O121" s="515" t="s">
        <v>472</v>
      </c>
      <c r="R121" s="21">
        <f>SUM(R119:R120)</f>
        <v>0</v>
      </c>
      <c r="U121" s="21">
        <f>SUM(U119:U120)</f>
        <v>0</v>
      </c>
      <c r="X121" s="21">
        <f>SUM(X119:X120)</f>
        <v>0</v>
      </c>
      <c r="Z121" s="21">
        <f>SUM(Z119:Z120)</f>
        <v>0</v>
      </c>
      <c r="AA121" s="21">
        <f>SUM(AA119:AA120)</f>
        <v>0</v>
      </c>
      <c r="AB121" s="21">
        <f>SUM(AB119:AB120)</f>
        <v>0</v>
      </c>
      <c r="AC121" s="515" t="s">
        <v>472</v>
      </c>
      <c r="AF121" s="21">
        <f>SUM(AF119:AF120)</f>
        <v>0</v>
      </c>
      <c r="AI121" s="21">
        <f>SUM(AI119:AI120)</f>
        <v>0</v>
      </c>
      <c r="AL121" s="21">
        <f>SUM(AL119:AL120)</f>
        <v>0</v>
      </c>
      <c r="AN121" s="21">
        <f>SUM(AN119:AN120)</f>
        <v>0</v>
      </c>
      <c r="AO121" s="21">
        <f>SUM(AO119:AO120)</f>
        <v>0</v>
      </c>
      <c r="AP121" s="21">
        <f>SUM(AP119:AP120)</f>
        <v>0</v>
      </c>
    </row>
    <row r="122" spans="1:43" ht="11.5" x14ac:dyDescent="0.25">
      <c r="A122" s="58"/>
      <c r="C122" s="531"/>
      <c r="D122" s="520"/>
      <c r="E122" s="5"/>
      <c r="O122" s="515"/>
      <c r="AC122" s="515"/>
    </row>
    <row r="123" spans="1:43" ht="11.5" hidden="1" x14ac:dyDescent="0.25">
      <c r="A123" s="58"/>
      <c r="C123" s="531"/>
      <c r="D123" s="520"/>
      <c r="E123" s="2" t="s">
        <v>142</v>
      </c>
      <c r="H123" s="57">
        <v>0</v>
      </c>
      <c r="K123" s="57"/>
      <c r="N123" s="57"/>
      <c r="O123" s="515"/>
      <c r="R123" s="57"/>
      <c r="U123" s="57"/>
      <c r="X123" s="57"/>
      <c r="Z123" s="62">
        <f>R123/R$15</f>
        <v>0</v>
      </c>
      <c r="AA123" s="62">
        <f>U123/U$15</f>
        <v>0</v>
      </c>
      <c r="AB123" s="62">
        <f>X123/X$15</f>
        <v>0</v>
      </c>
      <c r="AC123" s="515"/>
      <c r="AF123" s="57"/>
      <c r="AI123" s="57"/>
      <c r="AL123" s="57"/>
      <c r="AN123" s="62">
        <f>AF123/AF$15</f>
        <v>0</v>
      </c>
      <c r="AO123" s="62">
        <f>AI123/AI$15</f>
        <v>0</v>
      </c>
      <c r="AP123" s="62">
        <f>AL123/AL$15</f>
        <v>0</v>
      </c>
    </row>
    <row r="124" spans="1:43" ht="11.5" x14ac:dyDescent="0.25">
      <c r="A124" s="58"/>
      <c r="C124" s="531"/>
      <c r="D124" s="520"/>
      <c r="O124" s="515"/>
      <c r="AC124" s="515"/>
    </row>
    <row r="125" spans="1:43" ht="13" x14ac:dyDescent="0.3">
      <c r="A125" s="58"/>
      <c r="C125" s="531" t="s">
        <v>578</v>
      </c>
      <c r="D125" s="520" t="s">
        <v>472</v>
      </c>
      <c r="E125" s="27" t="s">
        <v>143</v>
      </c>
      <c r="H125" s="21">
        <f>H74+H75+H81+H83+H90+H91+H96+H98-H70</f>
        <v>0</v>
      </c>
      <c r="K125" s="21">
        <f>K74+K75+K81+K83+K90+K91+K96+K98-K70</f>
        <v>0</v>
      </c>
      <c r="N125" s="21">
        <f>N74+N75+N81+N83+N90+N91+N96+N98-N70</f>
        <v>0</v>
      </c>
      <c r="O125" s="515" t="s">
        <v>472</v>
      </c>
      <c r="R125" s="21">
        <f>R74+R75+R81+R83+R90+R91+R96+R98-R70</f>
        <v>0</v>
      </c>
      <c r="U125" s="21">
        <f>U74+U75+U81+U83+U90+U91+U96+U98-U70</f>
        <v>0</v>
      </c>
      <c r="X125" s="21">
        <f>X74+X75+X81+X83+X90+X91+X96+X98-X70</f>
        <v>0</v>
      </c>
      <c r="Z125" s="21">
        <f>Z74+Z75+Z81+Z83+Z90+Z91+Z96+Z98-Z70</f>
        <v>0</v>
      </c>
      <c r="AA125" s="21">
        <f>AA74+AA75+AA81+AA83+AA90+AA91+AA96+AA98-AA70</f>
        <v>0</v>
      </c>
      <c r="AB125" s="21">
        <f>AB74+AB75+AB81+AB83+AB90+AB91+AB96+AB98-AB70</f>
        <v>0</v>
      </c>
      <c r="AC125" s="515" t="s">
        <v>472</v>
      </c>
      <c r="AF125" s="21">
        <f>AF74+AF75+AF81+AF83+AF90+AF91+AF96+AF98-AF70</f>
        <v>0</v>
      </c>
      <c r="AI125" s="21">
        <f>AI74+AI75+AI81+AI83+AI90+AI91+AI96+AI98-AI70</f>
        <v>0</v>
      </c>
      <c r="AL125" s="21">
        <f>AL74+AL75+AL81+AL83+AL90+AL91+AL96+AL98-AL70</f>
        <v>0</v>
      </c>
      <c r="AN125" s="21">
        <f>AN74+AN75+AN81+AN83+AN90+AN91+AN96+AN98-AN70</f>
        <v>0</v>
      </c>
      <c r="AO125" s="21">
        <f>AO74+AO75+AO81+AO83+AO90+AO91+AO96+AO98-AO70</f>
        <v>0</v>
      </c>
      <c r="AP125" s="21">
        <f>AP74+AP75+AP81+AP83+AP90+AP91+AP96+AP98-AP70</f>
        <v>0</v>
      </c>
    </row>
    <row r="126" spans="1:43" ht="13" x14ac:dyDescent="0.3">
      <c r="A126" s="58"/>
      <c r="C126" s="531" t="s">
        <v>603</v>
      </c>
      <c r="D126" s="520" t="s">
        <v>472</v>
      </c>
      <c r="E126" s="27" t="s">
        <v>225</v>
      </c>
      <c r="H126" s="21">
        <f>'Authority Input'!$F$34</f>
        <v>500</v>
      </c>
      <c r="K126" s="21">
        <f>'Authority Input'!$F$34</f>
        <v>500</v>
      </c>
      <c r="N126" s="21">
        <f>'Authority Input'!$F$34</f>
        <v>500</v>
      </c>
      <c r="O126" s="515" t="s">
        <v>472</v>
      </c>
      <c r="R126" s="21">
        <f>'Authority Input'!$F$34</f>
        <v>500</v>
      </c>
      <c r="U126" s="21">
        <f>'Authority Input'!$F$34</f>
        <v>500</v>
      </c>
      <c r="X126" s="21">
        <f>'Authority Input'!$F$34</f>
        <v>500</v>
      </c>
      <c r="Z126" s="21">
        <f>'Authority Input'!$F$34</f>
        <v>500</v>
      </c>
      <c r="AA126" s="21">
        <f>'Authority Input'!$F$34</f>
        <v>500</v>
      </c>
      <c r="AB126" s="21">
        <f>'Authority Input'!$F$34</f>
        <v>500</v>
      </c>
      <c r="AC126" s="515" t="s">
        <v>472</v>
      </c>
      <c r="AF126" s="21">
        <f>'Authority Input'!$F$34</f>
        <v>500</v>
      </c>
      <c r="AI126" s="21">
        <f>'Authority Input'!$F$34</f>
        <v>500</v>
      </c>
      <c r="AL126" s="21">
        <f>'Authority Input'!$F$34</f>
        <v>500</v>
      </c>
      <c r="AN126" s="21">
        <f>$H$126</f>
        <v>500</v>
      </c>
      <c r="AO126" s="21">
        <f>$K$126</f>
        <v>500</v>
      </c>
      <c r="AP126" s="21">
        <f>$N$126</f>
        <v>500</v>
      </c>
    </row>
    <row r="127" spans="1:43" ht="11.5" x14ac:dyDescent="0.25">
      <c r="A127" s="58"/>
      <c r="C127" s="530"/>
      <c r="D127" s="523"/>
      <c r="O127" s="514"/>
      <c r="AC127" s="514"/>
    </row>
    <row r="128" spans="1:43" ht="11.5" x14ac:dyDescent="0.25">
      <c r="A128" s="58"/>
      <c r="C128" s="530"/>
      <c r="D128" s="533"/>
      <c r="E128" s="14"/>
      <c r="H128" s="18"/>
      <c r="I128" s="18"/>
      <c r="J128" s="18"/>
      <c r="K128" s="18"/>
      <c r="L128" s="18"/>
      <c r="M128" s="18"/>
      <c r="N128" s="18"/>
      <c r="O128" s="514"/>
      <c r="R128" s="18"/>
      <c r="S128" s="18"/>
      <c r="T128" s="18"/>
      <c r="U128" s="18"/>
      <c r="V128" s="18"/>
      <c r="W128" s="18"/>
      <c r="X128" s="18"/>
      <c r="Y128" s="14"/>
      <c r="Z128" s="18"/>
      <c r="AA128" s="18"/>
      <c r="AB128" s="18"/>
      <c r="AC128" s="514"/>
      <c r="AD128" s="18"/>
      <c r="AE128" s="18"/>
      <c r="AF128" s="18"/>
      <c r="AG128" s="18"/>
      <c r="AH128" s="18"/>
      <c r="AI128" s="18"/>
      <c r="AJ128" s="18"/>
      <c r="AK128" s="18"/>
      <c r="AL128" s="18"/>
      <c r="AM128" s="14"/>
      <c r="AN128" s="18"/>
      <c r="AO128" s="18"/>
      <c r="AP128" s="18"/>
      <c r="AQ128" s="14"/>
    </row>
    <row r="129" spans="1:43" ht="15.5" x14ac:dyDescent="0.35">
      <c r="A129" s="790" t="s">
        <v>124</v>
      </c>
      <c r="B129" s="790"/>
      <c r="C129" s="790"/>
      <c r="D129" s="452"/>
      <c r="E129" s="452"/>
      <c r="F129" s="452"/>
      <c r="G129" s="452"/>
      <c r="H129" s="452"/>
      <c r="I129" s="452"/>
      <c r="J129" s="452"/>
      <c r="K129" s="452"/>
      <c r="L129" s="452"/>
      <c r="M129" s="452"/>
      <c r="N129" s="452"/>
      <c r="O129" s="534"/>
      <c r="P129" s="452"/>
      <c r="Q129" s="452"/>
      <c r="R129" s="452"/>
      <c r="S129" s="452"/>
      <c r="T129" s="452"/>
      <c r="U129" s="452"/>
      <c r="V129" s="452"/>
      <c r="W129" s="452"/>
      <c r="X129" s="452"/>
      <c r="Y129" s="452"/>
      <c r="Z129" s="452"/>
      <c r="AA129" s="452"/>
      <c r="AB129" s="452"/>
      <c r="AC129" s="534"/>
      <c r="AD129" s="452"/>
      <c r="AE129" s="452"/>
      <c r="AF129" s="452"/>
      <c r="AG129" s="452"/>
      <c r="AH129" s="452"/>
      <c r="AI129" s="452"/>
      <c r="AJ129" s="452"/>
      <c r="AK129" s="452"/>
      <c r="AL129" s="452"/>
      <c r="AM129" s="452"/>
      <c r="AN129" s="452"/>
      <c r="AO129" s="452"/>
      <c r="AP129" s="452"/>
      <c r="AQ129" s="452"/>
    </row>
    <row r="130" spans="1:43" ht="14.65" customHeight="1" x14ac:dyDescent="0.25"/>
    <row r="131" spans="1:43" ht="14.65" customHeight="1" x14ac:dyDescent="0.25"/>
    <row r="132" spans="1:43" ht="14.65" customHeight="1" x14ac:dyDescent="0.25"/>
    <row r="133" spans="1:43" ht="14.65" customHeight="1" x14ac:dyDescent="0.25"/>
  </sheetData>
  <protectedRanges>
    <protectedRange sqref="F36:G36 I36:J36 L36:M36 P36:Q36 S36:T36 V36:W36 AD36:AE36 AG36:AH36 AJ36:AK36" name="Lead Financial Input"/>
    <protectedRange sqref="AN20:AP20 H20 Z20:AB20 K20 N20 R20 U20 X20 AF20 AI20 AL20" name="Lead Financial Input_4"/>
    <protectedRange sqref="H15 K15 N15" name="Sub Supplier Names_1"/>
    <protectedRange sqref="Z15:AB15" name="Sub Supplier Names_2"/>
    <protectedRange sqref="AN15:AP15" name="Sub Supplier Names_3"/>
  </protectedRanges>
  <mergeCells count="10">
    <mergeCell ref="A129:C129"/>
    <mergeCell ref="F14:H14"/>
    <mergeCell ref="Z14:AB14"/>
    <mergeCell ref="AN14:AP14"/>
    <mergeCell ref="C6:D6"/>
    <mergeCell ref="E9:F9"/>
    <mergeCell ref="F12:K12"/>
    <mergeCell ref="L12:M12"/>
    <mergeCell ref="P12:U12"/>
    <mergeCell ref="AD12:AI12"/>
  </mergeCells>
  <conditionalFormatting sqref="C5:D5">
    <cfRule type="expression" dxfId="377" priority="1">
      <formula>IF(AND(sysChk=0,sysWarn=0),1,0)</formula>
    </cfRule>
    <cfRule type="expression" dxfId="376" priority="2">
      <formula>IF(AND(sysChk=0,sysWarn&lt;&gt;0),1,0)</formula>
    </cfRule>
    <cfRule type="expression" dxfId="375" priority="3">
      <formula>IF(sysChk&lt;&gt;0,1,0)</formula>
    </cfRule>
  </conditionalFormatting>
  <dataValidations count="10">
    <dataValidation allowBlank="1" showInputMessage="1" showErrorMessage="1" errorTitle="Data Entry Error" error="You have selected &quot;Not-for-profit/Voluntary Organisations&quot;  as bidder but are entering data into &quot;Private Limited Company/Publicly Limited Company&quot; input tab." prompt="Input entity name here" sqref="F12 P12 AD12" xr:uid="{00000000-0002-0000-0900-000000000000}"/>
    <dataValidation allowBlank="1" showInputMessage="1" showErrorMessage="1" prompt="Where contingent liabilities disclosed, unless Capped stated, assume Uncapped (&quot;Yes&quot;). If no contingent liabilities disclosed, select (&quot;No or N/A&quot;)._x000a_" sqref="E113" xr:uid="{00000000-0002-0000-0900-000001000000}"/>
    <dataValidation allowBlank="1" showInputMessage="1" showErrorMessage="1" prompt="Use management accounting data where a statement of cash flows is not produced as a part of audited accounts." sqref="E118" xr:uid="{00000000-0002-0000-0900-000002000000}"/>
    <dataValidation allowBlank="1" showInputMessage="1" showErrorMessage="1" prompt="GBP as the quote currency. Exchange rate should be based on average over the period." sqref="R14 X14 U14 AF14 AI14 AL14 E14" xr:uid="{00000000-0002-0000-0900-000003000000}"/>
    <dataValidation allowBlank="1" showInputMessage="1" showErrorMessage="1" prompt="GBP as the quote currency. Exchange rate should be rate at date of balance sheet." sqref="R15 X15 U15 AF15 AI15 AL15 E15" xr:uid="{00000000-0002-0000-0900-000004000000}"/>
    <dataValidation allowBlank="1" showInputMessage="1" showErrorMessage="1" prompt="Both assets and liabilities should be entered as positive." sqref="E53" xr:uid="{00000000-0002-0000-0900-000005000000}"/>
    <dataValidation allowBlank="1" showInputMessage="1" showErrorMessage="1" prompt="Costs should be entered as negative, income should be entered as positive." sqref="E17" xr:uid="{00000000-0002-0000-0900-000006000000}"/>
    <dataValidation type="custom" allowBlank="1" showInputMessage="1" showErrorMessage="1" errorTitle="Data Entry Error" error="You have selected &quot;Private Limited Company/Public Limited Company&quot;  as bidder but are entering data into Not-for-profit/Voluntary Sector Organisation tab." sqref="Z12 AN12" xr:uid="{00000000-0002-0000-0900-000007000000}">
      <formula1>$D$41=$F$29</formula1>
    </dataValidation>
    <dataValidation allowBlank="1" showInputMessage="1" showErrorMessage="1" prompt="Input for turnover ratio" sqref="H15 Z15:AB15 AN15:AP15 K15 N15" xr:uid="{00000000-0002-0000-0900-000008000000}"/>
    <dataValidation type="list" allowBlank="1" showInputMessage="1" showErrorMessage="1" errorTitle="Data Entry Error" error="You have selected &quot;Not-for-profit/Voluntary Organisations&quot;  as bidder but are entering data into &quot;Private Limited Company/Publicly Limited Company&quot; input tab." prompt="Where contingent liabilities disclosed, unless Capped stated, assume Uncapped (&quot;Yes&quot;). If no contingent liabilities disclosed, select (&quot;No or N/A&quot;)." sqref="K113 AN113:AP113 Z113:AB113 AL113 AI113 AF113 X113 U113 R113 N113" xr:uid="{00000000-0002-0000-0900-000009000000}">
      <formula1>$F$44:$F$45</formula1>
    </dataValidation>
  </dataValidations>
  <pageMargins left="0.19685039370078741" right="0.15748031496062992" top="0.74803149606299213" bottom="0.74803149606299213" header="0.31496062992125984" footer="0.31496062992125984"/>
  <pageSetup paperSize="8" scale="62" fitToWidth="2" orientation="portrait" r:id="rId1"/>
  <colBreaks count="1" manualBreakCount="1">
    <brk id="28" min="10" max="136" man="1"/>
  </colBreaks>
  <extLst>
    <ext xmlns:x14="http://schemas.microsoft.com/office/spreadsheetml/2009/9/main" uri="{CCE6A557-97BC-4b89-ADB6-D9C93CAAB3DF}">
      <x14:dataValidations xmlns:xm="http://schemas.microsoft.com/office/excel/2006/main" count="13">
        <x14:dataValidation type="custom" allowBlank="1" showInputMessage="1" showErrorMessage="1" errorTitle="Data Entry Error" error="You have selected &quot;Private Limited Company/Public Limited Company&quot;  as bidder but are entering data into Not-for-profit/Voluntary Sector Organisation tab." prompt="Average of prior 13 month-end net debt positions (pilot construction metric)." xr:uid="{00000000-0002-0000-0900-00000A000000}">
          <x14:formula1>
            <xm:f>'Bidder Instructions'!$G$27=SysConfig!$F$32</xm:f>
          </x14:formula1>
          <xm:sqref>A123:XFD123</xm:sqref>
        </x14:dataValidation>
        <x14:dataValidation type="custom" allowBlank="1" showInputMessage="1" showErrorMessage="1" errorTitle="Data Entry Error" error="You have selected &quot;Private Limited Company/Public Limited Company&quot;  as bidder but are entering data into Not-for-profit/Voluntary Sector Organisation tab." prompt="Enter as negative." xr:uid="{00000000-0002-0000-0900-00000B000000}">
          <x14:formula1>
            <xm:f>'Bidder Instructions'!$G$28=SysConfig!$F$32</xm:f>
          </x14:formula1>
          <xm:sqref>A120:XFD120</xm:sqref>
        </x14:dataValidation>
        <x14:dataValidation type="custom" allowBlank="1" showInputMessage="1" showErrorMessage="1" errorTitle="Data Entry Error" error="You have selected &quot;Private Limited Company/Public Limited Company&quot;  as bidder but are entering data into Not-for-profit/Voluntary Sector Organisation tab." xr:uid="{00000000-0002-0000-0900-00000C000000}">
          <x14:formula1>
            <xm:f>'Bidder Instructions'!$G$28=SysConfig!$F$32</xm:f>
          </x14:formula1>
          <xm:sqref>A119:G119 I119:XFD119 H119</xm:sqref>
        </x14:dataValidation>
        <x14:dataValidation type="list" allowBlank="1" showInputMessage="1" showErrorMessage="1" errorTitle="Data Entry Error" error="You have selected &quot;Not-for-profit/Voluntary Organisations&quot;  as bidder but are entering data into &quot;Private Limited Company/Publicly Limited Company&quot; input tab." prompt="Where contingent liabilities disclosed, unless Capped stated, assume Uncapped (&quot;Yes&quot;). If no contingent liabilities disclosed, select (&quot;No or N/A&quot;)." xr:uid="{00000000-0002-0000-0900-00000D000000}">
          <x14:formula1>
            <xm:f>SysConfig!$F$47:$F$48</xm:f>
          </x14:formula1>
          <xm:sqref>H113</xm:sqref>
        </x14:dataValidation>
        <x14:dataValidation type="custom" allowBlank="1" showInputMessage="1" showErrorMessage="1" errorTitle="Data Entry Error" error="You have selected &quot;Private Limited Company/PLC&quot; but are entering data into the &quot;Not-for-profit/Voluntary Sector Organisation&quot; tab. Otherwise, you are attempting to enter a negative value in the balance sheet." prompt="Enter as positive." xr:uid="{00000000-0002-0000-0900-00000E000000}">
          <x14:formula1>
            <xm:f>AND('Bidder Instructions'!$G$28=SysConfig!$F$32,A112&gt;=0)</xm:f>
          </x14:formula1>
          <xm:sqref>A112:B112 D112:XFD112</xm:sqref>
        </x14:dataValidation>
        <x14:dataValidation type="custom" allowBlank="1" showInputMessage="1" showErrorMessage="1" errorTitle="Data Entry Error" error="You have selected &quot;Private Limited Company/PLC&quot; but are entering data into the &quot;Not-for-profit/Voluntary Sector Organisation&quot; tab. Otherwise, you are attempting to enter a negative value in the balance sheet." prompt="Both assets and liabilities should be entered as positive." xr:uid="{00000000-0002-0000-0900-00000F000000}">
          <x14:formula1>
            <xm:f>AND('Bidder Instructions'!$G$28=SysConfig!$F$32,A54&gt;=0)</xm:f>
          </x14:formula1>
          <xm:sqref>A54:B107 D54:XFD107</xm:sqref>
        </x14:dataValidation>
        <x14:dataValidation type="custom" allowBlank="1" showInputMessage="1" showErrorMessage="1" errorTitle="Data Entry Error" error="You have selected &quot;Not-for-profit/Voluntary Organisations&quot;  as bidder but are entering data into &quot;Private Limited Company/Publicly Limited Company&quot; input tab. Otherwise you have entered a positive value for D&amp;A." prompt="Depreciation and Amortisation should be included in the relevant cost lines above but must also be disclosed here for the purpose of EBITDA calculation. This should be entered as a negative. " xr:uid="{00000000-0002-0000-0900-000010000000}">
          <x14:formula1>
            <xm:f>AND('Bidder Instructions'!$G$27=SysConfig!$F$33,A51&lt;=0)</xm:f>
          </x14:formula1>
          <xm:sqref>N51 A51:B51 X51:AB51 E51 H51 K51 R51 U51 AF51 AI51 AL51:XFD51</xm:sqref>
        </x14:dataValidation>
        <x14:dataValidation type="custom" allowBlank="1" showInputMessage="1" showErrorMessage="1" errorTitle="Data Entry Error" error="You have selected &quot;Private Limited Company/Public Limited Company&quot;  as bidder but are entering data into Not-for-profit/Voluntary Sector Organisation tab." prompt="Enter Y/N" xr:uid="{00000000-0002-0000-0900-000011000000}">
          <x14:formula1>
            <xm:f>'Bidder Instructions'!$G$27=SysConfig!$F$32</xm:f>
          </x14:formula1>
          <xm:sqref>H19</xm:sqref>
        </x14:dataValidation>
        <x14:dataValidation type="custom" allowBlank="1" showInputMessage="1" showErrorMessage="1" errorTitle="Data Entry Error" error="You have selected &quot;Private Limited Company/Public Limited Company&quot;  as bidder but are entering data into Not-for-profit/Voluntary Sector Organisation tab." prompt="Expenditure should be entered as negative, income should be entered as positive." xr:uid="{00000000-0002-0000-0900-000012000000}">
          <x14:formula1>
            <xm:f>'Bidder Instructions'!$G$28=SysConfig!$F$32</xm:f>
          </x14:formula1>
          <xm:sqref>O51 AC51 D51 A22:B49 C22:C51 C54:C108 C112:C113 D22:XFD49</xm:sqref>
        </x14:dataValidation>
        <x14:dataValidation type="custom" allowBlank="1" showInputMessage="1" showErrorMessage="1" errorTitle="Data Entry Error" error="You have selected &quot;Private Limited Company/Public Limited Company&quot;  as bidder but are entering data into Not-for-profit/Voluntary Sector Organisation tab." prompt="Enter Y/N" xr:uid="{00000000-0002-0000-0900-000013000000}">
          <x14:formula1>
            <xm:f>$D$37=SysConfig!$F$32</xm:f>
          </x14:formula1>
          <xm:sqref>R19 AF19 AB19 AP19</xm:sqref>
        </x14:dataValidation>
        <x14:dataValidation type="custom" allowBlank="1" showInputMessage="1" showErrorMessage="1" errorTitle="Data Entry Error" error="You have selected &quot;Private Limited Company/Public Limited Company&quot;  as bidder but are entering data into Not-for-profit/Voluntary Sector Organisation tab." xr:uid="{00000000-0002-0000-0900-000014000000}">
          <x14:formula1>
            <xm:f>$D$37=SysConfig!$F$32</xm:f>
          </x14:formula1>
          <xm:sqref>AL13 H17:H18 AN17:AO21 U13 X13 R13 AI13 AL21 N21 AG17:AH21 AI21 X21 R21 P17:Q21 AI17:AI19 AJ17:AK21 H21 I17:J21 K21 K17:K19 L17:M21 N17:N19 AL17:AL19 F17:G21 S17:T21 U21 U17:U19 V17:W21 X17:X19 R17:R18 AF17:AF18 AF21 AD17:AE21 AB17:AB18 AB21 Z17:AA21 AP17:AP18 AP21 AF13</xm:sqref>
        </x14:dataValidation>
        <x14:dataValidation type="list" allowBlank="1" showInputMessage="1" showErrorMessage="1" errorTitle="Data Entry Error" error="You have selected &quot;Not-for-profit/Voluntary Organisations&quot;  as bidder but are entering data into &quot;Private Limited Company/Publicly Limited Company&quot; input tab." xr:uid="{00000000-0002-0000-0900-000015000000}">
          <x14:formula1>
            <xm:f>SysConfig!$F$20:$F$27</xm:f>
          </x14:formula1>
          <xm:sqref>H20 K20 N20 AL20 U20 X20 R20 AI20 AF20 AB20 AP20</xm:sqref>
        </x14:dataValidation>
        <x14:dataValidation type="custom" allowBlank="1" showInputMessage="1" showErrorMessage="1" errorTitle="Data Entry Error" error="You have selected &quot;Not-for-profit/Voluntary Organisations&quot;  as bidder but are entering data into &quot;Private Limited Company/Publicly Limited Company&quot; input tab. Otherwise you have entered a positive value for D&amp;A." prompt="Depreciation and Amortisation should be included in the relevant cost lines above but must also be disclosed here for the purpose of EBITDA calculation. This should be entered as a negative. " xr:uid="{00000000-0002-0000-0900-000016000000}">
          <x14:formula1>
            <xm:f>AND('Bidder Instructions'!$G$28=SysConfig!$F$32,F51&lt;=0)</xm:f>
          </x14:formula1>
          <xm:sqref>F51:G51 I51:J51 L51:M51 P51:Q51 S51:T51 V51:W51 AD51:AE51 AG51:AH51 AJ51:AK51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03442C0486CC24EBBAD8699EB72CBA7" ma:contentTypeVersion="6" ma:contentTypeDescription="Create a new document." ma:contentTypeScope="" ma:versionID="74eecd0f02660833bcf39ee8a8d223c9">
  <xsd:schema xmlns:xsd="http://www.w3.org/2001/XMLSchema" xmlns:xs="http://www.w3.org/2001/XMLSchema" xmlns:p="http://schemas.microsoft.com/office/2006/metadata/properties" xmlns:ns2="885439bf-a03e-4994-a2bc-2a223ebc4ddc" xmlns:ns3="cc793e0e-7ede-4355-8289-18a94c370c4a" targetNamespace="http://schemas.microsoft.com/office/2006/metadata/properties" ma:root="true" ma:fieldsID="1a8f1b83e42fcab5a477d9c8f2a086ba" ns2:_="" ns3:_="">
    <xsd:import namespace="885439bf-a03e-4994-a2bc-2a223ebc4ddc"/>
    <xsd:import namespace="cc793e0e-7ede-4355-8289-18a94c370c4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85439bf-a03e-4994-a2bc-2a223ebc4dd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c793e0e-7ede-4355-8289-18a94c370c4a"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haredWithUsers xmlns="cc793e0e-7ede-4355-8289-18a94c370c4a">
      <UserInfo>
        <DisplayName>Strother, James</DisplayName>
        <AccountId>12</AccountId>
        <AccountType/>
      </UserInfo>
      <UserInfo>
        <DisplayName>Dixon, Guy</DisplayName>
        <AccountId>11</AccountId>
        <AccountType/>
      </UserInfo>
    </SharedWithUsers>
  </documentManagement>
</p:properties>
</file>

<file path=customXml/itemProps1.xml><?xml version="1.0" encoding="utf-8"?>
<ds:datastoreItem xmlns:ds="http://schemas.openxmlformats.org/officeDocument/2006/customXml" ds:itemID="{C058216A-5919-4C99-A59A-B4C2D553374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85439bf-a03e-4994-a2bc-2a223ebc4ddc"/>
    <ds:schemaRef ds:uri="cc793e0e-7ede-4355-8289-18a94c370c4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590B642-1026-4117-A85F-D060B3645644}">
  <ds:schemaRefs>
    <ds:schemaRef ds:uri="http://schemas.microsoft.com/sharepoint/v3/contenttype/forms"/>
  </ds:schemaRefs>
</ds:datastoreItem>
</file>

<file path=customXml/itemProps3.xml><?xml version="1.0" encoding="utf-8"?>
<ds:datastoreItem xmlns:ds="http://schemas.openxmlformats.org/officeDocument/2006/customXml" ds:itemID="{EE9FB417-BBDC-4DD8-9FCE-5D2CD9F54DA0}">
  <ds:schemaRefs>
    <ds:schemaRef ds:uri="http://purl.org/dc/terms/"/>
    <ds:schemaRef ds:uri="http://schemas.openxmlformats.org/package/2006/metadata/core-properties"/>
    <ds:schemaRef ds:uri="http://purl.org/dc/dcmitype/"/>
    <ds:schemaRef ds:uri="http://schemas.microsoft.com/office/2006/documentManagement/types"/>
    <ds:schemaRef ds:uri="cc793e0e-7ede-4355-8289-18a94c370c4a"/>
    <ds:schemaRef ds:uri="http://purl.org/dc/elements/1.1/"/>
    <ds:schemaRef ds:uri="http://schemas.microsoft.com/office/2006/metadata/properties"/>
    <ds:schemaRef ds:uri="http://schemas.microsoft.com/office/infopath/2007/PartnerControls"/>
    <ds:schemaRef ds:uri="885439bf-a03e-4994-a2bc-2a223ebc4ddc"/>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Worksheets</vt:lpstr>
      </vt:variant>
      <vt:variant>
        <vt:i4>26</vt:i4>
      </vt:variant>
      <vt:variant>
        <vt:lpstr>Charts</vt:lpstr>
      </vt:variant>
      <vt:variant>
        <vt:i4>1</vt:i4>
      </vt:variant>
      <vt:variant>
        <vt:lpstr>Named Ranges</vt:lpstr>
      </vt:variant>
      <vt:variant>
        <vt:i4>14</vt:i4>
      </vt:variant>
    </vt:vector>
  </HeadingPairs>
  <TitlesOfParts>
    <vt:vector size="41" baseType="lpstr">
      <vt:lpstr>Contents</vt:lpstr>
      <vt:lpstr>Authority Instructions</vt:lpstr>
      <vt:lpstr>Bidder Instructions</vt:lpstr>
      <vt:lpstr>Authority Input</vt:lpstr>
      <vt:lpstr>Input&gt;</vt:lpstr>
      <vt:lpstr>1.1a Lead &amp; Parents</vt:lpstr>
      <vt:lpstr>1.1b Lead &amp; Parents NFP</vt:lpstr>
      <vt:lpstr>1.2a Other</vt:lpstr>
      <vt:lpstr>1.2b Other NFP</vt:lpstr>
      <vt:lpstr>Ancillary&gt;</vt:lpstr>
      <vt:lpstr>2.1 Lead &amp; Parents</vt:lpstr>
      <vt:lpstr>2.2 Other</vt:lpstr>
      <vt:lpstr>Assessment&gt;</vt:lpstr>
      <vt:lpstr>3.1 Lead &amp; Parents</vt:lpstr>
      <vt:lpstr>3.2 Other</vt:lpstr>
      <vt:lpstr>Evaluation&gt;</vt:lpstr>
      <vt:lpstr>4.1a Lead</vt:lpstr>
      <vt:lpstr>4.1b Immediate Parent</vt:lpstr>
      <vt:lpstr>4.1c Ultimate Parent</vt:lpstr>
      <vt:lpstr>4.2a Other (1)</vt:lpstr>
      <vt:lpstr>4.2b Other (2)</vt:lpstr>
      <vt:lpstr>4.2c Other (3)</vt:lpstr>
      <vt:lpstr>4.3 Evaluation Summary</vt:lpstr>
      <vt:lpstr>Admin&gt;</vt:lpstr>
      <vt:lpstr>Metric Definitions</vt:lpstr>
      <vt:lpstr>SysConfig</vt:lpstr>
      <vt:lpstr>CoverPage</vt:lpstr>
      <vt:lpstr>cstAuthorityName</vt:lpstr>
      <vt:lpstr>cstProjectName</vt:lpstr>
      <vt:lpstr>cstProtectiveMarking</vt:lpstr>
      <vt:lpstr>Entity1</vt:lpstr>
      <vt:lpstr>Entity2</vt:lpstr>
      <vt:lpstr>Entity3</vt:lpstr>
      <vt:lpstr>eTol</vt:lpstr>
      <vt:lpstr>ImmediateP</vt:lpstr>
      <vt:lpstr>LeadBidder</vt:lpstr>
      <vt:lpstr>sysChk</vt:lpstr>
      <vt:lpstr>sysChkWord</vt:lpstr>
      <vt:lpstr>sysWarn</vt:lpstr>
      <vt:lpstr>UltimateP</vt:lpstr>
      <vt:lpstr>Version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Amar Vara</dc:creator>
  <cp:lastModifiedBy>Naomi Clarke</cp:lastModifiedBy>
  <cp:lastPrinted>2018-12-06T08:37:15Z</cp:lastPrinted>
  <dcterms:created xsi:type="dcterms:W3CDTF">2016-11-14T11:09:32Z</dcterms:created>
  <dcterms:modified xsi:type="dcterms:W3CDTF">2024-07-01T08:55:09Z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0x010100403442C0486CC24EBBAD8699EB72CBA7</vt:lpwstr>
  </property>
  <property fmtid="{D5CDD505-2E9C-101B-9397-08002B2CF9AE}" pid="3" name="MSIP_Label_ea60d57e-af5b-4752-ac57-3e4f28ca11dc_Enabled">
    <vt:lpwstr>true</vt:lpwstr>
  </property>
  <property fmtid="{D5CDD505-2E9C-101B-9397-08002B2CF9AE}" pid="4" name="MSIP_Label_ea60d57e-af5b-4752-ac57-3e4f28ca11dc_SetDate">
    <vt:lpwstr>2021-05-10T14:01:22Z</vt:lpwstr>
  </property>
  <property fmtid="{D5CDD505-2E9C-101B-9397-08002B2CF9AE}" pid="5" name="MSIP_Label_ea60d57e-af5b-4752-ac57-3e4f28ca11dc_Method">
    <vt:lpwstr>Standard</vt:lpwstr>
  </property>
  <property fmtid="{D5CDD505-2E9C-101B-9397-08002B2CF9AE}" pid="6" name="MSIP_Label_ea60d57e-af5b-4752-ac57-3e4f28ca11dc_Name">
    <vt:lpwstr>ea60d57e-af5b-4752-ac57-3e4f28ca11dc</vt:lpwstr>
  </property>
  <property fmtid="{D5CDD505-2E9C-101B-9397-08002B2CF9AE}" pid="7" name="MSIP_Label_ea60d57e-af5b-4752-ac57-3e4f28ca11dc_SiteId">
    <vt:lpwstr>36da45f1-dd2c-4d1f-af13-5abe46b99921</vt:lpwstr>
  </property>
  <property fmtid="{D5CDD505-2E9C-101B-9397-08002B2CF9AE}" pid="8" name="MSIP_Label_ea60d57e-af5b-4752-ac57-3e4f28ca11dc_ActionId">
    <vt:lpwstr>1f61d8a7-6af2-4724-a0ee-b29e61f3eccd</vt:lpwstr>
  </property>
  <property fmtid="{D5CDD505-2E9C-101B-9397-08002B2CF9AE}" pid="9" name="MSIP_Label_ea60d57e-af5b-4752-ac57-3e4f28ca11dc_ContentBits">
    <vt:lpwstr>0</vt:lpwstr>
  </property>
  <property fmtid="{D5CDD505-2E9C-101B-9397-08002B2CF9AE}" pid="10" name="SV_QUERY_LIST_4F35BF76-6C0D-4D9B-82B2-816C12CF3733">
    <vt:lpwstr>empty_477D106A-C0D6-4607-AEBD-E2C9D60EA279</vt:lpwstr>
  </property>
  <property fmtid="{D5CDD505-2E9C-101B-9397-08002B2CF9AE}" pid="11" name="SV_HIDDEN_GRID_QUERY_LIST_4F35BF76-6C0D-4D9B-82B2-816C12CF3733">
    <vt:lpwstr>empty_477D106A-C0D6-4607-AEBD-E2C9D60EA279</vt:lpwstr>
  </property>
</Properties>
</file>