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07"/>
  <workbookPr/>
  <mc:AlternateContent xmlns:mc="http://schemas.openxmlformats.org/markup-compatibility/2006">
    <mc:Choice Requires="x15">
      <x15ac:absPath xmlns:x15ac="http://schemas.microsoft.com/office/spreadsheetml/2010/11/ac" url="C:\Users\vfhun\Documents\Ealing Michelle 2022\ASSEMBLY 3\"/>
    </mc:Choice>
  </mc:AlternateContent>
  <xr:revisionPtr revIDLastSave="0" documentId="8_{CD042832-4ECA-431F-BE44-D628B21DD22B}" xr6:coauthVersionLast="47" xr6:coauthVersionMax="47" xr10:uidLastSave="{00000000-0000-0000-0000-000000000000}"/>
  <bookViews>
    <workbookView xWindow="-108" yWindow="-108" windowWidth="23256" windowHeight="12576" firstSheet="9" activeTab="9" xr2:uid="{00000000-000D-0000-FFFF-FFFF00000000}"/>
  </bookViews>
  <sheets>
    <sheet name="Summary" sheetId="2" r:id="rId1"/>
    <sheet name="Royalty Payment" sheetId="23" r:id="rId2"/>
    <sheet name="IT Hourly rates applying" sheetId="18" r:id="rId3"/>
    <sheet name=" TUPE for new joiners" sheetId="16" r:id="rId4"/>
    <sheet name=" Implementation costs " sheetId="15" r:id="rId5"/>
    <sheet name="Gold" sheetId="11" r:id="rId6"/>
    <sheet name="Silver" sheetId="3" r:id="rId7"/>
    <sheet name="Gold electronic" sheetId="20" r:id="rId8"/>
    <sheet name="Silver electronic" sheetId="21" r:id="rId9"/>
    <sheet name="Bronze" sheetId="1" r:id="rId10"/>
    <sheet name="Team Leader" sheetId="4" r:id="rId11"/>
    <sheet name="More complex calls" sheetId="5" r:id="rId12"/>
    <sheet name="Market research" sheetId="6" r:id="rId13"/>
    <sheet name="Social media activity " sheetId="22" r:id="rId14"/>
    <sheet name="Management" sheetId="10" r:id="rId15"/>
    <sheet name="Rostering" sheetId="17" r:id="rId16"/>
    <sheet name="Admin tasks for out of hours" sheetId="8" r:id="rId17"/>
    <sheet name="Day Time Step In Services" sheetId="19" r:id="rId1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22" l="1"/>
  <c r="E2" i="22"/>
  <c r="E4" i="22"/>
  <c r="B25" i="2" l="1"/>
  <c r="D14" i="23"/>
  <c r="D3" i="22"/>
  <c r="E3" i="22" s="1"/>
  <c r="E6" i="22" s="1"/>
  <c r="J7" i="2"/>
  <c r="C4" i="5"/>
  <c r="B16" i="2" l="1"/>
  <c r="F5" i="15"/>
  <c r="F4" i="15"/>
  <c r="E16" i="1"/>
  <c r="D10" i="21" l="1"/>
  <c r="D8" i="21"/>
  <c r="D10" i="20"/>
  <c r="D8" i="20"/>
  <c r="A1" i="21"/>
  <c r="A1" i="20"/>
  <c r="E22" i="1"/>
  <c r="E7" i="1"/>
  <c r="E24" i="1" s="1"/>
  <c r="B7" i="2" s="1"/>
  <c r="D12" i="21" l="1"/>
  <c r="B9" i="2" s="1"/>
  <c r="D12" i="20"/>
  <c r="B11" i="2" s="1"/>
  <c r="F13" i="15"/>
  <c r="F12" i="15"/>
  <c r="E6" i="8" l="1"/>
  <c r="H10" i="10" l="1"/>
  <c r="H9" i="10"/>
  <c r="H8" i="10"/>
  <c r="H7" i="10"/>
  <c r="H6" i="10"/>
  <c r="H11" i="10" l="1"/>
  <c r="F9" i="19"/>
  <c r="F7" i="19"/>
  <c r="F5" i="19"/>
  <c r="F11" i="19" s="1"/>
  <c r="B12" i="2" s="1"/>
  <c r="A1" i="19"/>
  <c r="E9" i="18" l="1"/>
  <c r="B17" i="2" s="1"/>
  <c r="A1" i="18" l="1"/>
  <c r="D28" i="2" l="1"/>
  <c r="D27" i="2"/>
  <c r="D26" i="2"/>
  <c r="D25" i="2"/>
  <c r="F3" i="15" l="1"/>
  <c r="F15" i="15" s="1"/>
  <c r="B21" i="2" s="1"/>
  <c r="D24" i="2"/>
  <c r="F7" i="17" l="1"/>
  <c r="B19" i="2" s="1"/>
  <c r="A1" i="17"/>
  <c r="B20" i="2" l="1"/>
  <c r="F8" i="2"/>
  <c r="I7" i="2"/>
  <c r="F8" i="16"/>
  <c r="B22" i="2" s="1"/>
  <c r="B1" i="16"/>
  <c r="B24" i="2" l="1"/>
  <c r="F7" i="2"/>
  <c r="B23" i="2" s="1"/>
  <c r="E4" i="11"/>
  <c r="B1" i="11"/>
  <c r="F1" i="10"/>
  <c r="E5" i="11" l="1"/>
  <c r="B10" i="2" s="1"/>
  <c r="E5" i="8"/>
  <c r="E4" i="8"/>
  <c r="D5" i="6"/>
  <c r="D4" i="6"/>
  <c r="D5" i="5"/>
  <c r="D4" i="5"/>
  <c r="D4" i="4"/>
  <c r="D4" i="3"/>
  <c r="D5" i="3" s="1"/>
  <c r="B8" i="2" s="1"/>
  <c r="A1" i="8"/>
  <c r="A1" i="6"/>
  <c r="A1" i="5"/>
  <c r="A1" i="4"/>
  <c r="A1" i="3"/>
  <c r="A1" i="2"/>
  <c r="B26" i="2" l="1"/>
  <c r="E7" i="8"/>
  <c r="B18" i="2" s="1"/>
  <c r="D6" i="6"/>
  <c r="B15" i="2" s="1"/>
  <c r="D5" i="4"/>
  <c r="B13" i="2" s="1"/>
  <c r="D6" i="5"/>
  <c r="B14" i="2" s="1"/>
</calcChain>
</file>

<file path=xl/sharedStrings.xml><?xml version="1.0" encoding="utf-8"?>
<sst xmlns="http://schemas.openxmlformats.org/spreadsheetml/2006/main" count="168" uniqueCount="143">
  <si>
    <t>Input your prices into the yellow boxes thus</t>
  </si>
  <si>
    <t>Here please!</t>
  </si>
  <si>
    <t>The password to unlock the yellow cells is Ealing</t>
  </si>
  <si>
    <t>(Average of Gold and Silver unit prices)</t>
  </si>
  <si>
    <t>Element</t>
  </si>
  <si>
    <t>Price £</t>
  </si>
  <si>
    <t>Overall percentage discount as per description</t>
  </si>
  <si>
    <t>Discount effect</t>
  </si>
  <si>
    <t>G+S/2</t>
  </si>
  <si>
    <t>Bronze</t>
  </si>
  <si>
    <r>
      <t xml:space="preserve">Discount Percentage A to apply to unit prices for the total volume of all calls handled at both Gold and Silver standards for all Participating Organisations in any </t>
    </r>
    <r>
      <rPr>
        <sz val="11"/>
        <color rgb="FFFF0000"/>
        <rFont val="Calibri"/>
        <family val="2"/>
      </rPr>
      <t>one</t>
    </r>
    <r>
      <rPr>
        <sz val="11"/>
        <color theme="1"/>
        <rFont val="Calibri"/>
        <family val="2"/>
      </rPr>
      <t xml:space="preserve"> year period, in the volume band:    100,001- 150,000</t>
    </r>
  </si>
  <si>
    <t>Silver</t>
  </si>
  <si>
    <r>
      <t xml:space="preserve">Discount Percentage B to apply to unit prices for the total volume of all calls handled at both Gold and Silver standards for all Participating Organisations in any </t>
    </r>
    <r>
      <rPr>
        <sz val="11"/>
        <color rgb="FFFF0000"/>
        <rFont val="Calibri"/>
        <family val="2"/>
      </rPr>
      <t>one</t>
    </r>
    <r>
      <rPr>
        <sz val="11"/>
        <color theme="1"/>
        <rFont val="Calibri"/>
        <family val="2"/>
      </rPr>
      <t xml:space="preserve"> year period, in the volume band: 150,001 and above</t>
    </r>
  </si>
  <si>
    <t>Silver electronic</t>
  </si>
  <si>
    <t>Gold</t>
  </si>
  <si>
    <t>Gold electronic</t>
  </si>
  <si>
    <t>Day Time Step In</t>
  </si>
  <si>
    <r>
      <t>Team Leader</t>
    </r>
    <r>
      <rPr>
        <sz val="11"/>
        <color rgb="FFFF0000"/>
        <rFont val="Calibri"/>
        <family val="2"/>
        <scheme val="minor"/>
      </rPr>
      <t>/Platinum</t>
    </r>
  </si>
  <si>
    <t>More complex calls</t>
  </si>
  <si>
    <t>Market research</t>
  </si>
  <si>
    <t>Social media activity</t>
  </si>
  <si>
    <t>Additional IT support</t>
  </si>
  <si>
    <t>Admin tasks</t>
  </si>
  <si>
    <t>Rostering</t>
  </si>
  <si>
    <t xml:space="preserve">Management </t>
  </si>
  <si>
    <t xml:space="preserve">Implementation costs </t>
  </si>
  <si>
    <t>TUPE</t>
  </si>
  <si>
    <t>Please note: management costs of more than £1200 in cell E6,E7,E8.E9, E10   (management sheet) will be considered non compliant</t>
  </si>
  <si>
    <t>Discount effect 1</t>
  </si>
  <si>
    <t>Compliance check on management costs- if red not compliant on affordability</t>
  </si>
  <si>
    <t>Discount effect 2</t>
  </si>
  <si>
    <t>Royalty payment</t>
  </si>
  <si>
    <t>Total C/F into evaluation mechanism for finance</t>
  </si>
  <si>
    <t>If above cells red non compliant</t>
  </si>
  <si>
    <t>Bid back royalty for the use of the Council's call handling system</t>
  </si>
  <si>
    <t>Royalty payment per customer using the call handling system per year</t>
  </si>
  <si>
    <t>Indicative quantity of customer years</t>
  </si>
  <si>
    <t>Carried forward to the summary sheet</t>
  </si>
  <si>
    <t>£</t>
  </si>
  <si>
    <t>Additional IT Support</t>
  </si>
  <si>
    <t>Hourly rate for skilled technical support activity</t>
  </si>
  <si>
    <t>This is the rate for IT support for existing Pos and New Joiners. NB there are no implementation costs for Existing POs who keep the same service profile</t>
  </si>
  <si>
    <t>1.the construction of interfaces between different IT systems</t>
  </si>
  <si>
    <t xml:space="preserve">2. IT consultancy </t>
  </si>
  <si>
    <t>3.The set up or tailoring of existing IT systems</t>
  </si>
  <si>
    <r>
      <t>7.</t>
    </r>
    <r>
      <rPr>
        <b/>
        <sz val="7"/>
        <rFont val="Times New Roman"/>
        <family val="1"/>
      </rPr>
      <t xml:space="preserve">        </t>
    </r>
    <r>
      <rPr>
        <b/>
        <sz val="8"/>
        <rFont val="Arial"/>
        <family val="2"/>
      </rPr>
      <t>TUPE Prices</t>
    </r>
  </si>
  <si>
    <t>Item</t>
  </si>
  <si>
    <t>Summary Description</t>
  </si>
  <si>
    <t>Unit</t>
  </si>
  <si>
    <t xml:space="preserve">Price </t>
  </si>
  <si>
    <t xml:space="preserve">Multiply by </t>
  </si>
  <si>
    <t>TOTAL</t>
  </si>
  <si>
    <t>Redundancy cost to be reimbursed by the Councils on actual numbers made redundant for a single TUPE’d staff member based on the following characteristics: Age 45, Working 35 hours per week, Female, Salary inc. supplements £26,000, Pension contributions 20% of salary, 10 years in the local authority pension scheme, Holiday entitlement 25 days per year, No additional benefits or entitlements.</t>
  </si>
  <si>
    <t>Per TUPE’d staff member per month</t>
  </si>
  <si>
    <r>
      <rPr>
        <sz val="11"/>
        <color rgb="FFFF0000"/>
        <rFont val="Calibri"/>
        <family val="2"/>
        <scheme val="minor"/>
      </rPr>
      <t xml:space="preserve">No. </t>
    </r>
    <r>
      <rPr>
        <sz val="11"/>
        <color theme="1"/>
        <rFont val="Calibri"/>
        <family val="2"/>
        <scheme val="minor"/>
      </rPr>
      <t>employees being transferred</t>
    </r>
  </si>
  <si>
    <t>For new joiners only</t>
  </si>
  <si>
    <t>Existing Customer</t>
  </si>
  <si>
    <t>New customer</t>
  </si>
  <si>
    <t>Live service description</t>
  </si>
  <si>
    <t>Numbers of service descriptions applying</t>
  </si>
  <si>
    <t xml:space="preserve">New service description </t>
  </si>
  <si>
    <t>Sub- totals</t>
  </si>
  <si>
    <t xml:space="preserve">Band A  existing service elements </t>
  </si>
  <si>
    <t>Agree, document and implement the scripts</t>
  </si>
  <si>
    <t>Band B- blend existing service elements to  bespoke service elements</t>
  </si>
  <si>
    <t>Band C -Bespoke service elements</t>
  </si>
  <si>
    <t>Each new joiner will be given a transition cost proposal by the supplier on the basis of these bid back fixed prices for scripts and hourly time plus the TUPE costs on the TUPE for new joiners sheet and the IT hourly rate for IT on the IT hourly rates sheet</t>
  </si>
  <si>
    <t>Hourly rate for technical support activity (telephony )</t>
  </si>
  <si>
    <t>Hourly rate for non- technical support activity</t>
  </si>
  <si>
    <t>Existing Pos will use these script costs when they commission changes but of course there are no implementation costs for Pos who start the contract on the basis of unchanged scripts</t>
  </si>
  <si>
    <t>Description</t>
  </si>
  <si>
    <t>Your bid back price</t>
  </si>
  <si>
    <t>Indicative quantity</t>
  </si>
  <si>
    <t>OOH Calls - Gold Live Agent Service Standard –  price per call  - as per specification</t>
  </si>
  <si>
    <t xml:space="preserve"> Silver call description</t>
  </si>
  <si>
    <t>OOH Calls – Silver Live Agent Service Standard –   price per call  as per specification</t>
  </si>
  <si>
    <t>Gold email</t>
  </si>
  <si>
    <t>Cost per call/transaction</t>
  </si>
  <si>
    <t>Escalation outbound call</t>
  </si>
  <si>
    <t>NB e-mail outbound should be included in B8</t>
  </si>
  <si>
    <t>Silver email</t>
  </si>
  <si>
    <t>Bid Back Financial Table V6 28th November 2023</t>
  </si>
  <si>
    <t>Basic Automated (push button selection) set-up</t>
  </si>
  <si>
    <t>Definition of “Basic Automation”</t>
  </si>
  <si>
    <t>A call management filter which will enable the provider to differentiate between “Gold &amp; Sliver” options and direct non-emergency calls to a terminated message.</t>
  </si>
  <si>
    <t>Maintenance- standard IVR</t>
  </si>
  <si>
    <t>A price per 50 volume (not per call), this should be a minimal fee a  the cost of implementation will have been paid.</t>
  </si>
  <si>
    <t>License</t>
  </si>
  <si>
    <t>Any associated license costs for the utilisation for the solutions which would be an annual fee</t>
  </si>
  <si>
    <t>C/F</t>
  </si>
  <si>
    <r>
      <t>Team Leader</t>
    </r>
    <r>
      <rPr>
        <sz val="11"/>
        <color rgb="FFFF0000"/>
        <rFont val="Calibri"/>
        <family val="2"/>
        <scheme val="minor"/>
      </rPr>
      <t>/Platinum</t>
    </r>
    <r>
      <rPr>
        <sz val="11"/>
        <color theme="1"/>
        <rFont val="Calibri"/>
        <family val="2"/>
        <scheme val="minor"/>
      </rPr>
      <t xml:space="preserve"> call description</t>
    </r>
  </si>
  <si>
    <t xml:space="preserve">OOH Calls – Team Leader Platinum Service Standard –  price per call as per specification  </t>
  </si>
  <si>
    <t>More complex calls description- as per specification</t>
  </si>
  <si>
    <t>Your bid back price per call</t>
  </si>
  <si>
    <t>Indicative quantity per annum</t>
  </si>
  <si>
    <t>Homelessness</t>
  </si>
  <si>
    <t>Noise nuisance</t>
  </si>
  <si>
    <t>Ealing Average Homelessness per Year</t>
  </si>
  <si>
    <t>Enfield Average Homelessness per Year</t>
  </si>
  <si>
    <t>RBKC Average Homelessness per Year</t>
  </si>
  <si>
    <t>Market research description</t>
  </si>
  <si>
    <t>To undertake a market research project as per the specification on the basis of 100 calls to include the generation of an analytical report (also as per specification)</t>
  </si>
  <si>
    <t>To undertake a market research project as per the specificationon the basis of 250 calls to include the generation of an analytical report (also as per specification)</t>
  </si>
  <si>
    <t>Social media monitoring description</t>
  </si>
  <si>
    <t>To monitor all Tweets relating to a partner organisation for a 24 hour period as per specification</t>
  </si>
  <si>
    <t>Per day</t>
  </si>
  <si>
    <t>To respond to Tweets as per specification</t>
  </si>
  <si>
    <t>Per Tweet</t>
  </si>
  <si>
    <t>To monitor a Participating Organisation's Whats App network and respond to queries and provide information to customers</t>
  </si>
  <si>
    <t>Per Whats App group per day</t>
  </si>
  <si>
    <t>To provide text updates to a Council provided list of numbers</t>
  </si>
  <si>
    <t>Per update</t>
  </si>
  <si>
    <r>
      <t>1.</t>
    </r>
    <r>
      <rPr>
        <b/>
        <sz val="11"/>
        <rFont val="Times New Roman"/>
        <family val="1"/>
      </rPr>
      <t xml:space="preserve">    </t>
    </r>
    <r>
      <rPr>
        <b/>
        <sz val="11"/>
        <rFont val="Arial"/>
        <family val="2"/>
      </rPr>
      <t>Management Prices</t>
    </r>
  </si>
  <si>
    <t>Monthly management price</t>
  </si>
  <si>
    <t>Number of POs who have entered into a Services Agreement</t>
  </si>
  <si>
    <t>Monthly price per participant in the band</t>
  </si>
  <si>
    <t>Iindicative Quantity for evaluation purposes</t>
  </si>
  <si>
    <t>Months p.a. for calculation purposes</t>
  </si>
  <si>
    <t>Working total</t>
  </si>
  <si>
    <t>11-13 inclusive</t>
  </si>
  <si>
    <t>14-15 inclusive</t>
  </si>
  <si>
    <t>16-17 inclusive</t>
  </si>
  <si>
    <t>18-19 inclusive</t>
  </si>
  <si>
    <t>20+</t>
  </si>
  <si>
    <t>Please note: management costs of more than £1200 in cell E6,E7,E8.E9, E10 will be considered non compliant</t>
  </si>
  <si>
    <t>The monthly cost of maintaining a an electronic staff roster per PO</t>
  </si>
  <si>
    <t>Admin task description</t>
  </si>
  <si>
    <t>Indicative annual quantity</t>
  </si>
  <si>
    <r>
      <t xml:space="preserve">Responding to e-mails, </t>
    </r>
    <r>
      <rPr>
        <sz val="11"/>
        <color rgb="FFFF0000"/>
        <rFont val="Calibri"/>
        <family val="2"/>
        <scheme val="minor"/>
      </rPr>
      <t>web forms and e forms</t>
    </r>
    <r>
      <rPr>
        <sz val="11"/>
        <color theme="1"/>
        <rFont val="Calibri"/>
        <family val="2"/>
        <scheme val="minor"/>
      </rPr>
      <t xml:space="preserve"> as per specification</t>
    </r>
  </si>
  <si>
    <t>per e-mail</t>
  </si>
  <si>
    <r>
      <t xml:space="preserve">Redirecting </t>
    </r>
    <r>
      <rPr>
        <sz val="11"/>
        <color rgb="FFFF0000"/>
        <rFont val="Calibri"/>
        <family val="2"/>
        <scheme val="minor"/>
      </rPr>
      <t>out of scope</t>
    </r>
    <r>
      <rPr>
        <sz val="11"/>
        <color theme="1"/>
        <rFont val="Calibri"/>
        <family val="2"/>
        <scheme val="minor"/>
      </rPr>
      <t xml:space="preserve"> customer calls to the website</t>
    </r>
  </si>
  <si>
    <t>per call</t>
  </si>
  <si>
    <t>Sending out an SMS or text message</t>
  </si>
  <si>
    <t>Per message</t>
  </si>
  <si>
    <t>number of agents</t>
  </si>
  <si>
    <t>number of days</t>
  </si>
  <si>
    <t>hours worked per day</t>
  </si>
  <si>
    <t>Cost per Agent per Hour</t>
  </si>
  <si>
    <t>number of calls per hour</t>
  </si>
  <si>
    <t>Cost per Inbound Call</t>
  </si>
  <si>
    <t>Cost per Outbound Call</t>
  </si>
  <si>
    <t>NB these rates would be used for daytime cover over Christmas if required but no cash would be handled or income processed in this scenario</t>
  </si>
  <si>
    <t>sub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</si>
</sst>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quot;£&quot;#,##0.00"/>
    <numFmt numFmtId="165" formatCode="_-&quot;£&quot;* #,##0_-;\-&quot;£&quot;* #,##0_-;_-&quot;£&quot;* &quot;-&quot;??_-;_-@_-"/>
  </numFmts>
  <fonts count="26">
    <font>
      <sz val="11"/>
      <color theme="1"/>
      <name val="Calibri"/>
      <family val="2"/>
      <scheme val="minor"/>
    </font>
    <font>
      <sz val="12"/>
      <color theme="1"/>
      <name val="Arial"/>
      <family val="2"/>
    </font>
    <font>
      <b/>
      <sz val="8"/>
      <name val="Arial"/>
      <family val="2"/>
    </font>
    <font>
      <sz val="10"/>
      <name val="Arial"/>
      <family val="2"/>
    </font>
    <font>
      <sz val="8"/>
      <name val="Arial"/>
      <family val="2"/>
    </font>
    <font>
      <sz val="11"/>
      <name val="Calibri"/>
      <family val="2"/>
      <scheme val="minor"/>
    </font>
    <font>
      <b/>
      <sz val="11"/>
      <name val="Arial"/>
      <family val="2"/>
    </font>
    <font>
      <b/>
      <sz val="11"/>
      <name val="Times New Roman"/>
      <family val="1"/>
    </font>
    <font>
      <sz val="11"/>
      <name val="Arial"/>
      <family val="2"/>
    </font>
    <font>
      <b/>
      <sz val="7"/>
      <name val="Times New Roman"/>
      <family val="1"/>
    </font>
    <font>
      <sz val="11"/>
      <color theme="1"/>
      <name val="Calibri"/>
      <family val="2"/>
    </font>
    <font>
      <b/>
      <sz val="16"/>
      <color rgb="FFFF0000"/>
      <name val="Calibri"/>
      <family val="2"/>
      <scheme val="minor"/>
    </font>
    <font>
      <b/>
      <sz val="11"/>
      <color rgb="FFFF0000"/>
      <name val="Arial"/>
      <family val="2"/>
    </font>
    <font>
      <sz val="11"/>
      <color rgb="FFFF0000"/>
      <name val="Calibri"/>
      <family val="2"/>
      <scheme val="minor"/>
    </font>
    <font>
      <sz val="11"/>
      <color rgb="FFFF0000"/>
      <name val="Calibri"/>
      <family val="2"/>
    </font>
    <font>
      <b/>
      <sz val="14"/>
      <color rgb="FFFF0000"/>
      <name val="Calibri"/>
      <family val="2"/>
      <scheme val="minor"/>
    </font>
    <font>
      <b/>
      <sz val="10"/>
      <color rgb="FF000000"/>
      <name val="Calibri"/>
      <family val="2"/>
      <scheme val="minor"/>
    </font>
    <font>
      <b/>
      <sz val="11"/>
      <color rgb="FFFF0000"/>
      <name val="Calibri"/>
      <family val="2"/>
      <scheme val="minor"/>
    </font>
    <font>
      <b/>
      <sz val="14"/>
      <color theme="1"/>
      <name val="Calibri"/>
      <family val="2"/>
      <scheme val="minor"/>
    </font>
    <font>
      <sz val="11"/>
      <color theme="1"/>
      <name val="Calibri"/>
      <family val="2"/>
      <scheme val="minor"/>
    </font>
    <font>
      <sz val="9"/>
      <color theme="1"/>
      <name val="Calibri"/>
      <family val="2"/>
      <scheme val="minor"/>
    </font>
    <font>
      <sz val="11"/>
      <color rgb="FF000000"/>
      <name val="Calibri"/>
      <family val="2"/>
      <scheme val="minor"/>
    </font>
    <font>
      <sz val="11"/>
      <color rgb="FF1F497D"/>
      <name val="Calibri"/>
      <family val="2"/>
      <scheme val="minor"/>
    </font>
    <font>
      <sz val="8"/>
      <color theme="1"/>
      <name val="Calibri"/>
      <family val="2"/>
    </font>
    <font>
      <sz val="8"/>
      <color rgb="FF000000"/>
      <name val="Calibri"/>
      <family val="2"/>
    </font>
    <font>
      <b/>
      <sz val="14"/>
      <color rgb="FFFF0000"/>
      <name val="Arial Narrow"/>
      <family val="2"/>
    </font>
  </fonts>
  <fills count="9">
    <fill>
      <patternFill patternType="none"/>
    </fill>
    <fill>
      <patternFill patternType="gray125"/>
    </fill>
    <fill>
      <patternFill patternType="solid">
        <fgColor theme="9" tint="0.39997558519241921"/>
        <bgColor indexed="64"/>
      </patternFill>
    </fill>
    <fill>
      <patternFill patternType="solid">
        <fgColor rgb="FFFFFF00"/>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1"/>
        <bgColor indexed="64"/>
      </patternFill>
    </fill>
    <fill>
      <patternFill patternType="solid">
        <fgColor theme="8" tint="0.59999389629810485"/>
        <bgColor indexed="64"/>
      </patternFill>
    </fill>
    <fill>
      <patternFill patternType="solid">
        <fgColor theme="4"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rgb="FF000000"/>
      </right>
      <top style="medium">
        <color indexed="64"/>
      </top>
      <bottom style="medium">
        <color indexed="64"/>
      </bottom>
      <diagonal/>
    </border>
  </borders>
  <cellStyleXfs count="2">
    <xf numFmtId="0" fontId="0" fillId="0" borderId="0"/>
    <xf numFmtId="44" fontId="19" fillId="0" borderId="0" applyFont="0" applyFill="0" applyBorder="0" applyAlignment="0" applyProtection="0"/>
  </cellStyleXfs>
  <cellXfs count="84">
    <xf numFmtId="0" fontId="0" fillId="0" borderId="0" xfId="0"/>
    <xf numFmtId="0" fontId="0" fillId="2" borderId="0" xfId="0" applyFill="1"/>
    <xf numFmtId="0" fontId="0" fillId="2" borderId="0" xfId="0" applyFill="1" applyAlignment="1">
      <alignment horizontal="center" vertical="center" wrapText="1"/>
    </xf>
    <xf numFmtId="0" fontId="0" fillId="3" borderId="1" xfId="0" applyFill="1" applyBorder="1" applyAlignment="1">
      <alignment horizontal="center" vertical="center" wrapText="1"/>
    </xf>
    <xf numFmtId="0" fontId="1" fillId="0" borderId="0" xfId="0" applyFont="1" applyAlignment="1">
      <alignment wrapText="1"/>
    </xf>
    <xf numFmtId="0" fontId="0" fillId="2" borderId="0" xfId="0" applyFill="1" applyAlignment="1">
      <alignment horizontal="center" vertical="center"/>
    </xf>
    <xf numFmtId="0" fontId="0" fillId="3" borderId="1" xfId="0" applyFill="1" applyBorder="1" applyAlignment="1">
      <alignment horizontal="center" vertic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1" fillId="3" borderId="7" xfId="0" applyFont="1" applyFill="1" applyBorder="1" applyAlignment="1">
      <alignment horizontal="center" vertical="center" wrapText="1"/>
    </xf>
    <xf numFmtId="0" fontId="0" fillId="2" borderId="1" xfId="0" applyFill="1" applyBorder="1" applyAlignment="1">
      <alignment horizontal="center" vertical="center" wrapText="1"/>
    </xf>
    <xf numFmtId="0" fontId="2" fillId="0" borderId="1" xfId="0" applyFont="1" applyBorder="1" applyAlignment="1">
      <alignment horizontal="center" vertical="top" wrapText="1"/>
    </xf>
    <xf numFmtId="0" fontId="2" fillId="0" borderId="9" xfId="0" applyFont="1" applyBorder="1" applyAlignment="1">
      <alignment vertical="top" wrapText="1"/>
    </xf>
    <xf numFmtId="0" fontId="2" fillId="0" borderId="9" xfId="0" applyFont="1" applyBorder="1" applyAlignment="1">
      <alignment horizontal="center" vertical="top" wrapText="1"/>
    </xf>
    <xf numFmtId="0" fontId="0" fillId="0" borderId="0" xfId="0" applyProtection="1">
      <protection locked="0"/>
    </xf>
    <xf numFmtId="4" fontId="0" fillId="2" borderId="3" xfId="0" applyNumberFormat="1" applyFill="1" applyBorder="1" applyAlignment="1">
      <alignment horizontal="center" vertical="center"/>
    </xf>
    <xf numFmtId="4" fontId="3" fillId="0" borderId="1" xfId="0" applyNumberFormat="1" applyFont="1" applyBorder="1" applyAlignment="1">
      <alignment horizontal="center" vertical="center" wrapText="1"/>
    </xf>
    <xf numFmtId="0" fontId="2" fillId="0" borderId="0" xfId="0" applyFont="1" applyAlignment="1">
      <alignment horizontal="left" indent="2"/>
    </xf>
    <xf numFmtId="0" fontId="1" fillId="2" borderId="0" xfId="0" applyFont="1" applyFill="1" applyAlignment="1">
      <alignment horizontal="center" vertical="center" wrapText="1"/>
    </xf>
    <xf numFmtId="0" fontId="4" fillId="0" borderId="0" xfId="0" applyFont="1"/>
    <xf numFmtId="0" fontId="2" fillId="0" borderId="9" xfId="0" applyFont="1" applyBorder="1" applyAlignment="1" applyProtection="1">
      <alignment horizontal="center" vertical="top" wrapText="1"/>
      <protection locked="0"/>
    </xf>
    <xf numFmtId="0" fontId="4" fillId="0" borderId="8" xfId="0" applyFont="1" applyBorder="1" applyAlignment="1">
      <alignment vertical="top" wrapText="1"/>
    </xf>
    <xf numFmtId="0" fontId="4" fillId="0" borderId="10" xfId="0" applyFont="1" applyBorder="1" applyAlignment="1">
      <alignment vertical="top" wrapText="1"/>
    </xf>
    <xf numFmtId="3" fontId="3" fillId="0" borderId="10" xfId="0" applyNumberFormat="1" applyFont="1" applyBorder="1" applyAlignment="1">
      <alignment horizontal="center" vertical="center" wrapText="1"/>
    </xf>
    <xf numFmtId="0" fontId="10" fillId="0" borderId="4" xfId="0" applyFont="1" applyBorder="1" applyAlignment="1">
      <alignment horizontal="center" vertical="center" wrapText="1"/>
    </xf>
    <xf numFmtId="0" fontId="1" fillId="3" borderId="5" xfId="0" applyFont="1" applyFill="1" applyBorder="1" applyAlignment="1">
      <alignment horizontal="center" vertical="center" wrapText="1"/>
    </xf>
    <xf numFmtId="0" fontId="10" fillId="0" borderId="6" xfId="0" applyFont="1" applyBorder="1" applyAlignment="1">
      <alignment horizontal="center" vertical="center" wrapText="1"/>
    </xf>
    <xf numFmtId="0" fontId="11" fillId="2" borderId="0" xfId="0" applyFont="1" applyFill="1"/>
    <xf numFmtId="0" fontId="0" fillId="4" borderId="1" xfId="0" applyFill="1" applyBorder="1" applyAlignment="1">
      <alignment horizontal="center" vertical="center" wrapText="1"/>
    </xf>
    <xf numFmtId="164" fontId="0" fillId="3" borderId="1" xfId="0" applyNumberFormat="1" applyFill="1" applyBorder="1" applyAlignment="1">
      <alignment horizontal="center" vertical="center" wrapText="1"/>
    </xf>
    <xf numFmtId="164" fontId="0" fillId="2" borderId="0" xfId="0" applyNumberFormat="1" applyFill="1" applyAlignment="1">
      <alignment horizontal="center" vertical="center" wrapText="1"/>
    </xf>
    <xf numFmtId="4" fontId="0" fillId="2" borderId="1" xfId="0" applyNumberFormat="1" applyFill="1" applyBorder="1" applyAlignment="1">
      <alignment horizontal="center" vertical="center" wrapText="1"/>
    </xf>
    <xf numFmtId="2" fontId="0" fillId="2" borderId="1" xfId="0" applyNumberFormat="1" applyFill="1" applyBorder="1" applyAlignment="1">
      <alignment horizontal="center" vertical="center" wrapText="1"/>
    </xf>
    <xf numFmtId="2" fontId="0" fillId="2" borderId="0" xfId="0" applyNumberFormat="1" applyFill="1" applyAlignment="1">
      <alignment horizontal="center" vertical="center" wrapText="1"/>
    </xf>
    <xf numFmtId="164" fontId="3" fillId="3" borderId="1" xfId="0" applyNumberFormat="1" applyFont="1" applyFill="1" applyBorder="1" applyAlignment="1" applyProtection="1">
      <alignment horizontal="center" vertical="center" wrapText="1"/>
      <protection locked="0"/>
    </xf>
    <xf numFmtId="2" fontId="0" fillId="3" borderId="1" xfId="0" applyNumberFormat="1" applyFill="1" applyBorder="1" applyAlignment="1">
      <alignment horizontal="center" vertical="center" wrapText="1"/>
    </xf>
    <xf numFmtId="164" fontId="0" fillId="2" borderId="1" xfId="0" applyNumberFormat="1" applyFill="1" applyBorder="1" applyAlignment="1">
      <alignment horizontal="center" vertical="center" wrapText="1"/>
    </xf>
    <xf numFmtId="0" fontId="5" fillId="2" borderId="0" xfId="0" applyFont="1" applyFill="1" applyAlignment="1">
      <alignment horizontal="center" vertical="center" wrapText="1"/>
    </xf>
    <xf numFmtId="0" fontId="6" fillId="2" borderId="0" xfId="0" applyFont="1" applyFill="1" applyAlignment="1">
      <alignment vertical="center"/>
    </xf>
    <xf numFmtId="0" fontId="5" fillId="2" borderId="0" xfId="0" applyFont="1" applyFill="1"/>
    <xf numFmtId="0" fontId="8" fillId="2" borderId="0" xfId="0" applyFont="1" applyFill="1" applyAlignment="1">
      <alignment vertical="center" wrapText="1"/>
    </xf>
    <xf numFmtId="0" fontId="5" fillId="2" borderId="0" xfId="0" applyFont="1" applyFill="1" applyAlignment="1">
      <alignment vertical="top" wrapText="1"/>
    </xf>
    <xf numFmtId="164" fontId="5" fillId="2" borderId="0" xfId="0" applyNumberFormat="1" applyFont="1" applyFill="1" applyAlignment="1">
      <alignment horizontal="center" vertical="center" wrapText="1"/>
    </xf>
    <xf numFmtId="164" fontId="0" fillId="2" borderId="0" xfId="0" applyNumberFormat="1" applyFill="1" applyAlignment="1">
      <alignment horizontal="center" vertical="center"/>
    </xf>
    <xf numFmtId="0" fontId="12" fillId="2" borderId="0" xfId="0" applyFont="1" applyFill="1" applyAlignment="1">
      <alignment vertical="center"/>
    </xf>
    <xf numFmtId="0" fontId="1" fillId="0" borderId="1" xfId="0" applyFont="1" applyBorder="1" applyAlignment="1">
      <alignment horizontal="center" vertical="center" wrapText="1"/>
    </xf>
    <xf numFmtId="0" fontId="6" fillId="2" borderId="0" xfId="0" applyFont="1" applyFill="1" applyAlignment="1">
      <alignment horizontal="left" vertical="center" indent="2"/>
    </xf>
    <xf numFmtId="164" fontId="5" fillId="3" borderId="11" xfId="0" applyNumberFormat="1" applyFont="1" applyFill="1" applyBorder="1" applyAlignment="1">
      <alignment horizontal="center" vertical="center" wrapText="1"/>
    </xf>
    <xf numFmtId="4" fontId="0" fillId="2" borderId="1" xfId="0" applyNumberFormat="1" applyFill="1" applyBorder="1" applyAlignment="1">
      <alignment horizontal="center" vertical="center"/>
    </xf>
    <xf numFmtId="0" fontId="0" fillId="5" borderId="0" xfId="0" applyFill="1" applyAlignment="1">
      <alignment horizontal="center" vertical="center" wrapText="1"/>
    </xf>
    <xf numFmtId="0" fontId="0" fillId="3" borderId="4" xfId="0" applyFill="1" applyBorder="1" applyAlignment="1">
      <alignment horizontal="center" vertical="center" wrapText="1"/>
    </xf>
    <xf numFmtId="0" fontId="0" fillId="2" borderId="0" xfId="0" applyFill="1" applyAlignment="1">
      <alignment wrapText="1"/>
    </xf>
    <xf numFmtId="164" fontId="0" fillId="6" borderId="1" xfId="0" applyNumberFormat="1" applyFill="1" applyBorder="1" applyAlignment="1">
      <alignment horizontal="center" vertical="center" wrapText="1"/>
    </xf>
    <xf numFmtId="2" fontId="0" fillId="6" borderId="1" xfId="0" applyNumberFormat="1" applyFill="1" applyBorder="1" applyAlignment="1">
      <alignment horizontal="center" vertical="center" wrapText="1"/>
    </xf>
    <xf numFmtId="4" fontId="0" fillId="6" borderId="1" xfId="0" applyNumberFormat="1" applyFill="1" applyBorder="1" applyAlignment="1">
      <alignment horizontal="center" vertical="center" wrapText="1"/>
    </xf>
    <xf numFmtId="4" fontId="15" fillId="7" borderId="3" xfId="0" applyNumberFormat="1" applyFont="1" applyFill="1" applyBorder="1" applyAlignment="1">
      <alignment horizontal="center" vertical="center"/>
    </xf>
    <xf numFmtId="0" fontId="0" fillId="5" borderId="0" xfId="0" applyFill="1" applyAlignment="1">
      <alignment horizontal="center" vertical="center"/>
    </xf>
    <xf numFmtId="0" fontId="16" fillId="0" borderId="0" xfId="0" applyFont="1" applyAlignment="1">
      <alignment horizontal="center" vertical="center" wrapText="1"/>
    </xf>
    <xf numFmtId="0" fontId="0" fillId="0" borderId="0" xfId="0" applyAlignment="1">
      <alignment horizontal="center" vertical="center" wrapText="1"/>
    </xf>
    <xf numFmtId="0" fontId="0" fillId="3" borderId="4" xfId="0" applyFill="1" applyBorder="1" applyAlignment="1">
      <alignment horizontal="center" vertical="center"/>
    </xf>
    <xf numFmtId="0" fontId="17" fillId="8" borderId="4" xfId="0" applyFont="1" applyFill="1" applyBorder="1" applyAlignment="1">
      <alignment horizontal="center" vertical="center" wrapText="1"/>
    </xf>
    <xf numFmtId="164" fontId="0" fillId="3" borderId="4" xfId="0" applyNumberFormat="1" applyFill="1" applyBorder="1" applyAlignment="1">
      <alignment horizontal="center" vertical="center"/>
    </xf>
    <xf numFmtId="164" fontId="0" fillId="5" borderId="0" xfId="0" applyNumberFormat="1" applyFill="1" applyAlignment="1">
      <alignment horizontal="center" vertical="center"/>
    </xf>
    <xf numFmtId="0" fontId="13" fillId="2" borderId="1" xfId="0" applyFont="1" applyFill="1" applyBorder="1" applyAlignment="1">
      <alignment horizontal="center" vertical="center" wrapText="1"/>
    </xf>
    <xf numFmtId="0" fontId="20" fillId="5" borderId="0" xfId="0" applyFont="1" applyFill="1" applyAlignment="1">
      <alignment horizontal="center" vertical="center" wrapText="1"/>
    </xf>
    <xf numFmtId="0" fontId="21" fillId="2" borderId="0" xfId="0" applyFont="1" applyFill="1" applyAlignment="1">
      <alignment horizontal="center" vertical="center" wrapText="1"/>
    </xf>
    <xf numFmtId="165" fontId="19" fillId="3" borderId="11" xfId="1" applyNumberFormat="1" applyFont="1" applyFill="1" applyBorder="1"/>
    <xf numFmtId="165" fontId="19" fillId="3" borderId="12" xfId="1" applyNumberFormat="1" applyFont="1" applyFill="1" applyBorder="1"/>
    <xf numFmtId="165" fontId="0" fillId="2" borderId="0" xfId="0" applyNumberFormat="1" applyFill="1" applyAlignment="1">
      <alignment horizontal="center" vertical="center" wrapText="1"/>
    </xf>
    <xf numFmtId="0" fontId="22" fillId="2" borderId="0" xfId="0" applyFont="1" applyFill="1" applyAlignment="1">
      <alignment vertical="center"/>
    </xf>
    <xf numFmtId="0" fontId="23" fillId="2" borderId="13" xfId="0" applyFont="1" applyFill="1" applyBorder="1" applyAlignment="1">
      <alignment horizontal="center" vertical="center" wrapText="1"/>
    </xf>
    <xf numFmtId="0" fontId="24" fillId="2" borderId="5" xfId="0" applyFont="1" applyFill="1" applyBorder="1" applyAlignment="1">
      <alignment horizontal="center" vertical="center"/>
    </xf>
    <xf numFmtId="0" fontId="23" fillId="2" borderId="0" xfId="0" applyFont="1" applyFill="1"/>
    <xf numFmtId="0" fontId="0" fillId="2" borderId="0" xfId="0" applyFill="1" applyAlignment="1">
      <alignment vertical="center"/>
    </xf>
    <xf numFmtId="0" fontId="0" fillId="3" borderId="4" xfId="0" applyFill="1" applyBorder="1"/>
    <xf numFmtId="0" fontId="13" fillId="2" borderId="0" xfId="0" applyFont="1" applyFill="1" applyAlignment="1">
      <alignment vertical="center"/>
    </xf>
    <xf numFmtId="0" fontId="13" fillId="2" borderId="0" xfId="0" applyFont="1" applyFill="1" applyAlignment="1">
      <alignment horizontal="center" vertical="center" wrapText="1"/>
    </xf>
    <xf numFmtId="0" fontId="18" fillId="2" borderId="0" xfId="0" applyFont="1" applyFill="1" applyAlignment="1">
      <alignment horizontal="center" vertical="center"/>
    </xf>
    <xf numFmtId="0" fontId="15" fillId="2" borderId="0" xfId="0" applyFont="1" applyFill="1" applyAlignment="1">
      <alignment horizontal="center" vertical="center"/>
    </xf>
    <xf numFmtId="0" fontId="10" fillId="2" borderId="0" xfId="0" applyFont="1" applyFill="1" applyAlignment="1">
      <alignment horizontal="center" vertical="center" wrapText="1"/>
    </xf>
    <xf numFmtId="0" fontId="15" fillId="2" borderId="0" xfId="0" applyFont="1" applyFill="1" applyAlignment="1">
      <alignment horizontal="center" vertical="center"/>
    </xf>
    <xf numFmtId="0" fontId="25" fillId="2" borderId="0" xfId="0" applyFont="1" applyFill="1" applyAlignment="1">
      <alignment horizontal="center" vertical="center"/>
    </xf>
    <xf numFmtId="0" fontId="8" fillId="2" borderId="0" xfId="0" applyFont="1" applyFill="1" applyAlignment="1">
      <alignment vertical="center" wrapText="1"/>
    </xf>
  </cellXfs>
  <cellStyles count="2">
    <cellStyle name="Currency" xfId="1" builtinId="4"/>
    <cellStyle name="Normal" xfId="0" builtinId="0"/>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4"/>
  <sheetViews>
    <sheetView zoomScaleNormal="100" workbookViewId="0"/>
  </sheetViews>
  <sheetFormatPr defaultColWidth="25.7109375" defaultRowHeight="14.45"/>
  <cols>
    <col min="1" max="2" width="25.7109375" style="5"/>
    <col min="3" max="3" width="50.7109375" style="5" customWidth="1"/>
    <col min="4" max="4" width="56" style="5" customWidth="1"/>
    <col min="5" max="5" width="40.42578125" style="5" customWidth="1"/>
    <col min="6" max="16384" width="25.7109375" style="5"/>
  </cols>
  <sheetData>
    <row r="1" spans="1:10" ht="69" customHeight="1">
      <c r="A1" s="2" t="str">
        <f>Bronze!A1</f>
        <v>Bid Back Financial Table V6 28th November 2023</v>
      </c>
    </row>
    <row r="3" spans="1:10" ht="29.45" thickBot="1">
      <c r="A3" s="2" t="s">
        <v>0</v>
      </c>
      <c r="C3" s="6" t="s">
        <v>1</v>
      </c>
    </row>
    <row r="4" spans="1:10" ht="29.45" thickBot="1">
      <c r="A4" s="61" t="s">
        <v>2</v>
      </c>
      <c r="J4" s="5" t="s">
        <v>3</v>
      </c>
    </row>
    <row r="6" spans="1:10" ht="54" customHeight="1" thickBot="1">
      <c r="A6" s="7" t="s">
        <v>4</v>
      </c>
      <c r="B6" s="7" t="s">
        <v>5</v>
      </c>
      <c r="C6" s="8"/>
      <c r="E6" s="2" t="s">
        <v>6</v>
      </c>
      <c r="F6" s="5" t="s">
        <v>7</v>
      </c>
      <c r="J6" s="5" t="s">
        <v>8</v>
      </c>
    </row>
    <row r="7" spans="1:10" ht="90" customHeight="1" thickBot="1">
      <c r="A7" s="7" t="s">
        <v>9</v>
      </c>
      <c r="B7" s="9">
        <f>Bronze!E24</f>
        <v>0</v>
      </c>
      <c r="C7" s="8"/>
      <c r="D7" s="25" t="s">
        <v>10</v>
      </c>
      <c r="E7" s="26">
        <v>0</v>
      </c>
      <c r="F7" s="44">
        <f>-(E7/100)*I7*J7</f>
        <v>0</v>
      </c>
      <c r="G7" s="5">
        <v>100001</v>
      </c>
      <c r="H7" s="5">
        <v>150000</v>
      </c>
      <c r="I7" s="5">
        <f>(G7+H7)/2</f>
        <v>125000.5</v>
      </c>
      <c r="J7" s="44">
        <f>(Gold!C4+Silver!B4)/2</f>
        <v>0</v>
      </c>
    </row>
    <row r="8" spans="1:10" ht="90" customHeight="1" thickBot="1">
      <c r="A8" s="7" t="s">
        <v>11</v>
      </c>
      <c r="B8" s="9">
        <f>Silver!D5</f>
        <v>0</v>
      </c>
      <c r="C8" s="8"/>
      <c r="D8" s="27" t="s">
        <v>12</v>
      </c>
      <c r="E8" s="10">
        <v>0</v>
      </c>
      <c r="F8" s="44">
        <f>-(E8/100*G8)*J7</f>
        <v>0</v>
      </c>
      <c r="G8" s="5">
        <v>150001</v>
      </c>
    </row>
    <row r="9" spans="1:10" ht="90" customHeight="1">
      <c r="A9" s="7" t="s">
        <v>13</v>
      </c>
      <c r="B9" s="9">
        <f>'Silver electronic'!D12</f>
        <v>0</v>
      </c>
      <c r="C9" s="8"/>
      <c r="D9" s="80"/>
      <c r="E9" s="19"/>
      <c r="F9" s="44"/>
    </row>
    <row r="10" spans="1:10" ht="15">
      <c r="A10" s="7" t="s">
        <v>14</v>
      </c>
      <c r="B10" s="9">
        <f>Gold!E5</f>
        <v>0</v>
      </c>
      <c r="C10" s="8"/>
      <c r="D10" s="19"/>
      <c r="E10" s="19"/>
    </row>
    <row r="11" spans="1:10" ht="15">
      <c r="A11" s="7" t="s">
        <v>15</v>
      </c>
      <c r="B11" s="9">
        <f>'Gold electronic'!D12</f>
        <v>0</v>
      </c>
      <c r="C11" s="8"/>
      <c r="D11" s="19"/>
      <c r="E11" s="19"/>
    </row>
    <row r="12" spans="1:10" ht="15">
      <c r="A12" s="7" t="s">
        <v>16</v>
      </c>
      <c r="B12" s="9">
        <f>'Day Time Step In Services'!F11</f>
        <v>0</v>
      </c>
      <c r="C12" s="8"/>
      <c r="D12" s="19"/>
      <c r="E12" s="19"/>
    </row>
    <row r="13" spans="1:10">
      <c r="A13" s="7" t="s">
        <v>17</v>
      </c>
      <c r="B13" s="9">
        <f>'Team Leader'!D5</f>
        <v>0</v>
      </c>
      <c r="C13" s="8"/>
    </row>
    <row r="14" spans="1:10">
      <c r="A14" s="7" t="s">
        <v>18</v>
      </c>
      <c r="B14" s="9">
        <f>'More complex calls'!D6</f>
        <v>0</v>
      </c>
      <c r="C14" s="8"/>
    </row>
    <row r="15" spans="1:10">
      <c r="A15" s="7" t="s">
        <v>19</v>
      </c>
      <c r="B15" s="9">
        <f>'Market research'!D6</f>
        <v>0</v>
      </c>
    </row>
    <row r="16" spans="1:10" ht="18">
      <c r="A16" s="7" t="s">
        <v>20</v>
      </c>
      <c r="B16" s="9">
        <f>'Social media activity '!E6</f>
        <v>0</v>
      </c>
      <c r="C16" s="78"/>
      <c r="D16" s="79"/>
      <c r="E16" s="78"/>
    </row>
    <row r="17" spans="1:5" ht="18">
      <c r="A17" s="7" t="s">
        <v>21</v>
      </c>
      <c r="B17" s="9">
        <f>'IT Hourly rates applying'!E9</f>
        <v>0</v>
      </c>
      <c r="C17" s="81"/>
      <c r="D17" s="81"/>
      <c r="E17" s="81"/>
    </row>
    <row r="18" spans="1:5" ht="18">
      <c r="A18" s="7" t="s">
        <v>22</v>
      </c>
      <c r="B18" s="9">
        <f>'Admin tasks for out of hours'!E7</f>
        <v>0</v>
      </c>
      <c r="C18" s="81"/>
      <c r="D18" s="81"/>
      <c r="E18" s="81"/>
    </row>
    <row r="19" spans="1:5" ht="18">
      <c r="A19" s="7" t="s">
        <v>23</v>
      </c>
      <c r="B19" s="9">
        <f>Rostering!F7</f>
        <v>0</v>
      </c>
      <c r="C19" s="81"/>
      <c r="D19" s="81"/>
      <c r="E19" s="81"/>
    </row>
    <row r="20" spans="1:5" ht="18">
      <c r="A20" s="7" t="s">
        <v>24</v>
      </c>
      <c r="B20" s="16">
        <f>Management!H11</f>
        <v>0</v>
      </c>
      <c r="C20" s="82"/>
      <c r="D20" s="81"/>
      <c r="E20" s="81"/>
    </row>
    <row r="21" spans="1:5">
      <c r="A21" s="11" t="s">
        <v>25</v>
      </c>
      <c r="B21" s="16">
        <f>' Implementation costs '!F15</f>
        <v>0</v>
      </c>
      <c r="C21" s="8"/>
    </row>
    <row r="22" spans="1:5">
      <c r="A22" s="7" t="s">
        <v>26</v>
      </c>
      <c r="B22" s="49">
        <f>' TUPE for new joiners'!F8</f>
        <v>0</v>
      </c>
      <c r="D22" s="5" t="s">
        <v>27</v>
      </c>
      <c r="E22" s="8"/>
    </row>
    <row r="23" spans="1:5">
      <c r="A23" s="7" t="s">
        <v>28</v>
      </c>
      <c r="B23" s="9">
        <f>F7</f>
        <v>0</v>
      </c>
      <c r="C23" s="8"/>
      <c r="D23" s="5" t="s">
        <v>29</v>
      </c>
    </row>
    <row r="24" spans="1:5">
      <c r="A24" s="7" t="s">
        <v>30</v>
      </c>
      <c r="B24" s="9">
        <f>F8</f>
        <v>0</v>
      </c>
      <c r="C24" s="8"/>
      <c r="D24" s="7">
        <f>Management!E6</f>
        <v>0</v>
      </c>
    </row>
    <row r="25" spans="1:5">
      <c r="A25" s="5" t="s">
        <v>31</v>
      </c>
      <c r="B25" s="5">
        <f>- ('Royalty Payment'!D14)</f>
        <v>0</v>
      </c>
      <c r="C25" s="8"/>
      <c r="D25" s="7">
        <f>Management!E7</f>
        <v>0</v>
      </c>
    </row>
    <row r="26" spans="1:5" ht="28.9">
      <c r="A26" s="11" t="s">
        <v>32</v>
      </c>
      <c r="B26" s="56">
        <f>SUM(B7:B24)</f>
        <v>0</v>
      </c>
      <c r="C26" s="8"/>
      <c r="D26" s="7">
        <f>Management!E8</f>
        <v>0</v>
      </c>
    </row>
    <row r="27" spans="1:5">
      <c r="A27" s="7"/>
      <c r="B27" s="9"/>
      <c r="C27" s="8"/>
      <c r="D27" s="7">
        <f>Management!E9</f>
        <v>0</v>
      </c>
    </row>
    <row r="28" spans="1:5">
      <c r="A28" s="7"/>
      <c r="B28" s="9"/>
      <c r="C28" s="8"/>
      <c r="D28" s="7">
        <f>Management!E10</f>
        <v>0</v>
      </c>
    </row>
    <row r="29" spans="1:5">
      <c r="A29" s="7"/>
      <c r="B29" s="9"/>
      <c r="C29" s="8"/>
      <c r="D29" s="5" t="s">
        <v>33</v>
      </c>
    </row>
    <row r="30" spans="1:5">
      <c r="A30" s="7"/>
      <c r="B30" s="9"/>
      <c r="C30" s="8"/>
    </row>
    <row r="31" spans="1:5">
      <c r="A31" s="7"/>
      <c r="B31" s="9"/>
      <c r="C31" s="8"/>
    </row>
    <row r="32" spans="1:5">
      <c r="A32" s="7"/>
      <c r="B32" s="9"/>
      <c r="C32" s="8"/>
    </row>
    <row r="33" spans="1:3">
      <c r="A33" s="7"/>
      <c r="B33" s="9"/>
      <c r="C33" s="8"/>
    </row>
    <row r="34" spans="1:3">
      <c r="C34" s="8"/>
    </row>
  </sheetData>
  <protectedRanges>
    <protectedRange algorithmName="SHA-512" hashValue="FsUuz4PsP+/7U54ZLnw7KTPd7UExuZ8HUnxgvHxlnmYQWeHyy328XBYLW84NCLVeb9/zHIUi8J6oXr/5UvBO6w==" saltValue="fYgugTm6cUoA+E+ttfrU7A==" spinCount="100000" sqref="E7:E9" name="Range1"/>
  </protectedRanges>
  <mergeCells count="4">
    <mergeCell ref="C17:E17"/>
    <mergeCell ref="C18:E18"/>
    <mergeCell ref="C19:E19"/>
    <mergeCell ref="C20:E20"/>
  </mergeCells>
  <conditionalFormatting sqref="D24">
    <cfRule type="cellIs" dxfId="10" priority="3" operator="greaterThan">
      <formula>1301</formula>
    </cfRule>
    <cfRule type="cellIs" dxfId="9" priority="4" operator="lessThan">
      <formula>1301</formula>
    </cfRule>
    <cfRule type="cellIs" dxfId="8" priority="6" operator="greaterThan">
      <formula>1300</formula>
    </cfRule>
    <cfRule type="cellIs" dxfId="7" priority="7" operator="lessThan">
      <formula>1000</formula>
    </cfRule>
    <cfRule type="cellIs" dxfId="6" priority="8" operator="greaterThan">
      <formula>1000</formula>
    </cfRule>
  </conditionalFormatting>
  <conditionalFormatting sqref="D24:D28">
    <cfRule type="cellIs" dxfId="5" priority="1" operator="greaterThan">
      <formula>1200</formula>
    </cfRule>
    <cfRule type="cellIs" dxfId="4" priority="2" operator="greaterThan">
      <formula>1300</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24"/>
  <sheetViews>
    <sheetView tabSelected="1" zoomScaleNormal="100" workbookViewId="0">
      <selection activeCell="C2" sqref="C2"/>
    </sheetView>
  </sheetViews>
  <sheetFormatPr defaultColWidth="25.7109375" defaultRowHeight="14.45"/>
  <cols>
    <col min="1" max="16384" width="25.7109375" style="2"/>
  </cols>
  <sheetData>
    <row r="1" spans="1:5" ht="55.5" customHeight="1">
      <c r="A1" s="2" t="s">
        <v>81</v>
      </c>
    </row>
    <row r="2" spans="1:5">
      <c r="A2" s="2" t="s">
        <v>9</v>
      </c>
    </row>
    <row r="5" spans="1:5">
      <c r="A5" s="2" t="s">
        <v>70</v>
      </c>
      <c r="B5" s="2" t="s">
        <v>71</v>
      </c>
      <c r="C5" s="2" t="s">
        <v>72</v>
      </c>
    </row>
    <row r="6" spans="1:5" ht="15" thickBot="1"/>
    <row r="7" spans="1:5" ht="15" thickBot="1">
      <c r="A7" s="74" t="s">
        <v>82</v>
      </c>
      <c r="C7" s="51">
        <v>0</v>
      </c>
      <c r="D7" s="2">
        <v>40</v>
      </c>
      <c r="E7" s="2">
        <f>C7*D7</f>
        <v>0</v>
      </c>
    </row>
    <row r="8" spans="1:5">
      <c r="A8" s="76"/>
    </row>
    <row r="9" spans="1:5">
      <c r="A9" s="74"/>
    </row>
    <row r="10" spans="1:5">
      <c r="A10" s="74" t="s">
        <v>83</v>
      </c>
    </row>
    <row r="11" spans="1:5">
      <c r="A11" s="74" t="s">
        <v>84</v>
      </c>
    </row>
    <row r="12" spans="1:5">
      <c r="A12" s="74"/>
    </row>
    <row r="13" spans="1:5">
      <c r="A13" s="74"/>
    </row>
    <row r="14" spans="1:5">
      <c r="A14" s="74"/>
    </row>
    <row r="15" spans="1:5" ht="15" thickBot="1">
      <c r="A15" s="74"/>
    </row>
    <row r="16" spans="1:5" ht="15" thickBot="1">
      <c r="A16" s="74" t="s">
        <v>85</v>
      </c>
      <c r="C16" s="51">
        <v>0</v>
      </c>
      <c r="D16" s="2">
        <v>1000</v>
      </c>
      <c r="E16" s="2">
        <f>C16*D16</f>
        <v>0</v>
      </c>
    </row>
    <row r="17" spans="1:5">
      <c r="A17" s="74" t="s">
        <v>86</v>
      </c>
    </row>
    <row r="18" spans="1:5">
      <c r="A18" s="76"/>
      <c r="B18" s="77"/>
    </row>
    <row r="19" spans="1:5">
      <c r="A19" s="74"/>
    </row>
    <row r="20" spans="1:5">
      <c r="A20" s="74"/>
    </row>
    <row r="21" spans="1:5" ht="15" thickBot="1">
      <c r="A21" s="74"/>
    </row>
    <row r="22" spans="1:5" ht="15" thickBot="1">
      <c r="A22" s="74" t="s">
        <v>87</v>
      </c>
      <c r="C22" s="51">
        <v>0</v>
      </c>
      <c r="D22" s="2">
        <v>12</v>
      </c>
      <c r="E22" s="2">
        <f>C22*D22</f>
        <v>0</v>
      </c>
    </row>
    <row r="23" spans="1:5">
      <c r="A23" s="74" t="s">
        <v>88</v>
      </c>
    </row>
    <row r="24" spans="1:5">
      <c r="C24" s="2" t="s">
        <v>89</v>
      </c>
      <c r="E24" s="2">
        <f>SUM(E7:E23)</f>
        <v>0</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5"/>
  <sheetViews>
    <sheetView zoomScale="150" zoomScaleNormal="150" workbookViewId="0">
      <selection activeCell="C4" sqref="C4"/>
    </sheetView>
  </sheetViews>
  <sheetFormatPr defaultColWidth="25.7109375" defaultRowHeight="14.45"/>
  <cols>
    <col min="1" max="1" width="88.85546875" style="1" customWidth="1"/>
    <col min="2" max="16384" width="25.7109375" style="1"/>
  </cols>
  <sheetData>
    <row r="1" spans="1:4">
      <c r="A1" s="1" t="str">
        <f>Bronze!A1</f>
        <v>Bid Back Financial Table V6 28th November 2023</v>
      </c>
    </row>
    <row r="3" spans="1:4">
      <c r="A3" s="2" t="s">
        <v>90</v>
      </c>
      <c r="B3" s="2" t="s">
        <v>71</v>
      </c>
      <c r="C3" s="2" t="s">
        <v>72</v>
      </c>
      <c r="D3" s="2"/>
    </row>
    <row r="4" spans="1:4" ht="96" customHeight="1">
      <c r="A4" s="46" t="s">
        <v>91</v>
      </c>
      <c r="B4" s="30">
        <v>0</v>
      </c>
      <c r="C4" s="2">
        <v>20000</v>
      </c>
      <c r="D4" s="2">
        <f>B4*C4</f>
        <v>0</v>
      </c>
    </row>
    <row r="5" spans="1:4">
      <c r="A5" s="2"/>
      <c r="B5" s="2"/>
      <c r="C5" s="2"/>
      <c r="D5" s="2">
        <f>SUM(D4:D4)</f>
        <v>0</v>
      </c>
    </row>
  </sheetData>
  <sheetProtection algorithmName="SHA-512" hashValue="vA1Xz5o3r3MGn/Y0VSyD4gYvyKAUYlwtXBrnxLnMJy4X17iKW980lmzaAxcWldD06GGip9qU6lODGaAVWwdxwg==" saltValue="4BSN34VWTfmusNevKelhNg==" spinCount="100000" sheet="1" objects="1" scenarios="1"/>
  <protectedRanges>
    <protectedRange algorithmName="SHA-512" hashValue="fgwAi4+dfPa0Hoq/iS0ay5nJAh3k3DEzJT7epTknLphadvaOCGAJi4RLnwOg4Ky+5x0+fGwAZksRPxZTsaXHtw==" saltValue="imodsihIR9OMUb591WgfLQ==" spinCount="100000" sqref="B4" name="Range1"/>
  </protectedRange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9"/>
  <sheetViews>
    <sheetView zoomScale="200" zoomScaleNormal="200" workbookViewId="0">
      <selection activeCell="C4" sqref="C4"/>
    </sheetView>
  </sheetViews>
  <sheetFormatPr defaultColWidth="25.7109375" defaultRowHeight="14.45"/>
  <cols>
    <col min="1" max="16384" width="25.7109375" style="1"/>
  </cols>
  <sheetData>
    <row r="1" spans="1:8">
      <c r="A1" s="1" t="str">
        <f>Bronze!A1</f>
        <v>Bid Back Financial Table V6 28th November 2023</v>
      </c>
    </row>
    <row r="3" spans="1:8" ht="43.15">
      <c r="A3" s="11" t="s">
        <v>92</v>
      </c>
      <c r="B3" s="11" t="s">
        <v>93</v>
      </c>
      <c r="C3" s="11" t="s">
        <v>94</v>
      </c>
      <c r="D3" s="11"/>
    </row>
    <row r="4" spans="1:8">
      <c r="A4" s="11" t="s">
        <v>95</v>
      </c>
      <c r="B4" s="30">
        <v>0</v>
      </c>
      <c r="C4" s="11">
        <f>B8+E8+H8</f>
        <v>4386</v>
      </c>
      <c r="D4" s="11">
        <f>B4*C4</f>
        <v>0</v>
      </c>
    </row>
    <row r="5" spans="1:8">
      <c r="A5" s="64" t="s">
        <v>96</v>
      </c>
      <c r="B5" s="30">
        <v>0</v>
      </c>
      <c r="C5" s="11">
        <v>13000</v>
      </c>
      <c r="D5" s="11">
        <f t="shared" ref="D5" si="0">B5*C5</f>
        <v>0</v>
      </c>
    </row>
    <row r="6" spans="1:8">
      <c r="A6" s="11"/>
      <c r="B6" s="11"/>
      <c r="C6" s="11" t="s">
        <v>89</v>
      </c>
      <c r="D6" s="11">
        <f>SUM(D4:D5)</f>
        <v>0</v>
      </c>
    </row>
    <row r="7" spans="1:8" ht="15" thickBot="1"/>
    <row r="8" spans="1:8" ht="15" thickBot="1">
      <c r="A8" s="71" t="s">
        <v>97</v>
      </c>
      <c r="B8" s="72">
        <v>1452</v>
      </c>
      <c r="C8" s="73"/>
      <c r="D8" s="71" t="s">
        <v>98</v>
      </c>
      <c r="E8" s="72">
        <v>1796</v>
      </c>
      <c r="F8" s="73"/>
      <c r="G8" s="71" t="s">
        <v>99</v>
      </c>
      <c r="H8" s="72">
        <v>1138</v>
      </c>
    </row>
    <row r="9" spans="1:8">
      <c r="A9" s="70"/>
    </row>
  </sheetData>
  <protectedRanges>
    <protectedRange algorithmName="SHA-512" hashValue="DOwYJb9EA5tX0CvoKPEeadEeVHS4TkSWzPVl2l5FPkNZUbSyx/1p7pbof8EY8v4t9r2zUtDaG29i6KClFF+EUA==" saltValue="7+4rzs9B3nO4FeI62Vv4vg==" spinCount="100000" sqref="B4:B5" name="Range1"/>
  </protectedRange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6"/>
  <sheetViews>
    <sheetView zoomScale="130" zoomScaleNormal="130" workbookViewId="0">
      <selection activeCell="F4" sqref="F4"/>
    </sheetView>
  </sheetViews>
  <sheetFormatPr defaultColWidth="25.7109375" defaultRowHeight="14.45"/>
  <cols>
    <col min="1" max="16384" width="25.7109375" style="1"/>
  </cols>
  <sheetData>
    <row r="1" spans="1:4">
      <c r="A1" s="1" t="str">
        <f>Bronze!A1</f>
        <v>Bid Back Financial Table V6 28th November 2023</v>
      </c>
    </row>
    <row r="3" spans="1:4">
      <c r="A3" s="2" t="s">
        <v>100</v>
      </c>
      <c r="B3" s="2" t="s">
        <v>71</v>
      </c>
      <c r="C3" s="2" t="s">
        <v>72</v>
      </c>
      <c r="D3" s="2"/>
    </row>
    <row r="4" spans="1:4" ht="100.9">
      <c r="A4" s="11" t="s">
        <v>101</v>
      </c>
      <c r="B4" s="30">
        <v>0</v>
      </c>
      <c r="C4" s="11">
        <v>6</v>
      </c>
      <c r="D4" s="11">
        <f>B4*C4</f>
        <v>0</v>
      </c>
    </row>
    <row r="5" spans="1:4" ht="100.9">
      <c r="A5" s="11" t="s">
        <v>102</v>
      </c>
      <c r="B5" s="3">
        <v>0</v>
      </c>
      <c r="C5" s="11">
        <v>6</v>
      </c>
      <c r="D5" s="11">
        <f t="shared" ref="D5" si="0">B5*C5</f>
        <v>0</v>
      </c>
    </row>
    <row r="6" spans="1:4">
      <c r="A6" s="11"/>
      <c r="B6" s="11"/>
      <c r="C6" s="11" t="s">
        <v>89</v>
      </c>
      <c r="D6" s="11">
        <f>SUM(D4:D5)</f>
        <v>0</v>
      </c>
    </row>
  </sheetData>
  <protectedRanges>
    <protectedRange algorithmName="SHA-512" hashValue="9SPGLF1sx2cBzqgnGggw65jphvTIcLRHt8ktTbi5s7rRxYEltHXBzMq5s5X/dnLlBOLIyrlZ0kimzZMi3kgkjw==" saltValue="+5X5rZc+6xqwfkQisIIG8g==" spinCount="100000" sqref="B4:B5" name="Range1"/>
  </protectedRange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FDCB5-ADA6-4ED6-855F-AA09FB35A274}">
  <dimension ref="A1:E6"/>
  <sheetViews>
    <sheetView workbookViewId="0">
      <selection activeCell="B6" sqref="B6"/>
    </sheetView>
  </sheetViews>
  <sheetFormatPr defaultColWidth="25.7109375" defaultRowHeight="14.45"/>
  <cols>
    <col min="1" max="16384" width="25.7109375" style="1"/>
  </cols>
  <sheetData>
    <row r="1" spans="1:5" ht="28.9">
      <c r="A1" s="2" t="s">
        <v>103</v>
      </c>
      <c r="B1" s="2" t="s">
        <v>71</v>
      </c>
      <c r="C1" s="2"/>
      <c r="D1" s="2" t="s">
        <v>72</v>
      </c>
      <c r="E1" s="2"/>
    </row>
    <row r="2" spans="1:5" ht="57.6">
      <c r="A2" s="11" t="s">
        <v>104</v>
      </c>
      <c r="B2" s="36">
        <v>0</v>
      </c>
      <c r="C2" s="11" t="s">
        <v>105</v>
      </c>
      <c r="D2" s="11">
        <v>365</v>
      </c>
      <c r="E2" s="11">
        <f t="shared" ref="E2:E3" si="0">B2*D2</f>
        <v>0</v>
      </c>
    </row>
    <row r="3" spans="1:5" ht="28.9">
      <c r="A3" s="11" t="s">
        <v>106</v>
      </c>
      <c r="B3" s="36">
        <v>0</v>
      </c>
      <c r="C3" s="11" t="s">
        <v>107</v>
      </c>
      <c r="D3" s="11">
        <f>D2*20</f>
        <v>7300</v>
      </c>
      <c r="E3" s="11">
        <f t="shared" si="0"/>
        <v>0</v>
      </c>
    </row>
    <row r="4" spans="1:5" ht="72">
      <c r="A4" s="11" t="s">
        <v>108</v>
      </c>
      <c r="B4" s="36">
        <v>0</v>
      </c>
      <c r="C4" s="11" t="s">
        <v>109</v>
      </c>
      <c r="D4" s="11">
        <v>500</v>
      </c>
      <c r="E4" s="11">
        <f>B4*D4</f>
        <v>0</v>
      </c>
    </row>
    <row r="5" spans="1:5" ht="43.15">
      <c r="A5" s="11" t="s">
        <v>110</v>
      </c>
      <c r="B5" s="36">
        <v>0</v>
      </c>
      <c r="C5" s="11" t="s">
        <v>111</v>
      </c>
      <c r="D5" s="11">
        <v>50</v>
      </c>
      <c r="E5" s="11">
        <f t="shared" ref="E5" si="1">B5*D5</f>
        <v>0</v>
      </c>
    </row>
    <row r="6" spans="1:5">
      <c r="A6" s="11"/>
      <c r="B6" s="11"/>
      <c r="C6" s="11"/>
      <c r="D6" s="11" t="s">
        <v>89</v>
      </c>
      <c r="E6" s="11">
        <f>SUM(E2:E5)</f>
        <v>0</v>
      </c>
    </row>
  </sheetData>
  <protectedRanges>
    <protectedRange algorithmName="SHA-512" hashValue="2eFpPR9kHfFcPG2uppdJ66XhXV/53RHJa0xRPub2dz2/2QA6z4oWlikQ4B/KR5Zq0r7QDutSixQY5poRS1eSAA==" saltValue="vRRVu2KAcHlE11TyAqc43A==" spinCount="100000" sqref="B2:B5" name="Range1"/>
  </protectedRange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H16"/>
  <sheetViews>
    <sheetView topLeftCell="C1" zoomScale="115" zoomScaleNormal="115" workbookViewId="0">
      <selection activeCell="E11" sqref="E11"/>
    </sheetView>
  </sheetViews>
  <sheetFormatPr defaultColWidth="25.7109375" defaultRowHeight="14.45"/>
  <cols>
    <col min="1" max="16384" width="25.7109375" style="38"/>
  </cols>
  <sheetData>
    <row r="1" spans="1:8" ht="28.9">
      <c r="F1" s="38" t="str">
        <f>Bronze!A1</f>
        <v>Bid Back Financial Table V6 28th November 2023</v>
      </c>
    </row>
    <row r="3" spans="1:8">
      <c r="A3" s="47" t="s">
        <v>112</v>
      </c>
      <c r="B3" s="40"/>
      <c r="C3" s="40"/>
      <c r="D3" s="40"/>
    </row>
    <row r="4" spans="1:8">
      <c r="A4" s="39"/>
      <c r="C4" s="40"/>
      <c r="D4" s="40"/>
    </row>
    <row r="5" spans="1:8" ht="43.9" thickBot="1">
      <c r="A5" s="41"/>
      <c r="B5" s="41" t="s">
        <v>113</v>
      </c>
      <c r="C5" s="41"/>
      <c r="D5" s="52" t="s">
        <v>114</v>
      </c>
      <c r="E5" s="38" t="s">
        <v>115</v>
      </c>
      <c r="F5" s="38" t="s">
        <v>116</v>
      </c>
      <c r="G5" s="38" t="s">
        <v>117</v>
      </c>
      <c r="H5" s="38" t="s">
        <v>118</v>
      </c>
    </row>
    <row r="6" spans="1:8" ht="15" thickBot="1">
      <c r="A6" s="83"/>
      <c r="B6" s="41"/>
      <c r="C6" s="83"/>
      <c r="D6" s="41" t="s">
        <v>119</v>
      </c>
      <c r="E6" s="48">
        <v>0</v>
      </c>
      <c r="F6" s="38">
        <v>13</v>
      </c>
      <c r="G6" s="38">
        <v>12</v>
      </c>
      <c r="H6" s="43">
        <f>E6*F6*G6</f>
        <v>0</v>
      </c>
    </row>
    <row r="7" spans="1:8" ht="15" thickBot="1">
      <c r="A7" s="83"/>
      <c r="B7" s="41"/>
      <c r="C7" s="83"/>
      <c r="D7" s="41" t="s">
        <v>120</v>
      </c>
      <c r="E7" s="48">
        <v>0</v>
      </c>
      <c r="F7" s="38">
        <v>2</v>
      </c>
      <c r="G7" s="38">
        <v>12</v>
      </c>
      <c r="H7" s="43">
        <f t="shared" ref="H7:H10" si="0">E7*F7*G7</f>
        <v>0</v>
      </c>
    </row>
    <row r="8" spans="1:8" ht="15" thickBot="1">
      <c r="A8" s="83"/>
      <c r="B8" s="42"/>
      <c r="C8" s="83"/>
      <c r="D8" s="41" t="s">
        <v>121</v>
      </c>
      <c r="E8" s="48">
        <v>0</v>
      </c>
      <c r="F8" s="38">
        <v>2</v>
      </c>
      <c r="G8" s="38">
        <v>12</v>
      </c>
      <c r="H8" s="43">
        <f t="shared" si="0"/>
        <v>0</v>
      </c>
    </row>
    <row r="9" spans="1:8" ht="15" thickBot="1">
      <c r="A9" s="83"/>
      <c r="B9" s="42"/>
      <c r="C9" s="83"/>
      <c r="D9" s="41" t="s">
        <v>122</v>
      </c>
      <c r="E9" s="48">
        <v>0</v>
      </c>
      <c r="F9" s="38">
        <v>2</v>
      </c>
      <c r="G9" s="38">
        <v>12</v>
      </c>
      <c r="H9" s="43">
        <f t="shared" si="0"/>
        <v>0</v>
      </c>
    </row>
    <row r="10" spans="1:8">
      <c r="A10" s="83"/>
      <c r="B10" s="42"/>
      <c r="C10" s="83"/>
      <c r="D10" s="41" t="s">
        <v>123</v>
      </c>
      <c r="E10" s="48">
        <v>0</v>
      </c>
      <c r="F10" s="38">
        <v>2</v>
      </c>
      <c r="G10" s="38">
        <v>12</v>
      </c>
      <c r="H10" s="43">
        <f t="shared" si="0"/>
        <v>0</v>
      </c>
    </row>
    <row r="11" spans="1:8">
      <c r="A11" s="39"/>
      <c r="B11" s="40"/>
      <c r="C11" s="40"/>
      <c r="D11" s="40"/>
      <c r="F11" s="38" t="s">
        <v>89</v>
      </c>
      <c r="H11" s="43">
        <f>SUM(H6:H10)</f>
        <v>0</v>
      </c>
    </row>
    <row r="12" spans="1:8">
      <c r="A12" s="39"/>
      <c r="B12" s="40"/>
      <c r="C12" s="40"/>
      <c r="D12" s="40"/>
    </row>
    <row r="13" spans="1:8">
      <c r="A13" s="39"/>
      <c r="B13" s="40"/>
      <c r="C13" s="40"/>
      <c r="D13" s="40"/>
    </row>
    <row r="14" spans="1:8">
      <c r="A14" s="45" t="s">
        <v>124</v>
      </c>
      <c r="B14" s="40"/>
      <c r="C14" s="40"/>
      <c r="D14" s="40"/>
    </row>
    <row r="15" spans="1:8">
      <c r="A15" s="41"/>
      <c r="B15" s="42"/>
      <c r="C15" s="41"/>
      <c r="D15" s="42"/>
    </row>
    <row r="16" spans="1:8">
      <c r="A16" s="39"/>
      <c r="B16" s="40"/>
      <c r="C16" s="40"/>
      <c r="D16" s="40"/>
    </row>
  </sheetData>
  <protectedRanges>
    <protectedRange algorithmName="SHA-512" hashValue="K+eKDvIxxRJvFsPIrBNexvcx8uKdDjdmcWHOOvj9My4GuJF56jfZnP+90lCmlR9iBe0dFqJITtBnd2TNnQfPAQ==" saltValue="I7u3laUYb7A8op8r1Im76w==" spinCount="100000" sqref="E6:E10" name="Range1"/>
  </protectedRanges>
  <mergeCells count="2">
    <mergeCell ref="A6:A10"/>
    <mergeCell ref="C6:C10"/>
  </mergeCells>
  <conditionalFormatting sqref="E6:E10">
    <cfRule type="cellIs" dxfId="3" priority="1" operator="greaterThan">
      <formula>1201</formula>
    </cfRule>
    <cfRule type="cellIs" dxfId="2" priority="2" operator="greaterThan">
      <formula>1300</formula>
    </cfRule>
    <cfRule type="cellIs" dxfId="1" priority="3" operator="greaterThan">
      <formula>1301</formula>
    </cfRule>
    <cfRule type="cellIs" dxfId="0" priority="4" operator="greaterThan">
      <formula>1200</formula>
    </cfRule>
  </conditionalFormatting>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7"/>
  <sheetViews>
    <sheetView workbookViewId="0">
      <selection activeCell="F7" sqref="F7"/>
    </sheetView>
  </sheetViews>
  <sheetFormatPr defaultColWidth="25.7109375" defaultRowHeight="14.45"/>
  <cols>
    <col min="1" max="16384" width="25.7109375" style="50"/>
  </cols>
  <sheetData>
    <row r="1" spans="1:6" ht="28.9">
      <c r="A1" s="50" t="str">
        <f>Bronze!A1</f>
        <v>Bid Back Financial Table V6 28th November 2023</v>
      </c>
    </row>
    <row r="5" spans="1:6" ht="43.15">
      <c r="A5" s="50" t="s">
        <v>125</v>
      </c>
    </row>
    <row r="6" spans="1:6" ht="15" thickBot="1">
      <c r="C6" s="50" t="s">
        <v>38</v>
      </c>
    </row>
    <row r="7" spans="1:6" ht="15" thickBot="1">
      <c r="C7" s="51">
        <v>0</v>
      </c>
      <c r="D7" s="50">
        <v>12</v>
      </c>
      <c r="E7" s="50">
        <v>5</v>
      </c>
      <c r="F7" s="50">
        <f>C7*D7*E7</f>
        <v>0</v>
      </c>
    </row>
  </sheetData>
  <sheetProtection algorithmName="SHA-512" hashValue="0WsRVAT78EaneN7ov+6drijNOKTG5cQSRwFYdKRbhp3jwpAujRXtv+ATu72s//1aZxL6ulZLasV4A7JC02KMUw==" saltValue="jdiKj0JSAR30+/LN5e3/Gg==" spinCount="100000" sheet="1" objects="1" scenarios="1"/>
  <protectedRanges>
    <protectedRange algorithmName="SHA-512" hashValue="tRZR5gPlBWVVlZTC3m8jk15OYh1dRvdL5tBRS6ENaddabwv7G79q53+jwpcVwXl/yJdYzK/YKbpmh+mt9z1qAg==" saltValue="Jzu7Q2AysaDDd7pTWXc+jA==" spinCount="100000" sqref="C7" name="Range1"/>
  </protectedRange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7"/>
  <sheetViews>
    <sheetView topLeftCell="A2" zoomScale="175" zoomScaleNormal="175" workbookViewId="0">
      <selection activeCell="B7" sqref="B7"/>
    </sheetView>
  </sheetViews>
  <sheetFormatPr defaultColWidth="25.7109375" defaultRowHeight="14.45"/>
  <cols>
    <col min="1" max="16384" width="25.7109375" style="1"/>
  </cols>
  <sheetData>
    <row r="1" spans="1:5">
      <c r="A1" s="1" t="str">
        <f>Bronze!A1</f>
        <v>Bid Back Financial Table V6 28th November 2023</v>
      </c>
    </row>
    <row r="3" spans="1:5">
      <c r="A3" s="2" t="s">
        <v>126</v>
      </c>
      <c r="B3" s="2" t="s">
        <v>71</v>
      </c>
      <c r="C3" s="2"/>
      <c r="D3" s="2" t="s">
        <v>127</v>
      </c>
      <c r="E3" s="2"/>
    </row>
    <row r="4" spans="1:5" ht="43.15">
      <c r="A4" s="11" t="s">
        <v>128</v>
      </c>
      <c r="B4" s="30">
        <v>0</v>
      </c>
      <c r="C4" s="37" t="s">
        <v>129</v>
      </c>
      <c r="D4" s="11">
        <v>7300</v>
      </c>
      <c r="E4" s="11">
        <f>B4*D4</f>
        <v>0</v>
      </c>
    </row>
    <row r="5" spans="1:5" ht="28.9">
      <c r="A5" s="11" t="s">
        <v>130</v>
      </c>
      <c r="B5" s="30">
        <v>0</v>
      </c>
      <c r="C5" s="37" t="s">
        <v>131</v>
      </c>
      <c r="D5" s="11">
        <v>7300</v>
      </c>
      <c r="E5" s="11">
        <f t="shared" ref="E5:E6" si="0">B5*D5</f>
        <v>0</v>
      </c>
    </row>
    <row r="6" spans="1:5" ht="28.9">
      <c r="A6" s="11" t="s">
        <v>132</v>
      </c>
      <c r="B6" s="30">
        <v>0</v>
      </c>
      <c r="C6" s="11" t="s">
        <v>133</v>
      </c>
      <c r="D6" s="11">
        <v>2000</v>
      </c>
      <c r="E6" s="11">
        <f t="shared" si="0"/>
        <v>0</v>
      </c>
    </row>
    <row r="7" spans="1:5">
      <c r="A7" s="11"/>
      <c r="B7" s="11"/>
      <c r="C7" s="11"/>
      <c r="D7" s="11" t="s">
        <v>89</v>
      </c>
      <c r="E7" s="11">
        <f>SUM(E4:E6)</f>
        <v>0</v>
      </c>
    </row>
  </sheetData>
  <protectedRanges>
    <protectedRange algorithmName="SHA-512" hashValue="f/U73V7XAzw4Y/zVzS3+llyElkUiI1V/ElslP1OGiNgGNGgJw5GoWUt2D0PJD08cH2HIGadAlaV3UF9EkrlPhg==" saltValue="1EfUHo31fJooSD229A8XUg==" spinCount="100000" sqref="B4:B6" name="Range1"/>
  </protectedRange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11"/>
  <sheetViews>
    <sheetView zoomScale="200" zoomScaleNormal="200" workbookViewId="0">
      <selection activeCell="A2" sqref="A2"/>
    </sheetView>
  </sheetViews>
  <sheetFormatPr defaultColWidth="25.7109375" defaultRowHeight="14.45"/>
  <cols>
    <col min="1" max="16384" width="25.7109375" style="57"/>
  </cols>
  <sheetData>
    <row r="1" spans="1:7">
      <c r="A1" s="57" t="str">
        <f>Bronze!A1</f>
        <v>Bid Back Financial Table V6 28th November 2023</v>
      </c>
    </row>
    <row r="4" spans="1:7" ht="15" thickBot="1">
      <c r="C4" s="57" t="s">
        <v>134</v>
      </c>
      <c r="D4" s="57" t="s">
        <v>135</v>
      </c>
      <c r="E4" s="57" t="s">
        <v>136</v>
      </c>
      <c r="F4" s="57" t="s">
        <v>89</v>
      </c>
    </row>
    <row r="5" spans="1:7" ht="15" thickBot="1">
      <c r="A5" s="57" t="s">
        <v>137</v>
      </c>
      <c r="B5" s="62">
        <v>0</v>
      </c>
      <c r="C5" s="57">
        <v>4</v>
      </c>
      <c r="D5" s="57">
        <v>1</v>
      </c>
      <c r="E5" s="57">
        <v>8</v>
      </c>
      <c r="F5" s="63">
        <f>B5*C5*D5*E5</f>
        <v>0</v>
      </c>
    </row>
    <row r="6" spans="1:7" ht="15" thickBot="1">
      <c r="B6" s="63"/>
      <c r="C6" s="57" t="s">
        <v>138</v>
      </c>
    </row>
    <row r="7" spans="1:7" ht="15" thickBot="1">
      <c r="A7" s="57" t="s">
        <v>139</v>
      </c>
      <c r="B7" s="62">
        <v>0</v>
      </c>
      <c r="C7" s="57">
        <v>50</v>
      </c>
      <c r="F7" s="63">
        <f>B7*C7*D5*E5</f>
        <v>0</v>
      </c>
    </row>
    <row r="8" spans="1:7" ht="15" thickBot="1">
      <c r="B8" s="63"/>
    </row>
    <row r="9" spans="1:7" ht="15" thickBot="1">
      <c r="A9" s="57" t="s">
        <v>140</v>
      </c>
      <c r="B9" s="62">
        <v>0</v>
      </c>
      <c r="C9" s="57">
        <v>20</v>
      </c>
      <c r="F9" s="63">
        <f>B9*C9*D5*E5</f>
        <v>0</v>
      </c>
    </row>
    <row r="11" spans="1:7" ht="60">
      <c r="A11" s="65" t="s">
        <v>141</v>
      </c>
      <c r="F11" s="63">
        <f>SUM(F5:F9)</f>
        <v>0</v>
      </c>
      <c r="G11" s="57" t="s">
        <v>142</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0259C-F4F4-469A-A03C-211B888AE383}">
  <dimension ref="A10:D14"/>
  <sheetViews>
    <sheetView workbookViewId="0">
      <selection activeCell="B20" sqref="B20"/>
    </sheetView>
  </sheetViews>
  <sheetFormatPr defaultColWidth="25.7109375" defaultRowHeight="14.45"/>
  <cols>
    <col min="1" max="16384" width="25.7109375" style="5"/>
  </cols>
  <sheetData>
    <row r="10" spans="1:4" ht="43.15">
      <c r="A10" s="2" t="s">
        <v>34</v>
      </c>
      <c r="B10" s="2" t="s">
        <v>35</v>
      </c>
      <c r="C10" s="2" t="s">
        <v>36</v>
      </c>
      <c r="D10" s="2" t="s">
        <v>37</v>
      </c>
    </row>
    <row r="13" spans="1:4">
      <c r="B13" s="5" t="s">
        <v>38</v>
      </c>
    </row>
    <row r="14" spans="1:4">
      <c r="B14" s="6">
        <v>0</v>
      </c>
      <c r="C14" s="7">
        <v>15</v>
      </c>
      <c r="D14" s="7">
        <f>B14*C14</f>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9"/>
  <sheetViews>
    <sheetView topLeftCell="A5" zoomScale="145" zoomScaleNormal="145" workbookViewId="0">
      <selection activeCell="B6" sqref="B6"/>
    </sheetView>
  </sheetViews>
  <sheetFormatPr defaultColWidth="25.7109375" defaultRowHeight="14.45"/>
  <cols>
    <col min="1" max="16384" width="25.7109375" style="57"/>
  </cols>
  <sheetData>
    <row r="1" spans="1:5">
      <c r="A1" s="57" t="str">
        <f>Bronze!A1</f>
        <v>Bid Back Financial Table V6 28th November 2023</v>
      </c>
    </row>
    <row r="3" spans="1:5">
      <c r="A3" s="57" t="s">
        <v>39</v>
      </c>
    </row>
    <row r="5" spans="1:5" ht="27.6">
      <c r="A5" s="58" t="s">
        <v>40</v>
      </c>
    </row>
    <row r="6" spans="1:5" ht="86.45">
      <c r="A6" s="59" t="s">
        <v>41</v>
      </c>
    </row>
    <row r="7" spans="1:5" ht="43.15">
      <c r="A7" s="50" t="s">
        <v>42</v>
      </c>
      <c r="B7" s="50"/>
    </row>
    <row r="8" spans="1:5" ht="15" thickBot="1">
      <c r="A8" s="50" t="s">
        <v>43</v>
      </c>
      <c r="B8" s="50"/>
      <c r="C8" s="57" t="s">
        <v>38</v>
      </c>
    </row>
    <row r="9" spans="1:5" ht="29.45" thickBot="1">
      <c r="A9" s="50" t="s">
        <v>44</v>
      </c>
      <c r="B9" s="50"/>
      <c r="C9" s="60">
        <v>0</v>
      </c>
      <c r="D9" s="57">
        <v>50</v>
      </c>
      <c r="E9" s="57">
        <f>C9*D9</f>
        <v>0</v>
      </c>
    </row>
  </sheetData>
  <protectedRanges>
    <protectedRange algorithmName="SHA-512" hashValue="SA2KOKWl3Qq9NESmOxmwgsTYS9b0lzQe1kEA3QP62/hkRGjNK26xO9VR385MuFVhUyxYz+2gndm/ipgvCNsO0A==" saltValue="Q4MKcDsyFbWuXC1gNoSOYQ==" spinCount="100000" sqref="C9" name="Range1"/>
  </protectedRange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4"/>
  <sheetViews>
    <sheetView topLeftCell="B6" zoomScale="200" zoomScaleNormal="200" workbookViewId="0">
      <selection activeCell="E8" sqref="E8"/>
    </sheetView>
  </sheetViews>
  <sheetFormatPr defaultColWidth="25.7109375" defaultRowHeight="14.45"/>
  <cols>
    <col min="1" max="16384" width="25.7109375" style="1"/>
  </cols>
  <sheetData>
    <row r="1" spans="1:6">
      <c r="B1" s="1" t="str">
        <f>Bronze!A1</f>
        <v>Bid Back Financial Table V6 28th November 2023</v>
      </c>
    </row>
    <row r="5" spans="1:6">
      <c r="A5" s="18" t="s">
        <v>45</v>
      </c>
      <c r="B5"/>
      <c r="C5"/>
      <c r="D5" s="15"/>
      <c r="E5"/>
      <c r="F5"/>
    </row>
    <row r="6" spans="1:6">
      <c r="A6" s="20"/>
      <c r="B6"/>
      <c r="C6"/>
      <c r="D6" s="15"/>
      <c r="E6"/>
      <c r="F6"/>
    </row>
    <row r="7" spans="1:6">
      <c r="A7" s="12" t="s">
        <v>46</v>
      </c>
      <c r="B7" s="13" t="s">
        <v>47</v>
      </c>
      <c r="C7" s="14" t="s">
        <v>48</v>
      </c>
      <c r="D7" s="21" t="s">
        <v>49</v>
      </c>
      <c r="E7" s="14" t="s">
        <v>50</v>
      </c>
      <c r="F7" s="14" t="s">
        <v>51</v>
      </c>
    </row>
    <row r="8" spans="1:6" ht="112.15">
      <c r="A8" s="22">
        <v>7.1</v>
      </c>
      <c r="B8" s="23" t="s">
        <v>52</v>
      </c>
      <c r="C8" s="23" t="s">
        <v>53</v>
      </c>
      <c r="D8" s="35">
        <v>0</v>
      </c>
      <c r="E8" s="24">
        <v>10</v>
      </c>
      <c r="F8" s="17">
        <f>D8*E8</f>
        <v>0</v>
      </c>
    </row>
    <row r="11" spans="1:6">
      <c r="B11" s="1" t="s">
        <v>54</v>
      </c>
      <c r="D11" s="1">
        <v>25</v>
      </c>
    </row>
    <row r="14" spans="1:6" ht="40.5" customHeight="1">
      <c r="A14" s="28" t="s">
        <v>55</v>
      </c>
    </row>
  </sheetData>
  <sheetProtection algorithmName="SHA-512" hashValue="TZeJMUCcOh2Cyu0dcycWxBkfsSCJKAf/xwwKQ59LCJ9RTlokAWjn1/6JNfXpf4jYyjo4/DxpcgF9wxyKB1pD+A==" saltValue="s/NAXWJUOhPiCW+P5DKsGQ==" spinCount="100000" sheet="1" objects="1" scenarios="1"/>
  <protectedRanges>
    <protectedRange algorithmName="SHA-512" hashValue="YUa/hMwK+Y6Ht39B+k6DWh3inUfB1FBSxh9CIdoHKYFQbBg2yapCplaf/IN+7vy2v9gioHzNM+nWq63qs91ErA==" saltValue="TDNhMMhWhiVEAm3Vw6eXbw==" spinCount="100000" sqref="D8" name="Range1"/>
  </protectedRange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5"/>
  <sheetViews>
    <sheetView topLeftCell="A11" zoomScaleNormal="100" workbookViewId="0">
      <selection activeCell="F15" sqref="F15"/>
    </sheetView>
  </sheetViews>
  <sheetFormatPr defaultColWidth="25.7109375" defaultRowHeight="14.45"/>
  <cols>
    <col min="1" max="16384" width="25.7109375" style="2"/>
  </cols>
  <sheetData>
    <row r="1" spans="1:7">
      <c r="B1" s="2" t="s">
        <v>56</v>
      </c>
      <c r="D1" s="2" t="s">
        <v>57</v>
      </c>
    </row>
    <row r="2" spans="1:7" ht="28.9">
      <c r="B2" s="29" t="s">
        <v>58</v>
      </c>
      <c r="C2" s="29" t="s">
        <v>59</v>
      </c>
      <c r="D2" s="29" t="s">
        <v>60</v>
      </c>
      <c r="E2" s="29" t="s">
        <v>59</v>
      </c>
      <c r="F2" s="29" t="s">
        <v>61</v>
      </c>
    </row>
    <row r="3" spans="1:7" ht="28.9">
      <c r="A3" s="2" t="s">
        <v>62</v>
      </c>
      <c r="B3" s="30">
        <v>0</v>
      </c>
      <c r="C3" s="32">
        <v>2</v>
      </c>
      <c r="D3" s="53"/>
      <c r="E3" s="54"/>
      <c r="F3" s="33">
        <f>(B3*C3)</f>
        <v>0</v>
      </c>
      <c r="G3" s="2" t="s">
        <v>63</v>
      </c>
    </row>
    <row r="4" spans="1:7" ht="43.15">
      <c r="A4" s="2" t="s">
        <v>64</v>
      </c>
      <c r="B4" s="53"/>
      <c r="C4" s="55"/>
      <c r="D4" s="30">
        <v>0</v>
      </c>
      <c r="E4" s="33">
        <v>5</v>
      </c>
      <c r="F4" s="33">
        <f>(D4*E4)</f>
        <v>0</v>
      </c>
    </row>
    <row r="5" spans="1:7" ht="28.9">
      <c r="A5" s="2" t="s">
        <v>65</v>
      </c>
      <c r="B5" s="30">
        <v>0</v>
      </c>
      <c r="C5" s="32">
        <v>2</v>
      </c>
      <c r="D5" s="30">
        <v>0</v>
      </c>
      <c r="E5" s="33">
        <v>5</v>
      </c>
      <c r="F5" s="33">
        <f>(D5*E5)+(B5*C5)</f>
        <v>0</v>
      </c>
    </row>
    <row r="6" spans="1:7">
      <c r="B6" s="31"/>
      <c r="C6" s="31"/>
      <c r="D6" s="31"/>
      <c r="E6" s="31"/>
      <c r="F6" s="34"/>
    </row>
    <row r="7" spans="1:7">
      <c r="B7" s="31"/>
      <c r="C7" s="31"/>
      <c r="D7" s="31"/>
      <c r="E7" s="31"/>
    </row>
    <row r="10" spans="1:7">
      <c r="C10" s="5"/>
      <c r="D10" s="5"/>
      <c r="E10" s="5"/>
    </row>
    <row r="11" spans="1:7" ht="15" thickBot="1"/>
    <row r="12" spans="1:7" ht="129.6">
      <c r="A12" s="2" t="s">
        <v>66</v>
      </c>
      <c r="C12" s="66" t="s">
        <v>67</v>
      </c>
      <c r="D12" s="67">
        <v>0</v>
      </c>
      <c r="E12" s="2">
        <v>200</v>
      </c>
      <c r="F12" s="69">
        <f>D12*E12</f>
        <v>0</v>
      </c>
    </row>
    <row r="13" spans="1:7" ht="29.45" thickBot="1">
      <c r="C13" s="66" t="s">
        <v>68</v>
      </c>
      <c r="D13" s="68">
        <v>0</v>
      </c>
      <c r="E13" s="2">
        <v>200</v>
      </c>
      <c r="F13" s="69">
        <f>D13*E13</f>
        <v>0</v>
      </c>
    </row>
    <row r="14" spans="1:7" ht="100.9">
      <c r="A14" s="2" t="s">
        <v>69</v>
      </c>
    </row>
    <row r="15" spans="1:7">
      <c r="F15" s="34">
        <f>SUM(F3:F13)</f>
        <v>0</v>
      </c>
    </row>
  </sheetData>
  <protectedRanges>
    <protectedRange algorithmName="SHA-512" hashValue="BKArxSv6uTlqpD43ZLalON+uswY0jSidFXZurKqPpz+1ct8cwH+GqNpM/4CYW/zc/SmBneIn1svLe1zklakizA==" saltValue="zXMSBwF+Aj9HNNG32x2FWw==" spinCount="100000" sqref="D4:D5" name="Range2"/>
    <protectedRange algorithmName="SHA-512" hashValue="6iTvqBKLNSVTZlmSYbsYtm77pzau++mXUuHoWt5tKRv6d7+JlEQWU6KDiuBYvR/9rpbIuOnIweqKWZ7p7DDJbw==" saltValue="soeMrzgJfeP+bRNi8NSvsA==" spinCount="100000" sqref="B3:B4" name="Range1"/>
  </protectedRange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E5"/>
  <sheetViews>
    <sheetView workbookViewId="0">
      <selection activeCell="C11" sqref="C11"/>
    </sheetView>
  </sheetViews>
  <sheetFormatPr defaultColWidth="25.7109375" defaultRowHeight="14.45"/>
  <cols>
    <col min="1" max="16384" width="25.7109375" style="1"/>
  </cols>
  <sheetData>
    <row r="1" spans="2:5">
      <c r="B1" s="1" t="str">
        <f>Bronze!A1</f>
        <v>Bid Back Financial Table V6 28th November 2023</v>
      </c>
    </row>
    <row r="3" spans="2:5">
      <c r="B3" s="2" t="s">
        <v>70</v>
      </c>
      <c r="C3" s="2" t="s">
        <v>71</v>
      </c>
      <c r="D3" s="2" t="s">
        <v>72</v>
      </c>
      <c r="E3" s="2"/>
    </row>
    <row r="4" spans="2:5" ht="60">
      <c r="B4" s="46" t="s">
        <v>73</v>
      </c>
      <c r="C4" s="30">
        <v>0</v>
      </c>
      <c r="D4" s="2">
        <v>50000</v>
      </c>
      <c r="E4" s="2">
        <f>C4*D4</f>
        <v>0</v>
      </c>
    </row>
    <row r="5" spans="2:5">
      <c r="B5" s="2"/>
      <c r="C5" s="2"/>
      <c r="D5" s="2"/>
      <c r="E5" s="2">
        <f>SUM(E4:E4)</f>
        <v>0</v>
      </c>
    </row>
  </sheetData>
  <protectedRanges>
    <protectedRange algorithmName="SHA-512" hashValue="WyRZT84dxrULDqqx08la/P0n+eTLXfhGvCl0n/k7HzznSAGIhm84/lfDXhsW53yWSAcST4ovvinHlZT1Hw9d2w==" saltValue="b+PmVTteKIjIQezdFhtJiw==" spinCount="100000" sqref="C4" name="Range1"/>
  </protectedRange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5"/>
  <sheetViews>
    <sheetView zoomScale="200" zoomScaleNormal="200" workbookViewId="0">
      <selection activeCell="B8" sqref="B8"/>
    </sheetView>
  </sheetViews>
  <sheetFormatPr defaultColWidth="25.7109375" defaultRowHeight="14.45"/>
  <cols>
    <col min="1" max="16384" width="25.7109375" style="1"/>
  </cols>
  <sheetData>
    <row r="1" spans="1:4">
      <c r="A1" s="1" t="str">
        <f>Bronze!A1</f>
        <v>Bid Back Financial Table V6 28th November 2023</v>
      </c>
    </row>
    <row r="3" spans="1:4">
      <c r="A3" s="2" t="s">
        <v>74</v>
      </c>
      <c r="B3" s="2" t="s">
        <v>71</v>
      </c>
      <c r="C3" s="2" t="s">
        <v>72</v>
      </c>
      <c r="D3" s="2"/>
    </row>
    <row r="4" spans="1:4" ht="60.6">
      <c r="A4" s="4" t="s">
        <v>75</v>
      </c>
      <c r="B4" s="30">
        <v>0</v>
      </c>
      <c r="C4" s="2">
        <v>50000</v>
      </c>
      <c r="D4" s="2">
        <f>B4*C4</f>
        <v>0</v>
      </c>
    </row>
    <row r="5" spans="1:4">
      <c r="A5" s="2"/>
      <c r="B5" s="2"/>
      <c r="C5" s="2"/>
      <c r="D5" s="2">
        <f>SUM(D4:D4)</f>
        <v>0</v>
      </c>
    </row>
  </sheetData>
  <protectedRanges>
    <protectedRange algorithmName="SHA-512" hashValue="0BApsiX3U5Gony5dGgBvDSz6kWFKcfvwgBYNA+dLlPaalBSgL83tJO7Ba99OImK+PFn3Txg/pE7bcqgr8Vqzaw==" saltValue="HPaDVtpx+WiCiaHDw8PfGw==" spinCount="100000" sqref="B4" name="Range1"/>
  </protectedRange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3"/>
  <sheetViews>
    <sheetView workbookViewId="0">
      <selection activeCell="C10" sqref="C10"/>
    </sheetView>
  </sheetViews>
  <sheetFormatPr defaultColWidth="25.7109375" defaultRowHeight="14.45"/>
  <cols>
    <col min="1" max="16384" width="25.7109375" style="1"/>
  </cols>
  <sheetData>
    <row r="1" spans="1:4">
      <c r="A1" s="1" t="str">
        <f>Bronze!A1</f>
        <v>Bid Back Financial Table V6 28th November 2023</v>
      </c>
    </row>
    <row r="5" spans="1:4">
      <c r="A5" s="74" t="s">
        <v>76</v>
      </c>
    </row>
    <row r="6" spans="1:4">
      <c r="A6" s="74"/>
    </row>
    <row r="7" spans="1:4" ht="15" thickBot="1">
      <c r="A7" s="74"/>
    </row>
    <row r="8" spans="1:4" ht="15" thickBot="1">
      <c r="A8" s="74" t="s">
        <v>77</v>
      </c>
      <c r="B8" s="75">
        <v>0</v>
      </c>
      <c r="C8" s="1">
        <v>10000</v>
      </c>
      <c r="D8" s="1">
        <f>B8*C8</f>
        <v>0</v>
      </c>
    </row>
    <row r="9" spans="1:4" ht="15" thickBot="1">
      <c r="A9" s="74"/>
    </row>
    <row r="10" spans="1:4" ht="15" thickBot="1">
      <c r="A10" s="74" t="s">
        <v>78</v>
      </c>
      <c r="B10" s="75">
        <v>0</v>
      </c>
      <c r="C10" s="1">
        <v>5000</v>
      </c>
      <c r="D10" s="1">
        <f>B10*C10</f>
        <v>0</v>
      </c>
    </row>
    <row r="11" spans="1:4">
      <c r="A11" s="74"/>
    </row>
    <row r="12" spans="1:4">
      <c r="D12" s="1">
        <f>SUM(D8:D10)</f>
        <v>0</v>
      </c>
    </row>
    <row r="13" spans="1:4">
      <c r="A13" s="1" t="s">
        <v>79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13"/>
  <sheetViews>
    <sheetView workbookViewId="0">
      <selection activeCell="C10" sqref="C10"/>
    </sheetView>
  </sheetViews>
  <sheetFormatPr defaultColWidth="25.7109375" defaultRowHeight="14.45"/>
  <cols>
    <col min="1" max="16384" width="25.7109375" style="1"/>
  </cols>
  <sheetData>
    <row r="1" spans="1:4">
      <c r="A1" s="1" t="str">
        <f>Bronze!A1</f>
        <v>Bid Back Financial Table V6 28th November 2023</v>
      </c>
    </row>
    <row r="5" spans="1:4">
      <c r="A5" s="74" t="s">
        <v>80</v>
      </c>
    </row>
    <row r="6" spans="1:4">
      <c r="A6" s="74"/>
    </row>
    <row r="7" spans="1:4" ht="15" thickBot="1">
      <c r="A7" s="74"/>
    </row>
    <row r="8" spans="1:4" ht="15" thickBot="1">
      <c r="A8" s="74" t="s">
        <v>77</v>
      </c>
      <c r="B8" s="75">
        <v>0</v>
      </c>
      <c r="C8" s="1">
        <v>10000</v>
      </c>
      <c r="D8" s="1">
        <f>B8*C8</f>
        <v>0</v>
      </c>
    </row>
    <row r="9" spans="1:4" ht="15" thickBot="1">
      <c r="A9" s="74"/>
    </row>
    <row r="10" spans="1:4" ht="15" thickBot="1">
      <c r="A10" s="74" t="s">
        <v>78</v>
      </c>
      <c r="B10" s="75">
        <v>0</v>
      </c>
      <c r="C10" s="1">
        <v>5000</v>
      </c>
      <c r="D10" s="1">
        <f>B10*C10</f>
        <v>0</v>
      </c>
    </row>
    <row r="11" spans="1:4">
      <c r="A11" s="74"/>
    </row>
    <row r="12" spans="1:4">
      <c r="D12" s="1">
        <f>SUM(D8:D10)</f>
        <v>0</v>
      </c>
    </row>
    <row r="13" spans="1:4">
      <c r="A13" s="1" t="s">
        <v>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Vincent Hunt</dc:creator>
  <cp:keywords/>
  <dc:description/>
  <cp:lastModifiedBy>Andrew Shorter</cp:lastModifiedBy>
  <cp:revision/>
  <dcterms:created xsi:type="dcterms:W3CDTF">2016-07-03T21:13:49Z</dcterms:created>
  <dcterms:modified xsi:type="dcterms:W3CDTF">2023-12-12T13:18:11Z</dcterms:modified>
  <cp:category/>
  <cp:contentStatus/>
</cp:coreProperties>
</file>