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bb8ee45e5f2b3568/Documents/CHCS/PROJECTS/CH19433 - Kerrier Way^J Camborne/Pre-Contract/Procurement/CH19433 Kerrier Way 005 Pricing Document/"/>
    </mc:Choice>
  </mc:AlternateContent>
  <xr:revisionPtr revIDLastSave="19" documentId="8_{95A94FB4-4F7B-4E7E-9EA5-C11BCE5D95C7}" xr6:coauthVersionLast="47" xr6:coauthVersionMax="47" xr10:uidLastSave="{DE654391-23BA-4789-B525-13532E47E704}"/>
  <bookViews>
    <workbookView xWindow="57480" yWindow="-120" windowWidth="29040" windowHeight="15720" tabRatio="947" firstSheet="7" activeTab="17" xr2:uid="{00000000-000D-0000-FFFF-FFFF00000000}"/>
  </bookViews>
  <sheets>
    <sheet name="SUMMARY" sheetId="100" state="hidden" r:id="rId1"/>
    <sheet name="COLLECTION" sheetId="120" r:id="rId2"/>
    <sheet name="Demolition East" sheetId="93" r:id="rId3"/>
    <sheet name="Demolition West" sheetId="108" r:id="rId4"/>
    <sheet name="Earthworks East" sheetId="96" r:id="rId5"/>
    <sheet name="Earthworks West" sheetId="109" r:id="rId6"/>
    <sheet name="Walls (East)" sheetId="113" r:id="rId7"/>
    <sheet name="Walls (West)" sheetId="114" r:id="rId8"/>
    <sheet name="Planting (East)" sheetId="95" r:id="rId9"/>
    <sheet name="Planting (West)" sheetId="110" r:id="rId10"/>
    <sheet name="Pavings-Gravel (East)" sheetId="94" r:id="rId11"/>
    <sheet name="Pavings-Gravel (West)" sheetId="111" r:id="rId12"/>
    <sheet name="Kerbs-Edgings (East)" sheetId="92" r:id="rId13"/>
    <sheet name="Kerbs-Edgings (West)" sheetId="112" r:id="rId14"/>
    <sheet name="Furniture (East)" sheetId="115" r:id="rId15"/>
    <sheet name="Furniture (West)" sheetId="117" r:id="rId16"/>
    <sheet name="Maintenance (East)" sheetId="99" r:id="rId17"/>
    <sheet name="Maintenance (West)" sheetId="107" r:id="rId18"/>
  </sheets>
  <definedNames>
    <definedName name="_xlnm.Print_Area" localSheetId="1">COLLECTION!$A$1:$F$64</definedName>
    <definedName name="_xlnm.Print_Area" localSheetId="2">'Demolition East'!$A$1:$F$56</definedName>
    <definedName name="_xlnm.Print_Area" localSheetId="3">'Demolition West'!$A$1:$F$44</definedName>
    <definedName name="_xlnm.Print_Area" localSheetId="4">'Earthworks East'!$A$1:$F$54</definedName>
    <definedName name="_xlnm.Print_Area" localSheetId="5">'Earthworks West'!$A$1:$F$53</definedName>
    <definedName name="_xlnm.Print_Area" localSheetId="14">'Furniture (East)'!$A$1:$F$104</definedName>
    <definedName name="_xlnm.Print_Area" localSheetId="15">'Furniture (West)'!$A$1:$F$89</definedName>
    <definedName name="_xlnm.Print_Area" localSheetId="12">'Kerbs-Edgings (East)'!$A$1:$F$40</definedName>
    <definedName name="_xlnm.Print_Area" localSheetId="13">'Kerbs-Edgings (West)'!$A$1:$F$34</definedName>
    <definedName name="_xlnm.Print_Area" localSheetId="16">'Maintenance (East)'!$A$1:$F$64</definedName>
    <definedName name="_xlnm.Print_Area" localSheetId="17">'Maintenance (West)'!$A$1:$F$63</definedName>
    <definedName name="_xlnm.Print_Area" localSheetId="10">'Pavings-Gravel (East)'!$A$1:$F$78</definedName>
    <definedName name="_xlnm.Print_Area" localSheetId="11">'Pavings-Gravel (West)'!$A$1:$F$74</definedName>
    <definedName name="_xlnm.Print_Area" localSheetId="8">'Planting (East)'!$A$1:$F$141</definedName>
    <definedName name="_xlnm.Print_Area" localSheetId="9">'Planting (West)'!$A$1:$F$159</definedName>
    <definedName name="_xlnm.Print_Area" localSheetId="0">SUMMARY!$A$1:$G$69</definedName>
    <definedName name="_xlnm.Print_Area" localSheetId="6">'Walls (East)'!$A$1:$F$57</definedName>
    <definedName name="_xlnm.Print_Area" localSheetId="7">'Walls (West)'!$A$1:$F$57</definedName>
    <definedName name="_xlnm.Print_Titles" localSheetId="1">COLLECTION!$A:$B,COLLECTION!$11:$12</definedName>
    <definedName name="_xlnm.Print_Titles" localSheetId="2">'Demolition East'!$A:$B,'Demolition East'!$1:$2</definedName>
    <definedName name="_xlnm.Print_Titles" localSheetId="3">'Demolition West'!$A:$B,'Demolition West'!$1:$2</definedName>
    <definedName name="_xlnm.Print_Titles" localSheetId="4">'Earthworks East'!$A:$B,'Earthworks East'!$1:$2</definedName>
    <definedName name="_xlnm.Print_Titles" localSheetId="5">'Earthworks West'!$A:$B,'Earthworks West'!$1:$2</definedName>
    <definedName name="_xlnm.Print_Titles" localSheetId="14">'Furniture (East)'!$A:$B,'Furniture (East)'!$1:$2</definedName>
    <definedName name="_xlnm.Print_Titles" localSheetId="15">'Furniture (West)'!$A:$B,'Furniture (West)'!$1:$2</definedName>
    <definedName name="_xlnm.Print_Titles" localSheetId="12">'Kerbs-Edgings (East)'!$A:$B,'Kerbs-Edgings (East)'!$1:$2</definedName>
    <definedName name="_xlnm.Print_Titles" localSheetId="13">'Kerbs-Edgings (West)'!$A:$B,'Kerbs-Edgings (West)'!$1:$2</definedName>
    <definedName name="_xlnm.Print_Titles" localSheetId="16">'Maintenance (East)'!$A:$B,'Maintenance (East)'!$1:$2</definedName>
    <definedName name="_xlnm.Print_Titles" localSheetId="17">'Maintenance (West)'!$A:$B,'Maintenance (West)'!$1:$2</definedName>
    <definedName name="_xlnm.Print_Titles" localSheetId="10">'Pavings-Gravel (East)'!$A:$B,'Pavings-Gravel (East)'!$1:$2</definedName>
    <definedName name="_xlnm.Print_Titles" localSheetId="11">'Pavings-Gravel (West)'!$A:$B,'Pavings-Gravel (West)'!$1:$2</definedName>
    <definedName name="_xlnm.Print_Titles" localSheetId="8">'Planting (East)'!$A:$B,'Planting (East)'!$1:$2</definedName>
    <definedName name="_xlnm.Print_Titles" localSheetId="9">'Planting (West)'!$A:$B,'Planting (West)'!$1:$2</definedName>
    <definedName name="_xlnm.Print_Titles" localSheetId="0">SUMMARY!$1:$26</definedName>
    <definedName name="_xlnm.Print_Titles" localSheetId="6">'Walls (East)'!$A:$B,'Walls (East)'!$1:$2</definedName>
    <definedName name="_xlnm.Print_Titles" localSheetId="7">'Walls (West)'!$A:$B,'Walls (West)'!$1:$2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110" l="1"/>
  <c r="C132" i="110"/>
  <c r="C129" i="110"/>
  <c r="C126" i="110"/>
  <c r="C125" i="110"/>
  <c r="C123" i="110"/>
  <c r="C122" i="110"/>
  <c r="C121" i="110"/>
  <c r="C120" i="110"/>
  <c r="C119" i="110"/>
  <c r="C118" i="110"/>
  <c r="C117" i="110"/>
  <c r="C116" i="110"/>
  <c r="C113" i="110"/>
  <c r="C112" i="110"/>
  <c r="C111" i="110"/>
  <c r="C110" i="110"/>
  <c r="C109" i="110"/>
  <c r="C108" i="110"/>
  <c r="C107" i="110"/>
  <c r="C106" i="110"/>
  <c r="C105" i="110"/>
  <c r="C104" i="110"/>
  <c r="C103" i="110"/>
  <c r="C102" i="110"/>
  <c r="C101" i="110"/>
  <c r="C100" i="110"/>
  <c r="C99" i="110"/>
  <c r="C98" i="110"/>
  <c r="C124" i="110"/>
  <c r="A135" i="110"/>
  <c r="A134" i="110"/>
  <c r="A132" i="110"/>
  <c r="A131" i="110"/>
  <c r="A129" i="110"/>
  <c r="A128" i="110"/>
  <c r="A126" i="110"/>
  <c r="A125" i="110"/>
  <c r="A124" i="110"/>
  <c r="A123" i="110"/>
  <c r="A122" i="110"/>
  <c r="A121" i="110"/>
  <c r="A120" i="110"/>
  <c r="A119" i="110"/>
  <c r="A118" i="110"/>
  <c r="A117" i="110"/>
  <c r="A116" i="110"/>
  <c r="A115" i="110"/>
  <c r="A113" i="110"/>
  <c r="A112" i="110"/>
  <c r="A111" i="110"/>
  <c r="A110" i="110"/>
  <c r="A109" i="110"/>
  <c r="A108" i="110"/>
  <c r="A107" i="110"/>
  <c r="A106" i="110"/>
  <c r="A105" i="110"/>
  <c r="A104" i="110"/>
  <c r="A103" i="110"/>
  <c r="A102" i="110"/>
  <c r="A101" i="110"/>
  <c r="A100" i="110"/>
  <c r="A99" i="110"/>
  <c r="A98" i="110"/>
  <c r="A97" i="110"/>
  <c r="A96" i="110"/>
  <c r="A95" i="110"/>
  <c r="C128" i="95"/>
  <c r="C125" i="95"/>
  <c r="C122" i="95"/>
  <c r="C116" i="95"/>
  <c r="C119" i="95"/>
  <c r="C118" i="95"/>
  <c r="C117" i="95"/>
  <c r="C115" i="95"/>
  <c r="C114" i="95"/>
  <c r="C113" i="95"/>
  <c r="C112" i="95"/>
  <c r="C111" i="95"/>
  <c r="C110" i="95"/>
  <c r="C109" i="95"/>
  <c r="C106" i="95"/>
  <c r="C105" i="95"/>
  <c r="C104" i="95"/>
  <c r="C103" i="95"/>
  <c r="C102" i="95"/>
  <c r="C101" i="95"/>
  <c r="C100" i="95"/>
  <c r="C99" i="95"/>
  <c r="C98" i="95"/>
  <c r="C97" i="95"/>
  <c r="C96" i="95"/>
  <c r="C95" i="95"/>
  <c r="C94" i="95"/>
  <c r="C93" i="95"/>
  <c r="C92" i="95"/>
  <c r="C91" i="95"/>
  <c r="C79" i="110"/>
  <c r="C78" i="110"/>
  <c r="C77" i="110"/>
  <c r="C76" i="110"/>
  <c r="C75" i="110"/>
  <c r="C74" i="110"/>
  <c r="C73" i="110"/>
  <c r="C72" i="110"/>
  <c r="C71" i="110"/>
  <c r="C70" i="110"/>
  <c r="C69" i="110"/>
  <c r="C68" i="110"/>
  <c r="C67" i="110"/>
  <c r="C66" i="110"/>
  <c r="C92" i="110"/>
  <c r="C91" i="110"/>
  <c r="C90" i="110"/>
  <c r="C89" i="110"/>
  <c r="C88" i="110"/>
  <c r="C87" i="110"/>
  <c r="C86" i="110"/>
  <c r="C85" i="110"/>
  <c r="C84" i="110"/>
  <c r="C83" i="110"/>
  <c r="C82" i="110"/>
  <c r="C81" i="110"/>
  <c r="C80" i="110"/>
  <c r="F61" i="120"/>
  <c r="E54" i="120" l="1"/>
  <c r="A27" i="99"/>
  <c r="A25" i="99"/>
  <c r="A23" i="99"/>
  <c r="A21" i="99"/>
  <c r="A19" i="99"/>
  <c r="A17" i="99"/>
  <c r="A15" i="99"/>
  <c r="A13" i="99"/>
  <c r="A11" i="99"/>
  <c r="A9" i="99"/>
  <c r="A8" i="99"/>
  <c r="A28" i="107"/>
  <c r="A6" i="107"/>
  <c r="A5" i="107"/>
  <c r="A6" i="99"/>
  <c r="A5" i="99"/>
  <c r="A54" i="117"/>
  <c r="A48" i="117"/>
  <c r="A56" i="117"/>
  <c r="A58" i="117"/>
  <c r="A6" i="117"/>
  <c r="A5" i="117"/>
  <c r="A6" i="115"/>
  <c r="A5" i="115"/>
  <c r="A88" i="117"/>
  <c r="A87" i="117"/>
  <c r="A86" i="117"/>
  <c r="A85" i="117"/>
  <c r="A80" i="117"/>
  <c r="A78" i="117"/>
  <c r="A76" i="117"/>
  <c r="A75" i="117"/>
  <c r="A74" i="117"/>
  <c r="A73" i="117"/>
  <c r="A72" i="117"/>
  <c r="A70" i="117"/>
  <c r="A68" i="117"/>
  <c r="A66" i="117"/>
  <c r="A65" i="117"/>
  <c r="A63" i="117"/>
  <c r="A60" i="117"/>
  <c r="A59" i="117"/>
  <c r="A52" i="117"/>
  <c r="A50" i="117"/>
  <c r="A46" i="117"/>
  <c r="A44" i="117"/>
  <c r="A42" i="117"/>
  <c r="A40" i="117"/>
  <c r="A38" i="117"/>
  <c r="A36" i="117"/>
  <c r="A34" i="117"/>
  <c r="A32" i="117"/>
  <c r="A30" i="117"/>
  <c r="A28" i="117"/>
  <c r="A27" i="117"/>
  <c r="A26" i="117"/>
  <c r="A24" i="117"/>
  <c r="A22" i="117"/>
  <c r="A21" i="117"/>
  <c r="A20" i="117"/>
  <c r="A18" i="117"/>
  <c r="A16" i="117"/>
  <c r="A14" i="117"/>
  <c r="A13" i="117"/>
  <c r="A12" i="117"/>
  <c r="A11" i="117"/>
  <c r="A10" i="117"/>
  <c r="A9" i="117"/>
  <c r="A8" i="117"/>
  <c r="A7" i="117"/>
  <c r="A4" i="117"/>
  <c r="A3" i="117"/>
  <c r="A100" i="115"/>
  <c r="A83" i="115"/>
  <c r="A84" i="115"/>
  <c r="A85" i="115"/>
  <c r="A87" i="115"/>
  <c r="A89" i="115"/>
  <c r="A103" i="115"/>
  <c r="A102" i="115"/>
  <c r="A98" i="115"/>
  <c r="A96" i="115"/>
  <c r="A94" i="115"/>
  <c r="A93" i="115"/>
  <c r="A92" i="115"/>
  <c r="A91" i="115"/>
  <c r="A82" i="115"/>
  <c r="A81" i="115"/>
  <c r="A79" i="115"/>
  <c r="A77" i="115"/>
  <c r="A75" i="115"/>
  <c r="A73" i="115"/>
  <c r="A71" i="115"/>
  <c r="A69" i="115"/>
  <c r="A68" i="115"/>
  <c r="A67" i="115"/>
  <c r="A65" i="115"/>
  <c r="A63" i="115"/>
  <c r="A62" i="115"/>
  <c r="A61" i="115"/>
  <c r="A59" i="115"/>
  <c r="A57" i="115"/>
  <c r="A56" i="115"/>
  <c r="A55" i="115"/>
  <c r="A53" i="115"/>
  <c r="A51" i="115"/>
  <c r="A49" i="115"/>
  <c r="A46" i="115"/>
  <c r="A45" i="115"/>
  <c r="A44" i="115"/>
  <c r="A42" i="115"/>
  <c r="A40" i="115"/>
  <c r="A38" i="115"/>
  <c r="A36" i="115"/>
  <c r="A34" i="115"/>
  <c r="A32" i="115"/>
  <c r="A30" i="115"/>
  <c r="A28" i="115"/>
  <c r="A26" i="115"/>
  <c r="A24" i="115"/>
  <c r="A22" i="115"/>
  <c r="A21" i="115"/>
  <c r="A20" i="115"/>
  <c r="A18" i="115"/>
  <c r="A16" i="115"/>
  <c r="A14" i="115"/>
  <c r="A13" i="115"/>
  <c r="A12" i="115"/>
  <c r="A11" i="115"/>
  <c r="A10" i="115"/>
  <c r="A9" i="115"/>
  <c r="A8" i="115"/>
  <c r="A4" i="115"/>
  <c r="A3" i="115"/>
  <c r="A56" i="114"/>
  <c r="A55" i="114"/>
  <c r="A54" i="114"/>
  <c r="A53" i="114"/>
  <c r="A52" i="114"/>
  <c r="A51" i="114"/>
  <c r="A50" i="114"/>
  <c r="A49" i="114"/>
  <c r="A48" i="114"/>
  <c r="A47" i="114"/>
  <c r="A46" i="114"/>
  <c r="A32" i="114"/>
  <c r="A30" i="114"/>
  <c r="A28" i="114"/>
  <c r="A26" i="114"/>
  <c r="A24" i="114"/>
  <c r="A22" i="114"/>
  <c r="A20" i="114"/>
  <c r="A18" i="114"/>
  <c r="A16" i="114"/>
  <c r="A14" i="114"/>
  <c r="A12" i="114"/>
  <c r="A10" i="114"/>
  <c r="A8" i="114"/>
  <c r="A6" i="114"/>
  <c r="A5" i="114"/>
  <c r="A4" i="114"/>
  <c r="A3" i="114"/>
  <c r="A32" i="113"/>
  <c r="A30" i="113"/>
  <c r="A28" i="113"/>
  <c r="A26" i="113"/>
  <c r="A24" i="113"/>
  <c r="A22" i="113"/>
  <c r="A16" i="113"/>
  <c r="A20" i="113"/>
  <c r="A56" i="113"/>
  <c r="A55" i="113"/>
  <c r="A54" i="113"/>
  <c r="A53" i="113"/>
  <c r="A52" i="113"/>
  <c r="A51" i="113"/>
  <c r="A50" i="113"/>
  <c r="A49" i="113"/>
  <c r="A48" i="113"/>
  <c r="A47" i="113"/>
  <c r="A46" i="113"/>
  <c r="A18" i="113"/>
  <c r="A14" i="113"/>
  <c r="A12" i="113"/>
  <c r="A10" i="113"/>
  <c r="A8" i="113"/>
  <c r="A6" i="113"/>
  <c r="A5" i="113"/>
  <c r="A4" i="113"/>
  <c r="A3" i="113"/>
  <c r="A128" i="95"/>
  <c r="A127" i="95"/>
  <c r="A125" i="95"/>
  <c r="A124" i="95"/>
  <c r="A122" i="95"/>
  <c r="A121" i="95"/>
  <c r="A119" i="95"/>
  <c r="A118" i="95"/>
  <c r="A117" i="95"/>
  <c r="A116" i="95"/>
  <c r="A115" i="95"/>
  <c r="A114" i="95"/>
  <c r="A113" i="95"/>
  <c r="A112" i="95"/>
  <c r="A111" i="95"/>
  <c r="A110" i="95"/>
  <c r="A109" i="95"/>
  <c r="A108" i="95"/>
  <c r="A103" i="95"/>
  <c r="A106" i="95"/>
  <c r="A105" i="95"/>
  <c r="A104" i="95"/>
  <c r="A102" i="95"/>
  <c r="A101" i="95"/>
  <c r="A100" i="95"/>
  <c r="A99" i="95"/>
  <c r="A98" i="95"/>
  <c r="A97" i="95"/>
  <c r="A96" i="95"/>
  <c r="A95" i="95"/>
  <c r="A94" i="95"/>
  <c r="A93" i="95"/>
  <c r="A92" i="95"/>
  <c r="A91" i="95"/>
  <c r="A90" i="95"/>
  <c r="A89" i="95"/>
  <c r="A88" i="95"/>
  <c r="A33" i="112"/>
  <c r="A32" i="112"/>
  <c r="A30" i="112"/>
  <c r="A28" i="112"/>
  <c r="A26" i="112"/>
  <c r="A24" i="112"/>
  <c r="A22" i="112"/>
  <c r="A20" i="112"/>
  <c r="A18" i="112"/>
  <c r="A16" i="112"/>
  <c r="A14" i="112"/>
  <c r="A12" i="112"/>
  <c r="A10" i="112"/>
  <c r="A8" i="112"/>
  <c r="A6" i="112"/>
  <c r="A5" i="112"/>
  <c r="A4" i="112"/>
  <c r="A3" i="112"/>
  <c r="A30" i="92"/>
  <c r="A28" i="92"/>
  <c r="A26" i="92"/>
  <c r="A22" i="92"/>
  <c r="A20" i="92"/>
  <c r="A24" i="92"/>
  <c r="A18" i="92"/>
  <c r="A6" i="92"/>
  <c r="A5" i="92"/>
  <c r="C13" i="111"/>
  <c r="A73" i="111"/>
  <c r="A72" i="111"/>
  <c r="A71" i="111"/>
  <c r="A70" i="111"/>
  <c r="A68" i="111"/>
  <c r="A67" i="111"/>
  <c r="A66" i="111"/>
  <c r="A65" i="111"/>
  <c r="A64" i="111"/>
  <c r="A62" i="111"/>
  <c r="A61" i="111"/>
  <c r="A60" i="111"/>
  <c r="A55" i="111"/>
  <c r="A53" i="111"/>
  <c r="A52" i="111"/>
  <c r="A51" i="111"/>
  <c r="A50" i="111"/>
  <c r="A49" i="111"/>
  <c r="A48" i="111"/>
  <c r="A47" i="111"/>
  <c r="A46" i="111"/>
  <c r="A45" i="111"/>
  <c r="A44" i="111"/>
  <c r="A42" i="111"/>
  <c r="A40" i="111"/>
  <c r="A38" i="111"/>
  <c r="A37" i="111"/>
  <c r="A36" i="111"/>
  <c r="A35" i="111"/>
  <c r="A33" i="111"/>
  <c r="A31" i="111"/>
  <c r="A29" i="111"/>
  <c r="A27" i="111"/>
  <c r="A25" i="111"/>
  <c r="A23" i="111"/>
  <c r="A21" i="111"/>
  <c r="A20" i="111"/>
  <c r="A19" i="111"/>
  <c r="A17" i="111"/>
  <c r="A15" i="111"/>
  <c r="A13" i="111"/>
  <c r="A11" i="111"/>
  <c r="A9" i="111"/>
  <c r="A8" i="111"/>
  <c r="A6" i="111"/>
  <c r="A5" i="111"/>
  <c r="A4" i="111"/>
  <c r="A3" i="111"/>
  <c r="A46" i="94"/>
  <c r="A44" i="94"/>
  <c r="A27" i="94"/>
  <c r="C13" i="94"/>
  <c r="A6" i="94"/>
  <c r="A5" i="94"/>
  <c r="A92" i="110"/>
  <c r="A91" i="110"/>
  <c r="A90" i="110"/>
  <c r="A89" i="110"/>
  <c r="A88" i="110"/>
  <c r="A87" i="110"/>
  <c r="A86" i="110"/>
  <c r="A85" i="110"/>
  <c r="A84" i="110"/>
  <c r="A83" i="110"/>
  <c r="A82" i="110"/>
  <c r="A81" i="110"/>
  <c r="A80" i="110"/>
  <c r="A79" i="110"/>
  <c r="A78" i="110"/>
  <c r="A77" i="110"/>
  <c r="A76" i="110"/>
  <c r="A75" i="110"/>
  <c r="A74" i="110"/>
  <c r="A73" i="110"/>
  <c r="A72" i="110"/>
  <c r="A71" i="110"/>
  <c r="A70" i="110"/>
  <c r="A69" i="110"/>
  <c r="A68" i="110"/>
  <c r="A67" i="110"/>
  <c r="A66" i="110"/>
  <c r="A65" i="110"/>
  <c r="A63" i="110"/>
  <c r="C38" i="110"/>
  <c r="C31" i="110"/>
  <c r="C12" i="110"/>
  <c r="C16" i="110"/>
  <c r="C13" i="95"/>
  <c r="A6" i="110"/>
  <c r="A5" i="110"/>
  <c r="A6" i="95"/>
  <c r="A5" i="95"/>
  <c r="A158" i="110"/>
  <c r="A157" i="110"/>
  <c r="A156" i="110"/>
  <c r="A155" i="110"/>
  <c r="A154" i="110"/>
  <c r="A153" i="110"/>
  <c r="A152" i="110"/>
  <c r="A151" i="110"/>
  <c r="A150" i="110"/>
  <c r="A149" i="110"/>
  <c r="A148" i="110"/>
  <c r="A61" i="110"/>
  <c r="A60" i="110"/>
  <c r="A59" i="110"/>
  <c r="A58" i="110"/>
  <c r="A57" i="110"/>
  <c r="A56" i="110"/>
  <c r="A55" i="110"/>
  <c r="A53" i="110"/>
  <c r="A51" i="110"/>
  <c r="A50" i="110"/>
  <c r="A49" i="110"/>
  <c r="A48" i="110"/>
  <c r="A46" i="110"/>
  <c r="A45" i="110"/>
  <c r="A44" i="110"/>
  <c r="A42" i="110"/>
  <c r="A41" i="110"/>
  <c r="A40" i="110"/>
  <c r="A38" i="110"/>
  <c r="A37" i="110"/>
  <c r="A36" i="110"/>
  <c r="A34" i="110"/>
  <c r="A33" i="110"/>
  <c r="A31" i="110"/>
  <c r="A30" i="110"/>
  <c r="A28" i="110"/>
  <c r="A27" i="110"/>
  <c r="A26" i="110"/>
  <c r="A25" i="110"/>
  <c r="A23" i="110"/>
  <c r="A22" i="110"/>
  <c r="A21" i="110"/>
  <c r="A20" i="110"/>
  <c r="A19" i="110"/>
  <c r="A18" i="110"/>
  <c r="A16" i="110"/>
  <c r="A15" i="110"/>
  <c r="A14" i="110"/>
  <c r="A12" i="110"/>
  <c r="A11" i="110"/>
  <c r="A10" i="110"/>
  <c r="A9" i="110"/>
  <c r="A8" i="110"/>
  <c r="A4" i="110"/>
  <c r="A3" i="110"/>
  <c r="A86" i="95"/>
  <c r="A85" i="95"/>
  <c r="A84" i="95"/>
  <c r="A83" i="95"/>
  <c r="A82" i="95"/>
  <c r="A80" i="95"/>
  <c r="A81" i="95"/>
  <c r="A70" i="95"/>
  <c r="A69" i="95"/>
  <c r="C29" i="95"/>
  <c r="C28" i="95"/>
  <c r="C22" i="95"/>
  <c r="C21" i="95"/>
  <c r="A54" i="95"/>
  <c r="A53" i="95"/>
  <c r="A47" i="95"/>
  <c r="A46" i="95"/>
  <c r="C39" i="95"/>
  <c r="C32" i="95"/>
  <c r="A45" i="95"/>
  <c r="A44" i="95"/>
  <c r="A43" i="95"/>
  <c r="A42" i="95"/>
  <c r="A41" i="95"/>
  <c r="C17" i="95"/>
  <c r="A17" i="95"/>
  <c r="A16" i="95"/>
  <c r="A15" i="95"/>
  <c r="A32" i="95"/>
  <c r="A31" i="95"/>
  <c r="A27" i="95"/>
  <c r="A26" i="95"/>
  <c r="A29" i="95"/>
  <c r="A28" i="95"/>
  <c r="A24" i="95"/>
  <c r="A23" i="95"/>
  <c r="E56" i="120" l="1"/>
  <c r="F58" i="120" s="1"/>
  <c r="F63" i="120" s="1"/>
  <c r="A22" i="95"/>
  <c r="C38" i="109"/>
  <c r="C37" i="109"/>
  <c r="C36" i="109"/>
  <c r="C30" i="109"/>
  <c r="C27" i="109"/>
  <c r="C23" i="109"/>
  <c r="C21" i="109"/>
  <c r="C19" i="109"/>
  <c r="C22" i="109"/>
  <c r="C20" i="109"/>
  <c r="C15" i="109"/>
  <c r="A52" i="109"/>
  <c r="A51" i="109"/>
  <c r="A50" i="109"/>
  <c r="A49" i="109"/>
  <c r="A48" i="109"/>
  <c r="A47" i="109"/>
  <c r="A46" i="109"/>
  <c r="A45" i="109"/>
  <c r="A44" i="109"/>
  <c r="A43" i="109"/>
  <c r="A42" i="109"/>
  <c r="A41" i="109"/>
  <c r="A40" i="109"/>
  <c r="A38" i="109"/>
  <c r="A37" i="109"/>
  <c r="A36" i="109"/>
  <c r="A35" i="109"/>
  <c r="A34" i="109"/>
  <c r="A32" i="109"/>
  <c r="A30" i="109"/>
  <c r="A29" i="109"/>
  <c r="A27" i="109"/>
  <c r="A26" i="109"/>
  <c r="A25" i="109"/>
  <c r="A23" i="109"/>
  <c r="A22" i="109"/>
  <c r="A21" i="109"/>
  <c r="A20" i="109"/>
  <c r="A19" i="109"/>
  <c r="A18" i="109"/>
  <c r="A17" i="109"/>
  <c r="A15" i="109"/>
  <c r="A14" i="109"/>
  <c r="A12" i="109"/>
  <c r="A10" i="109"/>
  <c r="A8" i="109"/>
  <c r="A6" i="109"/>
  <c r="A5" i="109"/>
  <c r="A4" i="109"/>
  <c r="A3" i="109"/>
  <c r="C37" i="96"/>
  <c r="C36" i="96"/>
  <c r="C21" i="96"/>
  <c r="C20" i="96"/>
  <c r="C38" i="96"/>
  <c r="A38" i="96"/>
  <c r="A37" i="96"/>
  <c r="C30" i="96"/>
  <c r="C32" i="96" s="1"/>
  <c r="A27" i="96"/>
  <c r="C23" i="96"/>
  <c r="C22" i="96"/>
  <c r="C19" i="96"/>
  <c r="A23" i="96"/>
  <c r="A21" i="96"/>
  <c r="A19" i="96"/>
  <c r="C15" i="96"/>
  <c r="A15" i="96"/>
  <c r="A14" i="96"/>
  <c r="A6" i="96"/>
  <c r="A5" i="96"/>
  <c r="C38" i="108"/>
  <c r="C36" i="108"/>
  <c r="C28" i="108"/>
  <c r="A43" i="108"/>
  <c r="A42" i="108"/>
  <c r="A41" i="108"/>
  <c r="A40" i="108"/>
  <c r="A39" i="108"/>
  <c r="A38" i="108"/>
  <c r="A37" i="108"/>
  <c r="A36" i="108"/>
  <c r="A35" i="108"/>
  <c r="A34" i="108"/>
  <c r="A33" i="108"/>
  <c r="A32" i="108"/>
  <c r="A31" i="108"/>
  <c r="A30" i="108"/>
  <c r="A29" i="108"/>
  <c r="A28" i="108"/>
  <c r="A27" i="108"/>
  <c r="A25" i="108"/>
  <c r="A24" i="108"/>
  <c r="A22" i="108"/>
  <c r="A20" i="108"/>
  <c r="A19" i="108"/>
  <c r="A18" i="108"/>
  <c r="A17" i="108"/>
  <c r="A16" i="108"/>
  <c r="A15" i="108"/>
  <c r="A14" i="108"/>
  <c r="A12" i="108"/>
  <c r="A10" i="108"/>
  <c r="A9" i="108"/>
  <c r="A8" i="108"/>
  <c r="A6" i="108"/>
  <c r="A5" i="108"/>
  <c r="A4" i="108"/>
  <c r="A3" i="108"/>
  <c r="A35" i="93"/>
  <c r="C48" i="93"/>
  <c r="C50" i="93" s="1"/>
  <c r="A42" i="93"/>
  <c r="A41" i="93"/>
  <c r="A48" i="93"/>
  <c r="A47" i="93"/>
  <c r="C38" i="93"/>
  <c r="A24" i="93"/>
  <c r="A23" i="93"/>
  <c r="A28" i="93"/>
  <c r="A27" i="93"/>
  <c r="A26" i="93"/>
  <c r="A25" i="93"/>
  <c r="A20" i="93"/>
  <c r="A19" i="93"/>
  <c r="A22" i="93"/>
  <c r="A21" i="93"/>
  <c r="A18" i="93"/>
  <c r="A17" i="93"/>
  <c r="A16" i="93"/>
  <c r="A15" i="93"/>
  <c r="A14" i="93"/>
  <c r="A12" i="93"/>
  <c r="A10" i="93"/>
  <c r="A6" i="93"/>
  <c r="A62" i="107"/>
  <c r="A26" i="107"/>
  <c r="A24" i="107"/>
  <c r="A22" i="107"/>
  <c r="A20" i="107"/>
  <c r="A18" i="107"/>
  <c r="A16" i="107"/>
  <c r="A14" i="107"/>
  <c r="A12" i="107"/>
  <c r="A10" i="107"/>
  <c r="A9" i="107"/>
  <c r="A4" i="107"/>
  <c r="A3" i="107"/>
  <c r="A132" i="95"/>
  <c r="A131" i="95"/>
  <c r="A130" i="95"/>
  <c r="A50" i="96"/>
  <c r="A51" i="96"/>
  <c r="A52" i="96"/>
  <c r="A21" i="95"/>
  <c r="A20" i="95"/>
  <c r="A19" i="95"/>
  <c r="A54" i="93"/>
  <c r="A53" i="93"/>
  <c r="A52" i="93"/>
  <c r="A51" i="93"/>
  <c r="A50" i="93"/>
  <c r="A44" i="93"/>
  <c r="A37" i="93"/>
  <c r="A34" i="93"/>
  <c r="A32" i="96"/>
  <c r="A13" i="95"/>
  <c r="A12" i="95"/>
  <c r="A11" i="95"/>
  <c r="A10" i="95"/>
  <c r="A48" i="96"/>
  <c r="A47" i="96"/>
  <c r="A46" i="96"/>
  <c r="A36" i="96"/>
  <c r="A35" i="96"/>
  <c r="A34" i="96"/>
  <c r="A22" i="96"/>
  <c r="A41" i="96"/>
  <c r="A45" i="96"/>
  <c r="A44" i="96"/>
  <c r="A43" i="96"/>
  <c r="A42" i="96"/>
  <c r="A26" i="96"/>
  <c r="A25" i="96"/>
  <c r="A20" i="96"/>
  <c r="A18" i="96"/>
  <c r="A17" i="96"/>
  <c r="A12" i="96"/>
  <c r="C32" i="109" l="1"/>
  <c r="C18" i="109"/>
  <c r="C44" i="109"/>
  <c r="C45" i="96"/>
  <c r="C48" i="96"/>
  <c r="C18" i="96"/>
  <c r="C27" i="96"/>
  <c r="C47" i="109" l="1"/>
  <c r="A59" i="94"/>
  <c r="A136" i="95" l="1"/>
  <c r="A135" i="95"/>
  <c r="A134" i="95"/>
  <c r="A133" i="95"/>
  <c r="A9" i="95" l="1"/>
  <c r="A34" i="95"/>
  <c r="A35" i="95"/>
  <c r="A37" i="95"/>
  <c r="A38" i="95"/>
  <c r="A39" i="95"/>
  <c r="A49" i="95"/>
  <c r="A50" i="95"/>
  <c r="A51" i="95"/>
  <c r="A55" i="95"/>
  <c r="A56" i="95"/>
  <c r="A58" i="95"/>
  <c r="A60" i="95"/>
  <c r="A61" i="95"/>
  <c r="A62" i="95"/>
  <c r="A63" i="95"/>
  <c r="A64" i="95"/>
  <c r="A65" i="95"/>
  <c r="A66" i="95"/>
  <c r="A67" i="95"/>
  <c r="A71" i="95"/>
  <c r="A72" i="95"/>
  <c r="A73" i="95"/>
  <c r="A74" i="95"/>
  <c r="A75" i="95"/>
  <c r="A76" i="95"/>
  <c r="A77" i="95"/>
  <c r="A78" i="95"/>
  <c r="A79" i="95"/>
  <c r="A137" i="95"/>
  <c r="B69" i="100" l="1"/>
  <c r="A66" i="94" l="1"/>
  <c r="A65" i="94"/>
  <c r="A64" i="94"/>
  <c r="A57" i="94"/>
  <c r="A55" i="94"/>
  <c r="A56" i="94"/>
  <c r="A68" i="94"/>
  <c r="A69" i="94"/>
  <c r="A70" i="94"/>
  <c r="A63" i="99" l="1"/>
  <c r="A4" i="99"/>
  <c r="A3" i="99"/>
  <c r="E58" i="100" l="1"/>
  <c r="F58" i="100" s="1"/>
  <c r="A37" i="94"/>
  <c r="A38" i="94"/>
  <c r="A40" i="94"/>
  <c r="A42" i="94"/>
  <c r="A48" i="94"/>
  <c r="A49" i="94"/>
  <c r="A50" i="94"/>
  <c r="A51" i="94"/>
  <c r="A52" i="94"/>
  <c r="A53" i="94"/>
  <c r="A54" i="94"/>
  <c r="A71" i="94"/>
  <c r="A72" i="94"/>
  <c r="A74" i="94"/>
  <c r="A75" i="94"/>
  <c r="A76" i="94"/>
  <c r="A38" i="92"/>
  <c r="A36" i="92"/>
  <c r="A34" i="92"/>
  <c r="A32" i="92"/>
  <c r="A8" i="94" l="1"/>
  <c r="A9" i="94"/>
  <c r="A11" i="94"/>
  <c r="A13" i="94"/>
  <c r="A15" i="94"/>
  <c r="A17" i="94"/>
  <c r="A19" i="94"/>
  <c r="A20" i="94"/>
  <c r="A21" i="94"/>
  <c r="A23" i="94"/>
  <c r="A25" i="94"/>
  <c r="A29" i="94"/>
  <c r="A31" i="94"/>
  <c r="A33" i="94"/>
  <c r="A35" i="94"/>
  <c r="A36" i="94"/>
  <c r="A53" i="96" l="1"/>
  <c r="A49" i="96"/>
  <c r="A30" i="96"/>
  <c r="A29" i="96"/>
  <c r="A10" i="96"/>
  <c r="A8" i="96"/>
  <c r="A4" i="96"/>
  <c r="A3" i="96"/>
  <c r="A140" i="95"/>
  <c r="A139" i="95"/>
  <c r="A138" i="95"/>
  <c r="A8" i="95"/>
  <c r="A4" i="95"/>
  <c r="A3" i="95"/>
  <c r="A77" i="94"/>
  <c r="A4" i="94"/>
  <c r="A3" i="94"/>
  <c r="A55" i="93"/>
  <c r="A49" i="93"/>
  <c r="A46" i="93"/>
  <c r="A43" i="93"/>
  <c r="A40" i="93"/>
  <c r="A39" i="93"/>
  <c r="A38" i="93"/>
  <c r="A32" i="93"/>
  <c r="A30" i="93"/>
  <c r="A9" i="93"/>
  <c r="A8" i="93"/>
  <c r="A5" i="93"/>
  <c r="A4" i="93"/>
  <c r="A3" i="93"/>
  <c r="A39" i="92"/>
  <c r="A16" i="92"/>
  <c r="A14" i="92"/>
  <c r="A12" i="92"/>
  <c r="A10" i="92"/>
  <c r="A8" i="92"/>
  <c r="E50" i="100" l="1"/>
  <c r="E48" i="100"/>
  <c r="F48" i="100" s="1"/>
  <c r="E46" i="100"/>
  <c r="F46" i="100" s="1"/>
  <c r="E52" i="100"/>
  <c r="F52" i="100" s="1"/>
  <c r="E56" i="100"/>
  <c r="F56" i="100" s="1"/>
  <c r="A4" i="92"/>
  <c r="A3" i="92"/>
  <c r="F50" i="100" l="1"/>
  <c r="E54" i="100" l="1"/>
  <c r="F54" i="100" l="1"/>
  <c r="E60" i="100"/>
  <c r="F62" i="100" l="1"/>
  <c r="F60" i="100"/>
  <c r="E63" i="100" l="1"/>
  <c r="F67" i="100" s="1"/>
  <c r="E69" i="100" l="1"/>
  <c r="F63" i="100"/>
  <c r="G63" i="100" l="1"/>
  <c r="G67" i="100"/>
  <c r="G46" i="100"/>
  <c r="G56" i="100"/>
  <c r="G54" i="100"/>
  <c r="G52" i="100"/>
  <c r="F69" i="100"/>
  <c r="G48" i="100"/>
  <c r="G50" i="100"/>
  <c r="G60" i="100"/>
  <c r="G58" i="100"/>
  <c r="G69" i="100"/>
  <c r="G62" i="100"/>
  <c r="F65" i="100"/>
  <c r="G65" i="100"/>
</calcChain>
</file>

<file path=xl/sharedStrings.xml><?xml version="1.0" encoding="utf-8"?>
<sst xmlns="http://schemas.openxmlformats.org/spreadsheetml/2006/main" count="1042" uniqueCount="389">
  <si>
    <t>Unit</t>
  </si>
  <si>
    <t>Rate</t>
  </si>
  <si>
    <t>Total</t>
  </si>
  <si>
    <t>Element</t>
  </si>
  <si>
    <t>m2</t>
  </si>
  <si>
    <t>Qty</t>
  </si>
  <si>
    <t>m</t>
  </si>
  <si>
    <t>nr</t>
  </si>
  <si>
    <t>Accessories</t>
  </si>
  <si>
    <t xml:space="preserve">m </t>
  </si>
  <si>
    <t>m3</t>
  </si>
  <si>
    <t>Excavating</t>
  </si>
  <si>
    <t>To reduce levels</t>
  </si>
  <si>
    <t>Excavated material obtain from on site excavations</t>
  </si>
  <si>
    <t>DEMOLITION/ALTERATION/RENOVATION</t>
  </si>
  <si>
    <t>C20: DEMOLITION</t>
  </si>
  <si>
    <t>PAVING/PLANTING/FENCING/SITE FURNITURE</t>
  </si>
  <si>
    <t>Q20: GRANULAR SUB-BASES TO ROADS/PAVINGS</t>
  </si>
  <si>
    <t>Filling to make up levels</t>
  </si>
  <si>
    <t>off site</t>
  </si>
  <si>
    <t>Various locations on site; all as shown on drawings</t>
  </si>
  <si>
    <t>Demolishing structures</t>
  </si>
  <si>
    <t xml:space="preserve">GROUNDWORK </t>
  </si>
  <si>
    <t xml:space="preserve">D20: EXCAVATING AND FILLING </t>
  </si>
  <si>
    <t>Q10: KERBS/EDGINGS/CHANNELS/PAVING ACCESSORIES</t>
  </si>
  <si>
    <t>Compacting granular material; type 1 , with 6 - 8 tonnes smooth wheeled roller</t>
  </si>
  <si>
    <t>Q22: COATED MACADAM/ASPHALT ROADS/PAVINGS</t>
  </si>
  <si>
    <t>Q50: SITE/STREET FURNITURE/EQUIPMENT</t>
  </si>
  <si>
    <t>Q31: PLANTING</t>
  </si>
  <si>
    <t>Q25: SLAB/BRICK/BLOCK/SETT/COBBLE PAVINGS</t>
  </si>
  <si>
    <t>Q30: SEEDING/TURFING</t>
  </si>
  <si>
    <t>item</t>
  </si>
  <si>
    <t>Edgings; and fixing pins</t>
  </si>
  <si>
    <t>Geotextile membrane; Terram T1000</t>
  </si>
  <si>
    <t xml:space="preserve">PAVING/PLANTING/FENCING/SITE FURNITURE </t>
  </si>
  <si>
    <t xml:space="preserve">Q23: GRAVEL/HOGGIN/WOODCHIP ROADS/PAVINGS </t>
  </si>
  <si>
    <t>Pavings</t>
  </si>
  <si>
    <t>Granular material; type 1 (Clause 803) to be obtained off site; NBS Q20</t>
  </si>
  <si>
    <t>Q26: SPECIAL SURFACINGS/PAVINGS FOR SPORT/GENERAL AMENITY</t>
  </si>
  <si>
    <t>Safety surface; TigerMulch; polyurethane bound mulch surface; colour TBA; installed all in accordance with manufacturers instructions; NBS Q26/130</t>
  </si>
  <si>
    <t>Maintenance</t>
  </si>
  <si>
    <t>Q35: LANDSCAPE MAINTENANCE</t>
  </si>
  <si>
    <t>Q24: INTERLOCKING BRICK/BLOCK ROADS/PAVINGS</t>
  </si>
  <si>
    <t>Gates, barriers and parking controls</t>
  </si>
  <si>
    <t>Benches, seats and tables</t>
  </si>
  <si>
    <t>Litter bins and recycling</t>
  </si>
  <si>
    <t xml:space="preserve">P.C. SUMS/PROVISIONAL SUMS/DAYWORKS </t>
  </si>
  <si>
    <t xml:space="preserve">A54: PROVISIONAL WORK </t>
  </si>
  <si>
    <t xml:space="preserve">Include the following Provisional Sums:- </t>
  </si>
  <si>
    <t xml:space="preserve">For defined work </t>
  </si>
  <si>
    <t>Sum</t>
  </si>
  <si>
    <t>Ecological Items</t>
  </si>
  <si>
    <t>120 x 120 x 2300 high; 300 fixing into ground</t>
  </si>
  <si>
    <t>160∅ x 330; fixing to existing trees</t>
  </si>
  <si>
    <t>200 x 205 x 310; fixing to existing trees</t>
  </si>
  <si>
    <t>Q52: PLAY AND SPORTS EQUIPMENT</t>
  </si>
  <si>
    <t xml:space="preserve">FURNITURE/EQUIPMENT </t>
  </si>
  <si>
    <t xml:space="preserve">INFORMATION </t>
  </si>
  <si>
    <t>All the below items are to be priced to included for supply, delivery, assembly, installing in location and any associated excavation/concrete foundations and/or fittings required.</t>
  </si>
  <si>
    <t>PROJECT DATA AND COST SUMMARY SHEET</t>
  </si>
  <si>
    <t>Job title :</t>
  </si>
  <si>
    <t>Costs based on :</t>
  </si>
  <si>
    <t>-</t>
  </si>
  <si>
    <t>Location :</t>
  </si>
  <si>
    <t>TPI :</t>
  </si>
  <si>
    <t>Client :</t>
  </si>
  <si>
    <t>Date :</t>
  </si>
  <si>
    <t>Project Details :</t>
  </si>
  <si>
    <t>Site Conditions :</t>
  </si>
  <si>
    <t>Drawings used :</t>
  </si>
  <si>
    <t>Brief Spec :</t>
  </si>
  <si>
    <t>Exclusions:</t>
  </si>
  <si>
    <t>Areas</t>
  </si>
  <si>
    <t>Total Cost</t>
  </si>
  <si>
    <r>
      <t>Cost per m</t>
    </r>
    <r>
      <rPr>
        <b/>
        <vertAlign val="superscript"/>
        <sz val="12"/>
        <rFont val="Calibri"/>
        <family val="2"/>
        <scheme val="minor"/>
      </rPr>
      <t>2</t>
    </r>
  </si>
  <si>
    <t>% of</t>
  </si>
  <si>
    <t>of Element</t>
  </si>
  <si>
    <t>of GIFA</t>
  </si>
  <si>
    <t>value</t>
  </si>
  <si>
    <t>£</t>
  </si>
  <si>
    <r>
      <t>£/m</t>
    </r>
    <r>
      <rPr>
        <b/>
        <vertAlign val="superscript"/>
        <sz val="12"/>
        <rFont val="Calibri"/>
        <family val="2"/>
        <scheme val="minor"/>
      </rPr>
      <t>2</t>
    </r>
  </si>
  <si>
    <t>Sub-Total</t>
  </si>
  <si>
    <t>Preliminaries</t>
  </si>
  <si>
    <t>Overheads &amp; Profit</t>
  </si>
  <si>
    <t>Clients Contingency</t>
  </si>
  <si>
    <t>Gross Internal Floor Area</t>
  </si>
  <si>
    <t>Park Gerry</t>
  </si>
  <si>
    <t>Camborne Town Council</t>
  </si>
  <si>
    <t>Camborne, Cornwall, TR14 8QB</t>
  </si>
  <si>
    <t>Existing playing fields and open space</t>
  </si>
  <si>
    <t>Community Hub Building</t>
  </si>
  <si>
    <t>Wheel Sports Facility area</t>
  </si>
  <si>
    <t>Multi use games area</t>
  </si>
  <si>
    <t>Park regeneration</t>
  </si>
  <si>
    <t>Demolitions</t>
  </si>
  <si>
    <t>Grass seeding</t>
  </si>
  <si>
    <t>Wildflower seeding</t>
  </si>
  <si>
    <t>40 thick; to falls and crossfalls and to slopes not exceeding 15 degrees from horizontal (play equipment area)</t>
  </si>
  <si>
    <t xml:space="preserve">Surface applications </t>
  </si>
  <si>
    <t xml:space="preserve">Cultivating </t>
  </si>
  <si>
    <t>assume general patch repairs</t>
  </si>
  <si>
    <t>Tree planting</t>
  </si>
  <si>
    <t>Entire park (boundary area)</t>
  </si>
  <si>
    <t>Chairs/tables in connection with community hub</t>
  </si>
  <si>
    <t>Kerbs/Edgings</t>
  </si>
  <si>
    <t>Pavings/Gravel</t>
  </si>
  <si>
    <t>trees</t>
  </si>
  <si>
    <t>Furniture / Equipment</t>
  </si>
  <si>
    <t>Trees/shrubs/plants/grasses</t>
  </si>
  <si>
    <t>Compacting</t>
  </si>
  <si>
    <t>laid in accordance with manufacturers instructions (under all paving and soft lanscaping areas)</t>
  </si>
  <si>
    <t>High-visibility geotextile membrane; Lotrak Alarm</t>
  </si>
  <si>
    <t>Mulching and top dressing</t>
  </si>
  <si>
    <t>bottoms of excavations (under soft landscaping)</t>
  </si>
  <si>
    <t>removing weeds, debris and stones over 25mm; raked smooth with fine tilth</t>
  </si>
  <si>
    <t>Earthworks</t>
  </si>
  <si>
    <t>Imported topsoil</t>
  </si>
  <si>
    <t>Sensory Garden Ornamental planting</t>
  </si>
  <si>
    <t>11.12.2023</t>
  </si>
  <si>
    <t>Tender Issue - See Prelims</t>
  </si>
  <si>
    <t>Tender Issue - See drawings and NBS spec</t>
  </si>
  <si>
    <t>5 Frances St, Truro TR1 3DN</t>
  </si>
  <si>
    <t>Phil : 07932 093 530     Email : phil@chsurveyors.com</t>
  </si>
  <si>
    <t>EAST SIDE</t>
  </si>
  <si>
    <t>Protect Existing Structures and Installations</t>
  </si>
  <si>
    <t>Retain and protect the BT junction box</t>
  </si>
  <si>
    <t>Retain and protect the 10m x 3m SWW buried attenuation tank</t>
  </si>
  <si>
    <t>Retain and protect the 10m x 3m buried chamber</t>
  </si>
  <si>
    <t>Retain and protect the existing boundary wall</t>
  </si>
  <si>
    <t>Retain and protect the existing boundary fences</t>
  </si>
  <si>
    <t>Retain and protect all adjacent pavements and paths, including all services, lamp posts and highways infrastructure.</t>
  </si>
  <si>
    <t xml:space="preserve">Removal of timber fences; all as shown on drawing; disposing of material off site - </t>
  </si>
  <si>
    <t>Removal of partially buried scaffold poles; including grubbing up any footings; all as shown on drawing; disposing of material off site</t>
  </si>
  <si>
    <t>Clear site</t>
  </si>
  <si>
    <t>Removal of 1700 high blockwall, including grubbing up foundations; all as shown on drawing; disposing of material off site</t>
  </si>
  <si>
    <t>Removal of existing park signage; including grubbing up any footings; all as shown on drawing; disposing of material off site</t>
  </si>
  <si>
    <t>Removal of small trees and shrubs vegetation; including grubbing up any roots; all as shown on drawing; disposing of material off site</t>
  </si>
  <si>
    <t>Removal of grass and scrub vegetation; all as shown on drawing; disposing of material off site</t>
  </si>
  <si>
    <t>Removal of temporary parking/ hard standing area; including grubbing up any sub-base and edgings; disposing of material off site</t>
  </si>
  <si>
    <t>WEST SIDE</t>
  </si>
  <si>
    <t>Retain and protect the CCTV column and camera</t>
  </si>
  <si>
    <t>Removal of temporary footpath of various hard standing materials; including grubbing up any sub-base and edgings; disposing of material off site</t>
  </si>
  <si>
    <t>Removal of gate; including grubbing up any footings; all as shown on drawing; disposing of material off site</t>
  </si>
  <si>
    <t>maximum depth; not exceeding 0.25m</t>
  </si>
  <si>
    <t>maximum depth; 0.51m to 1.00m</t>
  </si>
  <si>
    <t>maximum depth; 0.26m to 0.50m</t>
  </si>
  <si>
    <t>J</t>
  </si>
  <si>
    <t>E</t>
  </si>
  <si>
    <t>Topsoil; removed from site in accordance with the Architect's Design information and Phase 3 Remediation Strategy</t>
  </si>
  <si>
    <t>maximum depth; not exceeding 0.25m (Approximate Quantity)</t>
  </si>
  <si>
    <t>maximum depth; 0.26m to 0.50m (Approximate Quantity)</t>
  </si>
  <si>
    <t>maximum depth; 0.51m to 1.00m (Approximate Quantity)</t>
  </si>
  <si>
    <t>off site (Approximate)</t>
  </si>
  <si>
    <t>Disposal of toxic/hazardous excavated material; Phase 3 Remediation Strategy</t>
  </si>
  <si>
    <t>bottoms of excavations (under paving)</t>
  </si>
  <si>
    <t>average thickness not exceeding 0.25m</t>
  </si>
  <si>
    <t>average thickness not exceeding 0.26m to 0.50m</t>
  </si>
  <si>
    <t>average thickness not exceeding 0.51m to 1.00m</t>
  </si>
  <si>
    <t>mulching/bark; 75mm deep</t>
  </si>
  <si>
    <t>Preparing for top soil for seeding; NBS Q28/300</t>
  </si>
  <si>
    <t>Beds; NBS Q28/115, Q28/315</t>
  </si>
  <si>
    <t>Beds; NBS Q28/135, Q28/315</t>
  </si>
  <si>
    <t>Beds and bases of trees; NBS Q28/155, Q28/355</t>
  </si>
  <si>
    <t>Mycorrhizal inoculant; NBS Q28/380</t>
  </si>
  <si>
    <t>Q28: TOPSOIL AND SOIL AMELIORANTS</t>
  </si>
  <si>
    <t>Surfaces of natural ground; NBS Q30/212</t>
  </si>
  <si>
    <t>Wildflower seed areas; as NBS Q30/310</t>
  </si>
  <si>
    <t>generally</t>
  </si>
  <si>
    <t>Swale seeding ; as NBS Q30/311A</t>
  </si>
  <si>
    <t>Wildflower seed within edible scrub planting areas; as NBS Q30/310A</t>
  </si>
  <si>
    <t>Wildflower seed within Cornish hedge tops; as NBS Q30/310B</t>
  </si>
  <si>
    <t>Grass seed; as NBS Q30/311</t>
  </si>
  <si>
    <t>200mm deep; grassed areas</t>
  </si>
  <si>
    <t>200mm deep; wildflower areas</t>
  </si>
  <si>
    <t>200mm deep; planting beds</t>
  </si>
  <si>
    <t>Extra over additional 100mm deep; grassed areas (Approximate Quantity)</t>
  </si>
  <si>
    <t>Extra over additional 100mm deep; wildflower areas (Approximate Quantity)</t>
  </si>
  <si>
    <t>Extra over additional 100mm deep; planting beds areas (Approximate Quantity)</t>
  </si>
  <si>
    <t>Edible Scrub Planting</t>
  </si>
  <si>
    <t>Edible scrub planting area to be seeded with 'EH1 Hedgerow Mixture' by 'Emorsgate Seeds'; or equal and approved</t>
  </si>
  <si>
    <t>Generally</t>
  </si>
  <si>
    <t>Shrubs; including spiral guard and cane supports; total area 378m2; NBS Q31</t>
  </si>
  <si>
    <t>Amalancher arborea 'Robin Hill'; 8 - 10cm girth; 2.5m - 3m high; standard</t>
  </si>
  <si>
    <t>Ulmus Vada (Wanoux); 8 - 10cm girth; 2.5m - 3m high; standard</t>
  </si>
  <si>
    <t>Cornus florida; 8 - 10cm girth; 2.5m - 3m high; standard</t>
  </si>
  <si>
    <t>Apple 'Strawberry Pippin'; 1.0m - 1.5m high; maiden</t>
  </si>
  <si>
    <t>Apple 'Bens Red'; 1.0m - 1.5m high; maiden</t>
  </si>
  <si>
    <t>Apple 'Cornish Pine'; 1.0m - 1.5m high; maiden</t>
  </si>
  <si>
    <t>Apple 'Cornish Gilliflower'; 1.0m - 1.5m high; maiden</t>
  </si>
  <si>
    <t>Apple 'Bramley'; 1.0m - 1.5m high; maiden</t>
  </si>
  <si>
    <t>Blackcurrent  'Ben Conan'; 60cm - 80cm high; at 800 centres</t>
  </si>
  <si>
    <t>Corylus avellana 'Cosford cob'; 100cm - 125cm high; at 800 centres</t>
  </si>
  <si>
    <t>Corylus avellana 'Webb's Prize Cobb'; 100cm - 125cm high; at 800 centres</t>
  </si>
  <si>
    <t>Gooseberry  'Hinnomaki Red'; 60cm - 80cm high; at 800 centres</t>
  </si>
  <si>
    <t>Gooseberry  'Winnham's Industry'; 60cm - 80cm high; at 800 centres</t>
  </si>
  <si>
    <t>Mespilus germanica  'Medlar'; 1000cm - 120cm high; maiden; at 800 centres</t>
  </si>
  <si>
    <t>Prunus domestica  'Kea Plum (Cornish)'; 100cm - 120cm high; at 800 centres; maiden</t>
  </si>
  <si>
    <t>Prunus domestica  'Manaccan Plum (Cornish)'; 100cm - 120cm high; at 800 centres; maiden</t>
  </si>
  <si>
    <t>Prunus instita  'Damson'; 80cm - 100cm high; at 800 centres; transplant</t>
  </si>
  <si>
    <t>Sambucus higra  'Elderflower'; 80cm - 100cm high; at 800 centres; transplant</t>
  </si>
  <si>
    <t>Whitecurrent  'Blanka'; 60cm - 80cm high; at 800 centres</t>
  </si>
  <si>
    <t>Whitecurrent  'White Versailles'; 60cm - 80cm high; at 800 centres</t>
  </si>
  <si>
    <t>Crataegus pruniflora 'Splendens'; 8 - 10cm girth; 2.5m - 3m high; standard</t>
  </si>
  <si>
    <t>Apple 'Golden Noble'; 1.0m - 1.5m high; maiden</t>
  </si>
  <si>
    <t>Apple 'Pig Nose'; 1.0m - 1.5m high; maiden</t>
  </si>
  <si>
    <t>Apple 'Tregonna King'; 1.0m - 1.5m high; maiden</t>
  </si>
  <si>
    <t>Ornamental planting; total area 102m2; NBS Q31</t>
  </si>
  <si>
    <t>Artemisia pontica; full pot; 2 litre; 0.45 centre density</t>
  </si>
  <si>
    <t>Centaurea macrocephala; full pot; 2 litre; 0.45 centre density</t>
  </si>
  <si>
    <t>Centaurea scabosa; full pot; 2 litre; 0.45 centre density</t>
  </si>
  <si>
    <t>Echinacea purpurea 'Magnus'; full pot; 2 litre; 0.45 centre density</t>
  </si>
  <si>
    <t>Echinacea ritro 'Veitch's Blue'; full pot; 2 litre; 0.45 centre density</t>
  </si>
  <si>
    <t>Eryngium planum 'Blaukappe'; full pot; 2 litre; 0.45 centre density</t>
  </si>
  <si>
    <t>Foeniculum vulgare 'Purpureum'; full pot; 2 litre; 0.45 centre density</t>
  </si>
  <si>
    <t>Helenium 'Moerheim Beauty'; full pot; 2 litre; 0.45 centre density</t>
  </si>
  <si>
    <t>Helianthus maximiliani'; full pot; 2 litre; 0.45 centre density</t>
  </si>
  <si>
    <t>Helichrysum italicum; full pot; 2 litre; 0.45 centre density</t>
  </si>
  <si>
    <t>Miscanthus nepalensis; full pot; 2 litre; 0.45 centre density</t>
  </si>
  <si>
    <t>Miscanthus sinensis 'Malepartus'; full pot; 2 litre; 0.45 centre density</t>
  </si>
  <si>
    <t>Verbascum 'Firedance'; full pot; 2 litre; 0.45 centre density</t>
  </si>
  <si>
    <t>Verbena bonariensis; full pot; 2 litre; 0.45 centre density</t>
  </si>
  <si>
    <t>Achillea millefolium 'Red Velvet'; full pot; 2 litre; 0.35 centre density</t>
  </si>
  <si>
    <t>Cenchrus alopecuroides 'Dark Desire'; full pot; 2 litre; 0.35 centre density</t>
  </si>
  <si>
    <t>Allium schoenoprasum'; full pot; 1.5-2 litre; 0.35 centre density</t>
  </si>
  <si>
    <t>Chamaemelum nobile; full pot; 1 - 1.5 litre; 0.35 centre density</t>
  </si>
  <si>
    <t>Cosmos atrosanguineus 'Chocamocha'; full pot; 1.5 - 2 litre; 0.35 centre density</t>
  </si>
  <si>
    <t>Erigeron glaucus 'Sea Breeze'; full pot; 1.5 - 2 litre; 0.35 centre density</t>
  </si>
  <si>
    <t>Knautia macedonica; full pot; 2 litre; 0.35 centre density</t>
  </si>
  <si>
    <t>Salvia argentea; full pot; 2 litre; 0.35 centre density</t>
  </si>
  <si>
    <t>Salvia officinalis 'Purpurascens'; full pot; 1.5 - 2 litre; 0.35 centre density</t>
  </si>
  <si>
    <t>Santolin chamaecyparissus 'Lemon Queen'; bushy; 2 litre; 0.35 centre density</t>
  </si>
  <si>
    <t>Stachys byzantina; full pot; 2 litre; 0.35 centre density</t>
  </si>
  <si>
    <t>Stippa tenuissima 'Pony Tails'; full pot; 2 litre; 0.35 centre density</t>
  </si>
  <si>
    <t>Thymus serpyllum'; full pot; 1.5 - 2 litre; 0.35 centre density</t>
  </si>
  <si>
    <t>filling</t>
  </si>
  <si>
    <t>Asphalt concrete paving; NBS Q22/115</t>
  </si>
  <si>
    <t>laid in accordance with manufacturers instructions</t>
  </si>
  <si>
    <t>E.O. for acid etched artworks</t>
  </si>
  <si>
    <t>85 thick footways; 60 thick binder course; max 25 thick surface course; Addastone plus proprietary resin bonded chipping overlay (Q23/190); to falls and crossfalls, and slopes not exceeding 15 degrees from horizontal</t>
  </si>
  <si>
    <t>Plastic reinforced cellular paving; Terram Bodpave 40; black, on 35mm sand/grit bedding layer; NBS Q25/180</t>
  </si>
  <si>
    <t>Stone paving; granite paving slabs; on 150 thick sub-base (measured elsewhere); mixed colours and sizes; tessellated laying pattern; bedding with cement and sand; jointing and pointing in cement and sand; all in accordance with manufacturers instructions and recommendations; as NBS Q25/110</t>
  </si>
  <si>
    <t>Steel edging; Kinley Systems Everedge Fort; galvanised finish; all in accordance with manufacturers instructions; NBS Q10/200A</t>
  </si>
  <si>
    <t>75mm edging - straight or curves under 1.5m radius</t>
  </si>
  <si>
    <t>75mm edging  - curved over 1.5m radius</t>
  </si>
  <si>
    <t>100mm edging - straight or curves under 1.5m radius</t>
  </si>
  <si>
    <t>Steel edging; Kinley Systems Everedge Fort; galvanised finish; all in accordance with manufacturers instructions; NBS Q10/200B</t>
  </si>
  <si>
    <t>Steel edging; Kinley Systems Everedge Fort; galvanised finish; all in accordance with manufacturers instructions; NBS Q10/200C</t>
  </si>
  <si>
    <t>200mm edging - straight or curves under 1.5m radius</t>
  </si>
  <si>
    <t>Edgings; including 150 wide x 120 GEN 1 footing; and fixings</t>
  </si>
  <si>
    <t>Timber edging; Sawn softwood</t>
  </si>
  <si>
    <t>150 x 38 high (Approximate Quantity)</t>
  </si>
  <si>
    <t>90 diameter x 670 high above ground; (Approximate Quantity)</t>
  </si>
  <si>
    <t>Collapsible/ Telescopic bollards; Furniitubes; Round Telescopic Bollard TPR700; stainless steel grade 316; 670mm above ground; 90mm diameter; lockable socket; fixing into ground as per manufacturers instructions and details; NBS Q50/192</t>
  </si>
  <si>
    <t>Shade Structure/ Shelter</t>
  </si>
  <si>
    <t>Shelter; Streetlife; Ensemble Circle Shade Structure; corten steel; with roof panel; including concrete foundations; all as per manufacturers instructions and details; NBS Q50/210</t>
  </si>
  <si>
    <t>single ECS 450 diameter with open roof</t>
  </si>
  <si>
    <t>1400mm long</t>
  </si>
  <si>
    <t>3000mm long</t>
  </si>
  <si>
    <t>E.O. curved</t>
  </si>
  <si>
    <t>Contractor Designed Precast concrete bespoke precast seating/ seating walls/ benches; including concrete foundations; NBS Q50/220A</t>
  </si>
  <si>
    <t>Intermediate Block 600</t>
  </si>
  <si>
    <t>Radius end</t>
  </si>
  <si>
    <t>Planter</t>
  </si>
  <si>
    <t>Radius corner with right side blanked off</t>
  </si>
  <si>
    <t>Bench seat; Marshalls Metrolinia; precast concrete; fixing into ground in concrete foundation; as per manufacturers instructions and details; NBS Q50/220B</t>
  </si>
  <si>
    <t>Bench seat; Mmcite; polyester powder coated steel; fixing into ground in concrete foundation; as per manufacturers instructions and details; NBS Q50/220C</t>
  </si>
  <si>
    <t>Intervera LVR 256</t>
  </si>
  <si>
    <t>Intervera LVR 257</t>
  </si>
  <si>
    <t>Archway Structure</t>
  </si>
  <si>
    <t>Contractor designed Corten archway / ring at key entrance; Stark and Greensmith Moongate; fixing into ground in concrete foundation; as per manufacturers instructions and details; NBS Q50/322</t>
  </si>
  <si>
    <t>2m ground clearance above path</t>
  </si>
  <si>
    <t>Reinforced concrete base for bespoke artwork</t>
  </si>
  <si>
    <t>Contractor designed Precast concrete pipe planter; Stanton Precast; manhole ring 2400 x 1000mm; clad in 1.5mm corten steel; NBS Q31/293</t>
  </si>
  <si>
    <t>2400 diameter</t>
  </si>
  <si>
    <t>Planters</t>
  </si>
  <si>
    <t>Ceanothus thyrsiflorus repens; 20cm - 30cm high; 2 litre; 0.45 centre density</t>
  </si>
  <si>
    <t>Choisya 'Aztec Pearl'; 20cm - 30cm high; 2 litre; 0.5 centre density</t>
  </si>
  <si>
    <t>Hebe 'Great Orme'; 20cm - 30cm high; 2 litre; 0.5 centre density</t>
  </si>
  <si>
    <t>Hebe franciscana 'Blue Gem'; 20cm - 30cm high; 2 litre; 0.5 centre density</t>
  </si>
  <si>
    <t>Hebe rakaiensis; 20cm - 30cm high; 2 litre; 0.5 centre density</t>
  </si>
  <si>
    <t>Hebe topiaria; 20cm - 30cm high; 2 litre; 0.4 centre density</t>
  </si>
  <si>
    <t>Ilex crenata 'Green Hedger'; 20cm - 30cm high; 2 litre; 0.4 centre density</t>
  </si>
  <si>
    <t>Lavendula intermedia 'Grosso'; 20cm - 30cm high; 2 litre; 0.4 centre density</t>
  </si>
  <si>
    <t>Mahonia eurybracteata 'Soft Caress'; 20cm - 30cm high; 2 litre; 0.45 centre density</t>
  </si>
  <si>
    <t>Pachysandra termilais 'Green Carpet'; 2 litre; 0.4 centre density</t>
  </si>
  <si>
    <t>Perovskia atriplicifolia 'Blue Spire'; 20cm - 30cm high; 2 litre; 0.45 centre density</t>
  </si>
  <si>
    <t>Phlomis fruiticosa; 20cm - 30cm high; 2 litre; 0.45 centre density</t>
  </si>
  <si>
    <t>Rosemarinus officinalis 'Tuscan Blue'; 30cm - 40cm high; 3 litre; 0.5 centre density</t>
  </si>
  <si>
    <t>Ruta graveolens 'Lackman's Blue'; 20cm - 30cm high; 2 litre; 0.45 centre density</t>
  </si>
  <si>
    <t>Sarcococca hookerana; 20cm - 30cm high; 2 litre; 0.4 centre density</t>
  </si>
  <si>
    <t>Prunus laurocerus 'Otto Lyken'; 30cm - 40cm high; 3 litre; 0.45 centre density</t>
  </si>
  <si>
    <t>Acanthus moliis;2 litre; 0.45 centre density</t>
  </si>
  <si>
    <t>Agapanthus 'Blue';  2 litre; 0.45 centre density</t>
  </si>
  <si>
    <t>Anemone hybrida 'Honorine Jobert'; 2 litre; 0.45 centre density</t>
  </si>
  <si>
    <t>Hemerocallis 'Sir Modred'; 2 litre</t>
  </si>
  <si>
    <t>Miscanthus sinensis 'Klein Fontane'; 2 litre</t>
  </si>
  <si>
    <t>Osteospermum 'White Pixie'; 1 - 1.5 litre; 0.4 centre density</t>
  </si>
  <si>
    <t>Osteospermum jucundum 'Tresco Purple'; 1 - 1.5 litre; 0.4 centre density</t>
  </si>
  <si>
    <t>Rudbeckia 'Goldstrum'; 2 litre</t>
  </si>
  <si>
    <t>Sedum spectabile'; 2 litre; 0.4 centre density</t>
  </si>
  <si>
    <t>Stipa gigantea; 2 litre</t>
  </si>
  <si>
    <t>Verbena bonariensis; 2 litre</t>
  </si>
  <si>
    <t>Shrubs; including spiral guard and cane supports; NBS Q31</t>
  </si>
  <si>
    <t>Herbaceous; including spiral guard and cane supports; NBS Q31</t>
  </si>
  <si>
    <t>Ferns; including spiral guard and cane supports; NBS Q31</t>
  </si>
  <si>
    <t>Matteiccia struthiopteris; 2 litre</t>
  </si>
  <si>
    <t>Perrenials; including spiral guard and cane supports; NBS Q31</t>
  </si>
  <si>
    <t>Cynara cardunulcus; 2 litre</t>
  </si>
  <si>
    <t>Annuals/ Biennials; including spiral guard and cane supports; NBS Q31</t>
  </si>
  <si>
    <t>Echium pininana; 1 litre</t>
  </si>
  <si>
    <t>WALLS</t>
  </si>
  <si>
    <t>F20 NATURAL STONE RUBBLE WALLING</t>
  </si>
  <si>
    <t>Contractor Designed Cornish Stone Hedges</t>
  </si>
  <si>
    <t>E.O for wall end</t>
  </si>
  <si>
    <t>Stone faced Cornish stone hedge; including all footings; NBS F20/110</t>
  </si>
  <si>
    <t>F31 CONCRETE SEATING WALLS</t>
  </si>
  <si>
    <t>Contractor Designed Precast Concrete Seating Walls</t>
  </si>
  <si>
    <t>Reinforced precast concrete wall; including all footings; NBS F31</t>
  </si>
  <si>
    <t>sample reference panel wall including end, junction and precast seating detail</t>
  </si>
  <si>
    <t>wall constructed in accordance with Employer's Requirements; NBS F20; Architect's Drawings; Engineer's design information; and approved reference sample</t>
  </si>
  <si>
    <t>Recycling Bin; Streetlife; Box Bins extra slim; with closed walls and rain cover; stainless steel power coated steel; RAL colour TBA; fixing to base as per manufacturers instructions and details</t>
  </si>
  <si>
    <t>400 x 400 x 970 (Approximate Quantity)</t>
  </si>
  <si>
    <t>400 x 400 x 970; with PET print and graphics symbol (Approximate Quantity)</t>
  </si>
  <si>
    <t>400 x 400 x 970; with ALU print and graphics symbol (Approximate Quantity)</t>
  </si>
  <si>
    <t>Litter Bin; Streetlife; Box Bins extra slim; with closed walls and rain cover; stainless steel power coated steel; RAL colour TBA; fixing to base as per manufacturers instructions and details; NBS Q50/242</t>
  </si>
  <si>
    <t>Bee Post; Green And Blue; Bee Post Tower; Concrete using waste from chain clay; set into concrete base as per manufacturers instructions and details; (Approximate Quantity)</t>
  </si>
  <si>
    <t>Bat Box; Schwegler 2F universal bat box; fixing to manufacturers instructions and details; (Approximate Quantity)</t>
  </si>
  <si>
    <t>Bird Box; Vivara Pro; Woodstone Seville; 32mm hole nest box; brown; fixing to manufacturers instructions and details; (Approximate Quantity)</t>
  </si>
  <si>
    <t>Radius corner with left side blanked off</t>
  </si>
  <si>
    <t>Intervera LVR 251</t>
  </si>
  <si>
    <t>Vera LVS 251</t>
  </si>
  <si>
    <t>Vera Solo LVS 211</t>
  </si>
  <si>
    <t>Tably TBW 421 (Disabled)</t>
  </si>
  <si>
    <t>Tably TBW 421</t>
  </si>
  <si>
    <t>Vera Solo LVS 510</t>
  </si>
  <si>
    <t>General site wide maintenance; 1 year duration</t>
  </si>
  <si>
    <t>Landscape maintenance; NBS Q35</t>
  </si>
  <si>
    <t>grassed areas</t>
  </si>
  <si>
    <t>shrubs / trees / hedges</t>
  </si>
  <si>
    <t>hard landscaping</t>
  </si>
  <si>
    <t>furniture and fencing</t>
  </si>
  <si>
    <t>Summary Page</t>
  </si>
  <si>
    <t>Schedule of Works Pricing Document:</t>
  </si>
  <si>
    <t>Demolition/Preparation</t>
  </si>
  <si>
    <t>Overheads &amp; Profit (%)</t>
  </si>
  <si>
    <t>Contingency</t>
  </si>
  <si>
    <t>TOTAL</t>
  </si>
  <si>
    <t>KERRIER WAY, CAMBORNE</t>
  </si>
  <si>
    <t>BQ COLLECTION</t>
  </si>
  <si>
    <t>2.1 A</t>
  </si>
  <si>
    <t xml:space="preserve">East </t>
  </si>
  <si>
    <t>West</t>
  </si>
  <si>
    <t>2.1 B</t>
  </si>
  <si>
    <t>2.2 A</t>
  </si>
  <si>
    <t>2.2 B</t>
  </si>
  <si>
    <t>2.3 A</t>
  </si>
  <si>
    <t>2.3 B</t>
  </si>
  <si>
    <t>2.4 A</t>
  </si>
  <si>
    <t>2.4 B</t>
  </si>
  <si>
    <t>2.5 A</t>
  </si>
  <si>
    <t>2.5 B</t>
  </si>
  <si>
    <t>2.6 A</t>
  </si>
  <si>
    <t>2.6 B</t>
  </si>
  <si>
    <t>SUB-TOTAL</t>
  </si>
  <si>
    <t>Retain and protect the trees in the Tree Protection Zone; all as shown on drawings; protective measures in accordance with the Arboricultural Impact Assessment/ Phase 3 Remediation Strategy</t>
  </si>
  <si>
    <t>Retain and protect all buried Utilities infrastructure</t>
  </si>
  <si>
    <t>Retain and protect all buried drainage infrastructure</t>
  </si>
  <si>
    <t>laid in accordance with manufacturers instructions (under all paving and soft landscaping areas)</t>
  </si>
  <si>
    <t>Tree planting; including pit excavation, disposal, backfilling with topsoil; stakes/ties supports or below ground guying; included irrigation/aeration system; installed all in accordance with schedule and drawings1; NBS Q31</t>
  </si>
  <si>
    <t>Blackcurrant  'Ben Lomand'; 60cm - 80cm high; at 800 centres</t>
  </si>
  <si>
    <t>Redcurrant  'Junifer'; 60cm - 80cm high; at 800 centres</t>
  </si>
  <si>
    <t>Redcurrant  'Laxton's No 1'; 60cm - 80cm high; at 800 centres</t>
  </si>
  <si>
    <t>Stone paving; Temple granite setts; on 150 thick sub-base (measured elsewhere); mixed colours and sizes; random staggered laying pattern; bedding on 50 thick mortar; primer for underside of setts; 8mm tooled mortar joints; all in accordance with manufacturers instructions and recommendations; as NBS Q25/140</t>
  </si>
  <si>
    <t>Filling with topsoil and seeded (measured elsewhere); to falls and crossfalls, and slopes not exceeding 15 degrees from horizontal</t>
  </si>
  <si>
    <t>Edgings; fixing with galvanised nails into softwood pegs driven into ground at suitable centres</t>
  </si>
  <si>
    <t>Interoperative signage</t>
  </si>
  <si>
    <t>flower beds / seasonal bedding</t>
  </si>
  <si>
    <t>Greenspace Planting; total area 288m2</t>
  </si>
  <si>
    <t>Ruta graveolens 'Jackman's Blue'; 20cm - 30cm high; 2 litre; 0.45 centre density</t>
  </si>
  <si>
    <t>Greenspace Planting; total area 1,405m2</t>
  </si>
  <si>
    <t>Walls</t>
  </si>
  <si>
    <t>Planting</t>
  </si>
  <si>
    <t>Pavings-Gravel</t>
  </si>
  <si>
    <t>Kerbs-Edgings</t>
  </si>
  <si>
    <t>2.7 A</t>
  </si>
  <si>
    <t>2.7 B</t>
  </si>
  <si>
    <t>2.8 A</t>
  </si>
  <si>
    <t>2.8 B</t>
  </si>
  <si>
    <t>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</si>
</sst>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"/>
    <numFmt numFmtId="165" formatCode="#,##0.00_ ;[Red]\-#,##0.00\ "/>
    <numFmt numFmtId="166" formatCode="_-#_-;\-#_-;_-\ &quot;-&quot;_-;_-@_-"/>
    <numFmt numFmtId="167" formatCode="#,##0_);&quot;(&quot;#,##0&quot;)&quot;;&quot;-&quot;_)"/>
    <numFmt numFmtId="168" formatCode="0.0"/>
    <numFmt numFmtId="169" formatCode="0.0%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sz val="11"/>
      <color indexed="8"/>
      <name val="Calibri"/>
      <family val="2"/>
      <charset val="1"/>
    </font>
    <font>
      <sz val="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Calibri"/>
      <family val="2"/>
      <scheme val="minor"/>
    </font>
    <font>
      <i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30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Open Sans Light"/>
      <family val="2"/>
    </font>
    <font>
      <sz val="10"/>
      <name val="Open Sans Light"/>
      <family val="2"/>
    </font>
    <font>
      <b/>
      <u/>
      <sz val="10"/>
      <name val="Open Sans Light"/>
      <family val="2"/>
    </font>
    <font>
      <sz val="10"/>
      <color theme="1"/>
      <name val="Open Sans Light"/>
      <family val="2"/>
    </font>
    <font>
      <sz val="10"/>
      <color rgb="FFFF0000"/>
      <name val="Open Sans Light"/>
      <family val="2"/>
    </font>
    <font>
      <b/>
      <sz val="10"/>
      <color rgb="FF4D4D4F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13" fillId="0" borderId="0"/>
    <xf numFmtId="0" fontId="3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7" fillId="0" borderId="0" xfId="0" applyFont="1" applyAlignment="1">
      <alignment wrapText="1"/>
    </xf>
    <xf numFmtId="3" fontId="7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wrapText="1"/>
    </xf>
    <xf numFmtId="3" fontId="7" fillId="0" borderId="15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wrapText="1" indent="2"/>
    </xf>
    <xf numFmtId="0" fontId="7" fillId="0" borderId="0" xfId="0" applyFont="1"/>
    <xf numFmtId="0" fontId="6" fillId="0" borderId="2" xfId="0" applyFont="1" applyBorder="1" applyAlignment="1">
      <alignment wrapText="1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wrapText="1"/>
    </xf>
    <xf numFmtId="3" fontId="6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wrapText="1"/>
    </xf>
    <xf numFmtId="3" fontId="7" fillId="0" borderId="8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3" fontId="7" fillId="0" borderId="17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right" wrapText="1"/>
    </xf>
    <xf numFmtId="0" fontId="7" fillId="0" borderId="0" xfId="3" applyFont="1" applyAlignment="1">
      <alignment horizontal="left" wrapText="1" indent="2"/>
    </xf>
    <xf numFmtId="0" fontId="10" fillId="0" borderId="0" xfId="0" applyFont="1" applyAlignment="1">
      <alignment horizontal="left" wrapText="1" indent="2"/>
    </xf>
    <xf numFmtId="0" fontId="10" fillId="0" borderId="0" xfId="2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4" fontId="7" fillId="0" borderId="22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166" fontId="7" fillId="0" borderId="25" xfId="3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7" xfId="3" applyNumberFormat="1" applyFont="1" applyBorder="1" applyAlignment="1">
      <alignment horizontal="right" vertical="center"/>
    </xf>
    <xf numFmtId="3" fontId="10" fillId="0" borderId="26" xfId="2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/>
    </xf>
    <xf numFmtId="3" fontId="7" fillId="0" borderId="27" xfId="0" applyNumberFormat="1" applyFont="1" applyBorder="1" applyAlignment="1">
      <alignment horizontal="center" vertical="center"/>
    </xf>
    <xf numFmtId="0" fontId="9" fillId="0" borderId="0" xfId="4" applyFont="1" applyAlignment="1">
      <alignment wrapText="1"/>
    </xf>
    <xf numFmtId="4" fontId="10" fillId="0" borderId="21" xfId="2" applyNumberFormat="1" applyFont="1" applyBorder="1" applyAlignment="1">
      <alignment horizontal="right" vertical="center"/>
    </xf>
    <xf numFmtId="165" fontId="7" fillId="0" borderId="7" xfId="4" applyNumberFormat="1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165" fontId="7" fillId="0" borderId="25" xfId="4" applyNumberFormat="1" applyFont="1" applyBorder="1" applyAlignment="1">
      <alignment horizontal="right" vertical="center"/>
    </xf>
    <xf numFmtId="3" fontId="7" fillId="0" borderId="25" xfId="3" applyNumberFormat="1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43" fontId="10" fillId="0" borderId="26" xfId="1" applyFont="1" applyFill="1" applyBorder="1" applyAlignment="1">
      <alignment horizontal="right" vertical="center"/>
    </xf>
    <xf numFmtId="43" fontId="10" fillId="0" borderId="19" xfId="1" applyFont="1" applyFill="1" applyBorder="1" applyAlignment="1">
      <alignment horizontal="right" vertical="center"/>
    </xf>
    <xf numFmtId="0" fontId="10" fillId="0" borderId="0" xfId="2" applyFont="1"/>
    <xf numFmtId="0" fontId="10" fillId="0" borderId="28" xfId="2" applyFont="1" applyBorder="1" applyAlignment="1">
      <alignment horizontal="center" vertical="center"/>
    </xf>
    <xf numFmtId="43" fontId="10" fillId="0" borderId="4" xfId="1" applyFont="1" applyFill="1" applyBorder="1" applyAlignment="1">
      <alignment horizontal="right" vertical="center"/>
    </xf>
    <xf numFmtId="43" fontId="7" fillId="0" borderId="4" xfId="1" applyFont="1" applyFill="1" applyBorder="1" applyAlignment="1">
      <alignment horizontal="right" vertical="center"/>
    </xf>
    <xf numFmtId="0" fontId="7" fillId="0" borderId="0" xfId="3" applyFont="1"/>
    <xf numFmtId="0" fontId="7" fillId="0" borderId="27" xfId="0" applyFont="1" applyBorder="1" applyAlignment="1">
      <alignment horizontal="center" vertical="center"/>
    </xf>
    <xf numFmtId="4" fontId="10" fillId="0" borderId="27" xfId="3" applyNumberFormat="1" applyFont="1" applyBorder="1" applyAlignment="1">
      <alignment horizontal="right" vertical="center"/>
    </xf>
    <xf numFmtId="4" fontId="10" fillId="0" borderId="26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left" wrapText="1" indent="2"/>
    </xf>
    <xf numFmtId="0" fontId="7" fillId="0" borderId="0" xfId="0" applyFont="1" applyAlignment="1">
      <alignment horizontal="center" vertical="center"/>
    </xf>
    <xf numFmtId="0" fontId="7" fillId="0" borderId="0" xfId="3" applyFont="1" applyAlignment="1">
      <alignment vertical="center"/>
    </xf>
    <xf numFmtId="0" fontId="10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center"/>
    </xf>
    <xf numFmtId="0" fontId="16" fillId="0" borderId="0" xfId="25" applyFont="1" applyAlignment="1">
      <alignment vertical="center"/>
    </xf>
    <xf numFmtId="0" fontId="6" fillId="3" borderId="1" xfId="2" applyFont="1" applyFill="1" applyBorder="1" applyAlignment="1">
      <alignment horizontal="center"/>
    </xf>
    <xf numFmtId="0" fontId="7" fillId="3" borderId="2" xfId="2" applyFont="1" applyFill="1" applyBorder="1"/>
    <xf numFmtId="0" fontId="7" fillId="3" borderId="30" xfId="2" applyFont="1" applyFill="1" applyBorder="1"/>
    <xf numFmtId="0" fontId="20" fillId="3" borderId="28" xfId="2" applyFont="1" applyFill="1" applyBorder="1" applyAlignment="1">
      <alignment horizontal="center" vertical="center"/>
    </xf>
    <xf numFmtId="0" fontId="20" fillId="3" borderId="0" xfId="2" applyFont="1" applyFill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Continuous"/>
    </xf>
    <xf numFmtId="0" fontId="7" fillId="3" borderId="6" xfId="2" applyFont="1" applyFill="1" applyBorder="1" applyAlignment="1">
      <alignment horizontal="centerContinuous"/>
    </xf>
    <xf numFmtId="0" fontId="7" fillId="3" borderId="31" xfId="2" applyFont="1" applyFill="1" applyBorder="1" applyAlignment="1">
      <alignment horizontal="left"/>
    </xf>
    <xf numFmtId="0" fontId="6" fillId="0" borderId="1" xfId="2" applyFont="1" applyBorder="1" applyAlignment="1">
      <alignment horizontal="left" vertical="top"/>
    </xf>
    <xf numFmtId="0" fontId="7" fillId="0" borderId="30" xfId="2" applyFont="1" applyBorder="1" applyAlignment="1">
      <alignment horizontal="left" vertical="top"/>
    </xf>
    <xf numFmtId="0" fontId="7" fillId="0" borderId="0" xfId="2" applyFont="1" applyAlignment="1">
      <alignment vertical="top"/>
    </xf>
    <xf numFmtId="0" fontId="6" fillId="0" borderId="28" xfId="2" applyFont="1" applyBorder="1" applyAlignment="1">
      <alignment horizontal="left" vertical="top"/>
    </xf>
    <xf numFmtId="0" fontId="7" fillId="0" borderId="4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7" fillId="0" borderId="31" xfId="2" applyFont="1" applyBorder="1" applyAlignment="1">
      <alignment horizontal="left" vertical="top"/>
    </xf>
    <xf numFmtId="0" fontId="7" fillId="0" borderId="2" xfId="2" applyFont="1" applyBorder="1" applyAlignment="1">
      <alignment horizontal="left" vertical="top"/>
    </xf>
    <xf numFmtId="0" fontId="6" fillId="0" borderId="2" xfId="2" applyFont="1" applyBorder="1" applyAlignment="1">
      <alignment horizontal="left" vertical="top"/>
    </xf>
    <xf numFmtId="14" fontId="7" fillId="0" borderId="2" xfId="2" applyNumberFormat="1" applyFont="1" applyBorder="1" applyAlignment="1">
      <alignment horizontal="left" vertical="top"/>
    </xf>
    <xf numFmtId="0" fontId="6" fillId="0" borderId="28" xfId="2" applyFont="1" applyBorder="1" applyAlignment="1">
      <alignment vertical="top"/>
    </xf>
    <xf numFmtId="0" fontId="5" fillId="0" borderId="0" xfId="2" applyAlignment="1">
      <alignment vertical="top" wrapText="1"/>
    </xf>
    <xf numFmtId="0" fontId="5" fillId="0" borderId="4" xfId="2" applyBorder="1" applyAlignment="1">
      <alignment vertical="top" wrapText="1"/>
    </xf>
    <xf numFmtId="0" fontId="7" fillId="0" borderId="5" xfId="2" applyFont="1" applyBorder="1" applyAlignment="1">
      <alignment vertical="top"/>
    </xf>
    <xf numFmtId="0" fontId="7" fillId="0" borderId="6" xfId="2" applyFont="1" applyBorder="1" applyAlignment="1">
      <alignment vertical="top"/>
    </xf>
    <xf numFmtId="0" fontId="7" fillId="0" borderId="31" xfId="2" applyFont="1" applyBorder="1" applyAlignment="1">
      <alignment vertical="top"/>
    </xf>
    <xf numFmtId="0" fontId="7" fillId="0" borderId="1" xfId="2" applyFont="1" applyBorder="1" applyAlignment="1">
      <alignment vertical="top"/>
    </xf>
    <xf numFmtId="0" fontId="7" fillId="0" borderId="2" xfId="2" applyFont="1" applyBorder="1" applyAlignment="1">
      <alignment vertical="top"/>
    </xf>
    <xf numFmtId="0" fontId="7" fillId="0" borderId="30" xfId="2" applyFont="1" applyBorder="1" applyAlignment="1">
      <alignment vertical="top"/>
    </xf>
    <xf numFmtId="0" fontId="7" fillId="0" borderId="4" xfId="2" applyFont="1" applyBorder="1" applyAlignment="1">
      <alignment vertical="top"/>
    </xf>
    <xf numFmtId="0" fontId="7" fillId="0" borderId="6" xfId="2" applyFont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7" fillId="0" borderId="28" xfId="2" applyFont="1" applyBorder="1" applyAlignment="1">
      <alignment vertical="top"/>
    </xf>
    <xf numFmtId="1" fontId="7" fillId="0" borderId="0" xfId="2" applyNumberFormat="1" applyFont="1" applyAlignment="1">
      <alignment vertical="top" wrapText="1"/>
    </xf>
    <xf numFmtId="1" fontId="7" fillId="0" borderId="4" xfId="2" applyNumberFormat="1" applyFont="1" applyBorder="1" applyAlignment="1">
      <alignment vertical="top" wrapText="1"/>
    </xf>
    <xf numFmtId="1" fontId="7" fillId="0" borderId="0" xfId="2" applyNumberFormat="1" applyFont="1" applyAlignment="1">
      <alignment vertical="top"/>
    </xf>
    <xf numFmtId="2" fontId="7" fillId="0" borderId="0" xfId="2" applyNumberFormat="1" applyFont="1" applyAlignment="1">
      <alignment horizontal="right" vertical="top"/>
    </xf>
    <xf numFmtId="2" fontId="7" fillId="0" borderId="0" xfId="2" applyNumberFormat="1" applyFont="1" applyAlignment="1">
      <alignment vertical="top"/>
    </xf>
    <xf numFmtId="0" fontId="6" fillId="0" borderId="0" xfId="2" applyFont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4" xfId="2" applyFont="1" applyBorder="1" applyAlignment="1">
      <alignment vertical="top" wrapText="1"/>
    </xf>
    <xf numFmtId="0" fontId="7" fillId="0" borderId="28" xfId="2" applyFont="1" applyBorder="1" applyAlignment="1">
      <alignment horizontal="right" vertical="top"/>
    </xf>
    <xf numFmtId="0" fontId="6" fillId="0" borderId="0" xfId="2" applyFont="1" applyAlignment="1">
      <alignment vertical="top"/>
    </xf>
    <xf numFmtId="0" fontId="6" fillId="0" borderId="4" xfId="2" applyFont="1" applyBorder="1" applyAlignment="1">
      <alignment vertical="top"/>
    </xf>
    <xf numFmtId="0" fontId="7" fillId="0" borderId="5" xfId="2" applyFont="1" applyBorder="1" applyAlignment="1">
      <alignment horizontal="right" vertical="top"/>
    </xf>
    <xf numFmtId="2" fontId="7" fillId="0" borderId="6" xfId="2" applyNumberFormat="1" applyFont="1" applyBorder="1" applyAlignment="1">
      <alignment horizontal="right" vertical="top"/>
    </xf>
    <xf numFmtId="0" fontId="6" fillId="0" borderId="33" xfId="2" applyFont="1" applyBorder="1" applyAlignment="1">
      <alignment horizontal="centerContinuous" vertical="top"/>
    </xf>
    <xf numFmtId="0" fontId="6" fillId="0" borderId="34" xfId="2" applyFont="1" applyBorder="1" applyAlignment="1">
      <alignment horizontal="centerContinuous" vertical="top"/>
    </xf>
    <xf numFmtId="0" fontId="6" fillId="0" borderId="35" xfId="2" applyFont="1" applyBorder="1" applyAlignment="1">
      <alignment horizontal="centerContinuous" vertical="top"/>
    </xf>
    <xf numFmtId="0" fontId="6" fillId="0" borderId="36" xfId="2" applyFont="1" applyBorder="1" applyAlignment="1">
      <alignment horizontal="left" vertical="top"/>
    </xf>
    <xf numFmtId="2" fontId="6" fillId="0" borderId="37" xfId="2" applyNumberFormat="1" applyFont="1" applyBorder="1" applyAlignment="1">
      <alignment horizontal="centerContinuous" vertical="top" wrapText="1"/>
    </xf>
    <xf numFmtId="0" fontId="6" fillId="0" borderId="37" xfId="2" applyFont="1" applyBorder="1" applyAlignment="1">
      <alignment horizontal="centerContinuous" vertical="top"/>
    </xf>
    <xf numFmtId="0" fontId="7" fillId="0" borderId="1" xfId="2" applyFont="1" applyBorder="1" applyAlignment="1">
      <alignment horizontal="left" vertical="top"/>
    </xf>
    <xf numFmtId="0" fontId="6" fillId="0" borderId="38" xfId="2" applyFont="1" applyBorder="1" applyAlignment="1">
      <alignment horizontal="centerContinuous" vertical="top"/>
    </xf>
    <xf numFmtId="0" fontId="6" fillId="0" borderId="27" xfId="2" applyFont="1" applyBorder="1" applyAlignment="1">
      <alignment horizontal="centerContinuous" vertical="top"/>
    </xf>
    <xf numFmtId="0" fontId="7" fillId="0" borderId="28" xfId="2" applyFont="1" applyBorder="1" applyAlignment="1">
      <alignment horizontal="left" vertical="top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7" fillId="0" borderId="39" xfId="2" applyFont="1" applyBorder="1" applyAlignment="1">
      <alignment vertical="top"/>
    </xf>
    <xf numFmtId="2" fontId="6" fillId="0" borderId="8" xfId="2" applyNumberFormat="1" applyFont="1" applyBorder="1" applyAlignment="1">
      <alignment horizontal="centerContinuous" vertical="top"/>
    </xf>
    <xf numFmtId="0" fontId="6" fillId="0" borderId="8" xfId="2" applyFont="1" applyBorder="1" applyAlignment="1">
      <alignment horizontal="centerContinuous" vertical="top"/>
    </xf>
    <xf numFmtId="0" fontId="7" fillId="0" borderId="8" xfId="2" applyFont="1" applyBorder="1" applyAlignment="1">
      <alignment vertical="top"/>
    </xf>
    <xf numFmtId="0" fontId="7" fillId="0" borderId="0" xfId="2" applyFont="1" applyAlignment="1">
      <alignment horizontal="right" vertical="top"/>
    </xf>
    <xf numFmtId="0" fontId="7" fillId="0" borderId="0" xfId="2" applyFont="1" applyAlignment="1">
      <alignment horizontal="left" vertical="top"/>
    </xf>
    <xf numFmtId="0" fontId="7" fillId="0" borderId="40" xfId="2" applyFont="1" applyBorder="1" applyAlignment="1">
      <alignment vertical="top"/>
    </xf>
    <xf numFmtId="4" fontId="7" fillId="0" borderId="1" xfId="1" applyNumberFormat="1" applyFont="1" applyFill="1" applyBorder="1" applyAlignment="1">
      <alignment horizontal="right" vertical="top"/>
    </xf>
    <xf numFmtId="4" fontId="7" fillId="0" borderId="9" xfId="1" applyNumberFormat="1" applyFont="1" applyFill="1" applyBorder="1" applyAlignment="1">
      <alignment horizontal="right" vertical="top"/>
    </xf>
    <xf numFmtId="9" fontId="7" fillId="0" borderId="30" xfId="11" applyFont="1" applyFill="1" applyBorder="1" applyAlignment="1">
      <alignment horizontal="right" vertical="top"/>
    </xf>
    <xf numFmtId="0" fontId="7" fillId="0" borderId="38" xfId="2" applyFont="1" applyBorder="1" applyAlignment="1">
      <alignment vertical="top"/>
    </xf>
    <xf numFmtId="4" fontId="7" fillId="0" borderId="27" xfId="1" applyNumberFormat="1" applyFont="1" applyFill="1" applyBorder="1" applyAlignment="1">
      <alignment horizontal="right" vertical="top"/>
    </xf>
    <xf numFmtId="9" fontId="7" fillId="0" borderId="4" xfId="11" applyFont="1" applyFill="1" applyBorder="1" applyAlignment="1">
      <alignment horizontal="right" vertical="top"/>
    </xf>
    <xf numFmtId="1" fontId="7" fillId="0" borderId="0" xfId="2" applyNumberFormat="1" applyFont="1"/>
    <xf numFmtId="4" fontId="7" fillId="0" borderId="8" xfId="1" applyNumberFormat="1" applyFont="1" applyFill="1" applyBorder="1" applyAlignment="1">
      <alignment horizontal="right" vertical="top"/>
    </xf>
    <xf numFmtId="9" fontId="7" fillId="0" borderId="31" xfId="11" applyFont="1" applyFill="1" applyBorder="1" applyAlignment="1">
      <alignment horizontal="right" vertical="top"/>
    </xf>
    <xf numFmtId="0" fontId="6" fillId="0" borderId="41" xfId="2" applyFont="1" applyBorder="1" applyAlignment="1">
      <alignment horizontal="right" vertical="top"/>
    </xf>
    <xf numFmtId="4" fontId="6" fillId="0" borderId="10" xfId="1" applyNumberFormat="1" applyFont="1" applyFill="1" applyBorder="1" applyAlignment="1">
      <alignment horizontal="right" vertical="top"/>
    </xf>
    <xf numFmtId="9" fontId="6" fillId="0" borderId="32" xfId="11" applyFont="1" applyFill="1" applyBorder="1" applyAlignment="1">
      <alignment horizontal="right" vertical="top"/>
    </xf>
    <xf numFmtId="0" fontId="6" fillId="0" borderId="38" xfId="2" applyFont="1" applyBorder="1" applyAlignment="1">
      <alignment vertical="top"/>
    </xf>
    <xf numFmtId="4" fontId="6" fillId="0" borderId="27" xfId="1" applyNumberFormat="1" applyFont="1" applyFill="1" applyBorder="1" applyAlignment="1">
      <alignment horizontal="right" vertical="top"/>
    </xf>
    <xf numFmtId="0" fontId="7" fillId="0" borderId="38" xfId="2" applyFont="1" applyBorder="1" applyAlignment="1">
      <alignment vertical="top" wrapText="1"/>
    </xf>
    <xf numFmtId="0" fontId="7" fillId="0" borderId="42" xfId="2" applyFont="1" applyBorder="1" applyAlignment="1">
      <alignment vertical="top"/>
    </xf>
    <xf numFmtId="4" fontId="7" fillId="2" borderId="27" xfId="1" applyNumberFormat="1" applyFont="1" applyFill="1" applyBorder="1" applyAlignment="1">
      <alignment horizontal="right" vertical="top"/>
    </xf>
    <xf numFmtId="9" fontId="7" fillId="0" borderId="0" xfId="11" applyFont="1" applyAlignment="1">
      <alignment vertical="top"/>
    </xf>
    <xf numFmtId="1" fontId="7" fillId="0" borderId="0" xfId="2" applyNumberFormat="1" applyFont="1" applyAlignment="1">
      <alignment horizontal="right"/>
    </xf>
    <xf numFmtId="1" fontId="6" fillId="0" borderId="0" xfId="2" applyNumberFormat="1" applyFont="1"/>
    <xf numFmtId="0" fontId="6" fillId="0" borderId="11" xfId="2" applyFont="1" applyBorder="1" applyAlignment="1">
      <alignment horizontal="left"/>
    </xf>
    <xf numFmtId="1" fontId="6" fillId="0" borderId="12" xfId="2" applyNumberFormat="1" applyFont="1" applyBorder="1"/>
    <xf numFmtId="1" fontId="6" fillId="0" borderId="43" xfId="2" applyNumberFormat="1" applyFont="1" applyBorder="1"/>
    <xf numFmtId="43" fontId="7" fillId="0" borderId="0" xfId="1" applyFont="1" applyBorder="1"/>
    <xf numFmtId="2" fontId="7" fillId="0" borderId="0" xfId="2" applyNumberFormat="1" applyFont="1"/>
    <xf numFmtId="0" fontId="22" fillId="0" borderId="0" xfId="2" applyFont="1"/>
    <xf numFmtId="14" fontId="6" fillId="0" borderId="1" xfId="2" applyNumberFormat="1" applyFont="1" applyBorder="1" applyAlignment="1">
      <alignment horizontal="left" vertical="top"/>
    </xf>
    <xf numFmtId="17" fontId="7" fillId="0" borderId="2" xfId="2" applyNumberFormat="1" applyFont="1" applyBorder="1" applyAlignment="1">
      <alignment horizontal="center" vertical="top"/>
    </xf>
    <xf numFmtId="0" fontId="7" fillId="0" borderId="0" xfId="2" applyFont="1" applyAlignment="1">
      <alignment horizontal="center" vertical="top"/>
    </xf>
    <xf numFmtId="15" fontId="7" fillId="0" borderId="6" xfId="2" applyNumberFormat="1" applyFont="1" applyBorder="1" applyAlignment="1">
      <alignment horizontal="center" vertical="top"/>
    </xf>
    <xf numFmtId="43" fontId="10" fillId="0" borderId="22" xfId="1" applyFont="1" applyFill="1" applyBorder="1" applyAlignment="1">
      <alignment horizontal="right" vertical="center"/>
    </xf>
    <xf numFmtId="4" fontId="7" fillId="0" borderId="28" xfId="1" applyNumberFormat="1" applyFont="1" applyFill="1" applyBorder="1" applyAlignment="1">
      <alignment horizontal="right" vertical="top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4" applyFont="1" applyAlignment="1">
      <alignment wrapText="1"/>
    </xf>
    <xf numFmtId="0" fontId="17" fillId="0" borderId="0" xfId="0" applyFont="1" applyAlignment="1">
      <alignment wrapText="1"/>
    </xf>
    <xf numFmtId="4" fontId="7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wrapText="1"/>
    </xf>
    <xf numFmtId="0" fontId="10" fillId="0" borderId="0" xfId="2" applyFont="1" applyAlignment="1">
      <alignment horizontal="left" wrapText="1" indent="2"/>
    </xf>
    <xf numFmtId="3" fontId="10" fillId="0" borderId="29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167" fontId="7" fillId="0" borderId="27" xfId="0" applyNumberFormat="1" applyFont="1" applyBorder="1" applyAlignment="1">
      <alignment horizontal="center" vertical="center"/>
    </xf>
    <xf numFmtId="0" fontId="12" fillId="0" borderId="0" xfId="2" applyFont="1" applyAlignment="1">
      <alignment wrapText="1"/>
    </xf>
    <xf numFmtId="0" fontId="7" fillId="0" borderId="0" xfId="3" applyFont="1" applyAlignment="1">
      <alignment wrapText="1"/>
    </xf>
    <xf numFmtId="3" fontId="10" fillId="0" borderId="21" xfId="2" applyNumberFormat="1" applyFont="1" applyBorder="1" applyAlignment="1">
      <alignment horizontal="center" vertical="center"/>
    </xf>
    <xf numFmtId="166" fontId="10" fillId="0" borderId="23" xfId="2" applyNumberFormat="1" applyFont="1" applyBorder="1" applyAlignment="1">
      <alignment horizontal="center" vertical="center"/>
    </xf>
    <xf numFmtId="0" fontId="10" fillId="0" borderId="0" xfId="3" applyFont="1" applyAlignment="1">
      <alignment horizontal="left" wrapText="1" indent="2"/>
    </xf>
    <xf numFmtId="3" fontId="10" fillId="0" borderId="18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4" fontId="10" fillId="0" borderId="26" xfId="2" applyNumberFormat="1" applyFont="1" applyBorder="1" applyAlignment="1">
      <alignment horizontal="right" vertical="center"/>
    </xf>
    <xf numFmtId="165" fontId="7" fillId="0" borderId="27" xfId="4" applyNumberFormat="1" applyFont="1" applyBorder="1" applyAlignment="1">
      <alignment horizontal="right" vertical="center"/>
    </xf>
    <xf numFmtId="166" fontId="7" fillId="0" borderId="27" xfId="3" applyNumberFormat="1" applyFont="1" applyBorder="1" applyAlignment="1">
      <alignment horizontal="center" vertical="center"/>
    </xf>
    <xf numFmtId="3" fontId="7" fillId="0" borderId="27" xfId="3" applyNumberFormat="1" applyFont="1" applyBorder="1" applyAlignment="1">
      <alignment horizontal="center" vertical="center"/>
    </xf>
    <xf numFmtId="0" fontId="10" fillId="0" borderId="0" xfId="2" applyFont="1" applyAlignment="1">
      <alignment horizontal="left" wrapText="1" indent="4"/>
    </xf>
    <xf numFmtId="0" fontId="6" fillId="0" borderId="28" xfId="0" applyFont="1" applyBorder="1" applyAlignment="1">
      <alignment horizontal="center" vertical="center"/>
    </xf>
    <xf numFmtId="4" fontId="7" fillId="0" borderId="4" xfId="3" applyNumberFormat="1" applyFont="1" applyBorder="1" applyAlignment="1">
      <alignment horizontal="right" vertical="center"/>
    </xf>
    <xf numFmtId="4" fontId="10" fillId="0" borderId="4" xfId="3" applyNumberFormat="1" applyFont="1" applyBorder="1" applyAlignment="1">
      <alignment horizontal="right" vertical="center"/>
    </xf>
    <xf numFmtId="4" fontId="10" fillId="0" borderId="0" xfId="3" applyNumberFormat="1" applyFont="1" applyAlignment="1">
      <alignment horizontal="right" vertical="center"/>
    </xf>
    <xf numFmtId="43" fontId="10" fillId="0" borderId="0" xfId="1" applyFont="1" applyFill="1" applyBorder="1" applyAlignment="1">
      <alignment horizontal="right" vertical="center"/>
    </xf>
    <xf numFmtId="0" fontId="10" fillId="0" borderId="0" xfId="0" applyFont="1" applyAlignment="1">
      <alignment horizontal="left" wrapText="1" indent="4"/>
    </xf>
    <xf numFmtId="0" fontId="23" fillId="0" borderId="27" xfId="27" applyFont="1" applyBorder="1" applyAlignment="1">
      <alignment horizontal="center" vertical="top" wrapText="1"/>
    </xf>
    <xf numFmtId="43" fontId="23" fillId="0" borderId="27" xfId="28" applyFont="1" applyBorder="1" applyAlignment="1">
      <alignment horizontal="center" vertical="top"/>
    </xf>
    <xf numFmtId="0" fontId="25" fillId="0" borderId="27" xfId="27" applyFont="1" applyBorder="1" applyAlignment="1">
      <alignment vertical="top" wrapText="1"/>
    </xf>
    <xf numFmtId="43" fontId="24" fillId="0" borderId="27" xfId="28" applyFont="1" applyBorder="1" applyAlignment="1">
      <alignment horizontal="center" vertical="top"/>
    </xf>
    <xf numFmtId="0" fontId="23" fillId="0" borderId="27" xfId="27" applyFont="1" applyBorder="1" applyAlignment="1">
      <alignment vertical="top" wrapText="1"/>
    </xf>
    <xf numFmtId="0" fontId="24" fillId="0" borderId="27" xfId="27" applyFont="1" applyBorder="1" applyAlignment="1">
      <alignment vertical="top" wrapText="1"/>
    </xf>
    <xf numFmtId="0" fontId="26" fillId="0" borderId="27" xfId="27" applyFont="1" applyBorder="1" applyAlignment="1">
      <alignment vertical="top" wrapText="1"/>
    </xf>
    <xf numFmtId="0" fontId="23" fillId="0" borderId="27" xfId="27" applyFont="1" applyBorder="1" applyAlignment="1">
      <alignment horizontal="right" vertical="top" wrapText="1"/>
    </xf>
    <xf numFmtId="43" fontId="24" fillId="0" borderId="37" xfId="28" applyFont="1" applyBorder="1" applyAlignment="1">
      <alignment horizontal="center" vertical="top"/>
    </xf>
    <xf numFmtId="3" fontId="7" fillId="0" borderId="44" xfId="0" applyNumberFormat="1" applyFont="1" applyBorder="1" applyAlignment="1">
      <alignment horizontal="center" vertical="center"/>
    </xf>
    <xf numFmtId="43" fontId="10" fillId="0" borderId="45" xfId="1" applyFont="1" applyFill="1" applyBorder="1" applyAlignment="1">
      <alignment horizontal="right" vertical="center"/>
    </xf>
    <xf numFmtId="169" fontId="24" fillId="0" borderId="27" xfId="28" applyNumberFormat="1" applyFont="1" applyBorder="1" applyAlignment="1">
      <alignment horizontal="center" vertical="top"/>
    </xf>
    <xf numFmtId="0" fontId="6" fillId="3" borderId="46" xfId="2" applyFont="1" applyFill="1" applyBorder="1" applyAlignment="1">
      <alignment horizontal="center"/>
    </xf>
    <xf numFmtId="0" fontId="7" fillId="3" borderId="47" xfId="2" applyFont="1" applyFill="1" applyBorder="1"/>
    <xf numFmtId="0" fontId="7" fillId="3" borderId="48" xfId="2" applyFont="1" applyFill="1" applyBorder="1"/>
    <xf numFmtId="0" fontId="20" fillId="3" borderId="49" xfId="2" applyFont="1" applyFill="1" applyBorder="1" applyAlignment="1">
      <alignment horizontal="center" vertical="center"/>
    </xf>
    <xf numFmtId="0" fontId="20" fillId="3" borderId="50" xfId="2" applyFont="1" applyFill="1" applyBorder="1" applyAlignment="1">
      <alignment horizontal="center" vertical="center"/>
    </xf>
    <xf numFmtId="0" fontId="7" fillId="0" borderId="49" xfId="2" applyFont="1" applyBorder="1"/>
    <xf numFmtId="0" fontId="7" fillId="0" borderId="50" xfId="2" applyFont="1" applyBorder="1"/>
    <xf numFmtId="0" fontId="7" fillId="3" borderId="49" xfId="2" applyFont="1" applyFill="1" applyBorder="1" applyAlignment="1">
      <alignment horizontal="center" vertical="center"/>
    </xf>
    <xf numFmtId="0" fontId="7" fillId="3" borderId="50" xfId="2" applyFont="1" applyFill="1" applyBorder="1" applyAlignment="1">
      <alignment horizontal="center" vertical="center"/>
    </xf>
    <xf numFmtId="0" fontId="7" fillId="3" borderId="51" xfId="2" applyFont="1" applyFill="1" applyBorder="1" applyAlignment="1">
      <alignment horizontal="centerContinuous"/>
    </xf>
    <xf numFmtId="0" fontId="7" fillId="3" borderId="52" xfId="2" applyFont="1" applyFill="1" applyBorder="1" applyAlignment="1">
      <alignment horizontal="centerContinuous"/>
    </xf>
    <xf numFmtId="168" fontId="23" fillId="0" borderId="55" xfId="27" applyNumberFormat="1" applyFont="1" applyBorder="1" applyAlignment="1">
      <alignment horizontal="center" vertical="top"/>
    </xf>
    <xf numFmtId="4" fontId="7" fillId="0" borderId="56" xfId="0" applyNumberFormat="1" applyFont="1" applyBorder="1" applyAlignment="1">
      <alignment horizontal="right" vertical="center"/>
    </xf>
    <xf numFmtId="168" fontId="23" fillId="0" borderId="55" xfId="27" applyNumberFormat="1" applyFont="1" applyBorder="1" applyAlignment="1">
      <alignment horizontal="center" vertical="top" wrapText="1"/>
    </xf>
    <xf numFmtId="168" fontId="24" fillId="0" borderId="55" xfId="27" applyNumberFormat="1" applyFont="1" applyBorder="1" applyAlignment="1">
      <alignment horizontal="center" vertical="top" wrapText="1"/>
    </xf>
    <xf numFmtId="4" fontId="7" fillId="0" borderId="50" xfId="0" applyNumberFormat="1" applyFont="1" applyBorder="1" applyAlignment="1">
      <alignment horizontal="right" vertical="center"/>
    </xf>
    <xf numFmtId="0" fontId="24" fillId="0" borderId="0" xfId="27" applyFont="1" applyAlignment="1">
      <alignment vertical="top" wrapText="1"/>
    </xf>
    <xf numFmtId="43" fontId="10" fillId="0" borderId="56" xfId="1" applyFont="1" applyFill="1" applyBorder="1" applyAlignment="1">
      <alignment horizontal="right" vertical="center"/>
    </xf>
    <xf numFmtId="43" fontId="10" fillId="0" borderId="57" xfId="1" applyFont="1" applyFill="1" applyBorder="1" applyAlignment="1">
      <alignment horizontal="right" vertical="center"/>
    </xf>
    <xf numFmtId="168" fontId="27" fillId="0" borderId="55" xfId="27" applyNumberFormat="1" applyFont="1" applyBorder="1" applyAlignment="1">
      <alignment horizontal="center" vertical="top" wrapText="1"/>
    </xf>
    <xf numFmtId="168" fontId="23" fillId="0" borderId="58" xfId="27" applyNumberFormat="1" applyFont="1" applyBorder="1" applyAlignment="1">
      <alignment horizontal="center" vertical="top" wrapText="1"/>
    </xf>
    <xf numFmtId="0" fontId="28" fillId="0" borderId="14" xfId="27" applyFont="1" applyBorder="1" applyAlignment="1">
      <alignment horizontal="left" vertical="top" wrapText="1"/>
    </xf>
    <xf numFmtId="43" fontId="24" fillId="0" borderId="15" xfId="28" applyFont="1" applyBorder="1" applyAlignment="1">
      <alignment horizontal="center" vertical="top"/>
    </xf>
    <xf numFmtId="3" fontId="7" fillId="0" borderId="59" xfId="0" applyNumberFormat="1" applyFont="1" applyBorder="1" applyAlignment="1">
      <alignment horizontal="center" vertical="center"/>
    </xf>
    <xf numFmtId="4" fontId="7" fillId="0" borderId="59" xfId="0" applyNumberFormat="1" applyFont="1" applyBorder="1" applyAlignment="1">
      <alignment horizontal="right" vertical="center"/>
    </xf>
    <xf numFmtId="4" fontId="7" fillId="0" borderId="60" xfId="0" applyNumberFormat="1" applyFont="1" applyBorder="1" applyAlignment="1">
      <alignment horizontal="right" vertical="center"/>
    </xf>
    <xf numFmtId="0" fontId="7" fillId="0" borderId="0" xfId="2" applyFont="1" applyAlignment="1">
      <alignment horizontal="left" vertical="top"/>
    </xf>
    <xf numFmtId="0" fontId="7" fillId="0" borderId="4" xfId="2" applyFont="1" applyBorder="1" applyAlignment="1">
      <alignment horizontal="left" vertical="top"/>
    </xf>
    <xf numFmtId="0" fontId="7" fillId="0" borderId="6" xfId="2" applyFont="1" applyBorder="1" applyAlignment="1">
      <alignment horizontal="left" vertical="top"/>
    </xf>
    <xf numFmtId="0" fontId="7" fillId="0" borderId="31" xfId="2" applyFont="1" applyBorder="1" applyAlignment="1">
      <alignment horizontal="left" vertical="top"/>
    </xf>
    <xf numFmtId="0" fontId="19" fillId="3" borderId="28" xfId="2" applyFont="1" applyFill="1" applyBorder="1" applyAlignment="1">
      <alignment horizontal="center"/>
    </xf>
    <xf numFmtId="0" fontId="19" fillId="3" borderId="0" xfId="2" applyFont="1" applyFill="1" applyAlignment="1">
      <alignment horizontal="center"/>
    </xf>
    <xf numFmtId="0" fontId="19" fillId="3" borderId="4" xfId="2" applyFont="1" applyFill="1" applyBorder="1" applyAlignment="1">
      <alignment horizontal="center"/>
    </xf>
    <xf numFmtId="0" fontId="20" fillId="3" borderId="28" xfId="2" applyFont="1" applyFill="1" applyBorder="1" applyAlignment="1">
      <alignment horizontal="center" vertical="center"/>
    </xf>
    <xf numFmtId="0" fontId="20" fillId="3" borderId="0" xfId="2" applyFont="1" applyFill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6" fillId="0" borderId="11" xfId="2" applyFont="1" applyBorder="1" applyAlignment="1">
      <alignment horizontal="center" vertical="top"/>
    </xf>
    <xf numFmtId="0" fontId="6" fillId="0" borderId="12" xfId="2" applyFont="1" applyBorder="1" applyAlignment="1">
      <alignment horizontal="center" vertical="top"/>
    </xf>
    <xf numFmtId="0" fontId="6" fillId="0" borderId="32" xfId="2" applyFont="1" applyBorder="1" applyAlignment="1">
      <alignment horizontal="center" vertical="top"/>
    </xf>
    <xf numFmtId="0" fontId="7" fillId="0" borderId="2" xfId="2" applyFont="1" applyBorder="1" applyAlignment="1">
      <alignment horizontal="left" vertical="top"/>
    </xf>
    <xf numFmtId="0" fontId="7" fillId="0" borderId="30" xfId="2" applyFont="1" applyBorder="1" applyAlignment="1">
      <alignment horizontal="left" vertical="top"/>
    </xf>
    <xf numFmtId="0" fontId="6" fillId="0" borderId="5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9" fillId="3" borderId="49" xfId="2" applyFont="1" applyFill="1" applyBorder="1" applyAlignment="1">
      <alignment horizontal="center"/>
    </xf>
    <xf numFmtId="0" fontId="19" fillId="3" borderId="50" xfId="2" applyFont="1" applyFill="1" applyBorder="1" applyAlignment="1">
      <alignment horizontal="center"/>
    </xf>
    <xf numFmtId="0" fontId="20" fillId="3" borderId="49" xfId="2" applyFont="1" applyFill="1" applyBorder="1" applyAlignment="1">
      <alignment horizontal="center" vertical="center"/>
    </xf>
    <xf numFmtId="0" fontId="20" fillId="3" borderId="50" xfId="2" applyFont="1" applyFill="1" applyBorder="1" applyAlignment="1">
      <alignment horizontal="center" vertical="center"/>
    </xf>
    <xf numFmtId="0" fontId="7" fillId="3" borderId="49" xfId="2" applyFont="1" applyFill="1" applyBorder="1" applyAlignment="1">
      <alignment horizontal="center" vertical="center"/>
    </xf>
    <xf numFmtId="0" fontId="7" fillId="3" borderId="50" xfId="2" applyFont="1" applyFill="1" applyBorder="1" applyAlignment="1">
      <alignment horizontal="center" vertical="center"/>
    </xf>
    <xf numFmtId="3" fontId="10" fillId="4" borderId="26" xfId="2" applyNumberFormat="1" applyFont="1" applyFill="1" applyBorder="1" applyAlignment="1">
      <alignment horizontal="center" vertical="center"/>
    </xf>
    <xf numFmtId="3" fontId="7" fillId="4" borderId="27" xfId="0" applyNumberFormat="1" applyFont="1" applyFill="1" applyBorder="1" applyAlignment="1">
      <alignment horizontal="center" vertical="center"/>
    </xf>
    <xf numFmtId="3" fontId="10" fillId="0" borderId="26" xfId="2" applyNumberFormat="1" applyFont="1" applyFill="1" applyBorder="1" applyAlignment="1">
      <alignment horizontal="center" vertical="center"/>
    </xf>
    <xf numFmtId="3" fontId="7" fillId="0" borderId="27" xfId="0" applyNumberFormat="1" applyFont="1" applyFill="1" applyBorder="1" applyAlignment="1">
      <alignment horizontal="center" vertical="center"/>
    </xf>
  </cellXfs>
  <cellStyles count="29">
    <cellStyle name="Comma" xfId="1" builtinId="3"/>
    <cellStyle name="Comma 2" xfId="13" xr:uid="{A8F9ED9D-0F95-463A-8EE1-E65BE10B001E}"/>
    <cellStyle name="Comma 2 2" xfId="21" xr:uid="{EA2A74F4-3EE1-4CC3-BF6E-D5F2CEA55B4B}"/>
    <cellStyle name="Comma 3" xfId="19" xr:uid="{D71EC8EF-56B6-4221-9D0B-E50163525B79}"/>
    <cellStyle name="Comma 4" xfId="10" xr:uid="{046C50DB-7A68-4DC7-AF23-6DC4C3616612}"/>
    <cellStyle name="Comma 5" xfId="28" xr:uid="{D84010F4-C2CD-4052-8FD5-F3576E44250E}"/>
    <cellStyle name="Currency 2" xfId="7" xr:uid="{049E16E5-8E18-4EC9-81C8-767C3A6716B8}"/>
    <cellStyle name="Currency 2 2" xfId="20" xr:uid="{FC1BEBFD-2611-47FE-AFE6-D48B138B2866}"/>
    <cellStyle name="Currency 3" xfId="12" xr:uid="{A8BF2FBA-8EB5-4C9B-AD2B-0840429985BF}"/>
    <cellStyle name="Excel Built-in Normal" xfId="17" xr:uid="{28BBDC15-4024-4984-B88E-2C8B62F861B1}"/>
    <cellStyle name="Hyperlink" xfId="25" builtinId="8"/>
    <cellStyle name="Normal" xfId="0" builtinId="0"/>
    <cellStyle name="Normal 2" xfId="2" xr:uid="{BF75BE67-880C-4492-84A0-6B866E599F51}"/>
    <cellStyle name="Normal 2 2" xfId="5" xr:uid="{F2D38906-4D0D-4DAC-A7F8-D94F9BC7A3E5}"/>
    <cellStyle name="Normal 3" xfId="3" xr:uid="{C646109A-A65F-4CB2-AB13-7C0CBFA6C08A}"/>
    <cellStyle name="Normal 3 2" xfId="4" xr:uid="{4DD0FD63-DBD3-45E3-8604-AE5F08B15676}"/>
    <cellStyle name="Normal 3 2 2" xfId="15" xr:uid="{774D218A-AD57-4BFF-A6EA-83A11299EF7F}"/>
    <cellStyle name="Normal 4" xfId="14" xr:uid="{EFCD0465-0E94-46EA-A7E1-4971AD099F5B}"/>
    <cellStyle name="Normal 4 2" xfId="22" xr:uid="{3900310F-6DAF-41E4-8B63-915EFE383327}"/>
    <cellStyle name="Normal 4 3" xfId="26" xr:uid="{AE719B73-CE4B-4682-B9D6-BCE8ABA3C1D2}"/>
    <cellStyle name="Normal 4 7" xfId="9" xr:uid="{D0E5B0E9-B2F7-46D5-9F07-B1DF9E384645}"/>
    <cellStyle name="Normal 5" xfId="6" xr:uid="{67E9FE64-59FE-4826-B9A1-05D14DE2C1BC}"/>
    <cellStyle name="Normal 5 2" xfId="24" xr:uid="{A8D4E814-7062-4C19-9956-787889744B36}"/>
    <cellStyle name="Normal 5 3" xfId="18" xr:uid="{FD3C5743-CC4C-4879-AB28-9E7A73FE9303}"/>
    <cellStyle name="Normal 6" xfId="27" xr:uid="{068DD8ED-E2E7-4448-9ED2-C164EF681517}"/>
    <cellStyle name="Per cent 2" xfId="11" xr:uid="{8F5B41FA-5BCE-42AF-8CFF-40272A4522FF}"/>
    <cellStyle name="Percent 2" xfId="16" xr:uid="{4241EFF3-4185-4019-960B-A00BA0C7D624}"/>
    <cellStyle name="Percent 2 2" xfId="23" xr:uid="{E7433856-ED0B-4134-BF5C-EC3C20179693}"/>
    <cellStyle name="Percent 3" xfId="8" xr:uid="{ECC42E32-DBA3-4BEF-A930-32B596E86AA7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226218</xdr:colOff>
      <xdr:row>0</xdr:row>
      <xdr:rowOff>71437</xdr:rowOff>
    </xdr:from>
    <xdr:to>
      <xdr:col>3</xdr:col>
      <xdr:colOff>1743787</xdr:colOff>
      <xdr:row>6</xdr:row>
      <xdr:rowOff>194062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69A7DA9-3F33-8748-99B4-529041E3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3281" y="71437"/>
          <a:ext cx="1981912" cy="1229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B6D482B-189F-4150-86E5-4333B149DBF6}"/>
            </a:ext>
          </a:extLst>
        </xdr:cNvPr>
        <xdr:cNvSpPr>
          <a:spLocks noChangeShapeType="1"/>
        </xdr:cNvSpPr>
      </xdr:nvSpPr>
      <xdr:spPr bwMode="auto">
        <a:xfrm>
          <a:off x="5438775" y="83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BDA42C8-34F5-40E6-A376-DE45426E7F63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46776E4-7358-4D98-AD26-978449D62054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9525</xdr:rowOff>
    </xdr:from>
    <xdr:to>
      <xdr:col>4</xdr:col>
      <xdr:colOff>0</xdr:colOff>
      <xdr:row>7</xdr:row>
      <xdr:rowOff>9525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id="{5BD4A68A-CBD3-4B3E-B33A-96FC20F0E6EE}"/>
            </a:ext>
          </a:extLst>
        </xdr:cNvPr>
        <xdr:cNvSpPr>
          <a:spLocks noChangeShapeType="1"/>
        </xdr:cNvSpPr>
      </xdr:nvSpPr>
      <xdr:spPr bwMode="auto">
        <a:xfrm>
          <a:off x="5438775" y="87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6" name="Line 17">
          <a:extLst>
            <a:ext uri="{FF2B5EF4-FFF2-40B4-BE49-F238E27FC236}">
              <a16:creationId xmlns:a16="http://schemas.microsoft.com/office/drawing/2014/main" id="{CD36FA5A-A41B-4CF1-9B28-6CB405B3F157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7" name="Line 18">
          <a:extLst>
            <a:ext uri="{FF2B5EF4-FFF2-40B4-BE49-F238E27FC236}">
              <a16:creationId xmlns:a16="http://schemas.microsoft.com/office/drawing/2014/main" id="{C79509CA-5818-40D5-9C43-06DBB47F7799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8" name="Line 20">
          <a:extLst>
            <a:ext uri="{FF2B5EF4-FFF2-40B4-BE49-F238E27FC236}">
              <a16:creationId xmlns:a16="http://schemas.microsoft.com/office/drawing/2014/main" id="{0CCCE835-4867-4C42-BB93-219A6DFF58E6}"/>
            </a:ext>
          </a:extLst>
        </xdr:cNvPr>
        <xdr:cNvSpPr>
          <a:spLocks noChangeShapeType="1"/>
        </xdr:cNvSpPr>
      </xdr:nvSpPr>
      <xdr:spPr bwMode="auto">
        <a:xfrm>
          <a:off x="5438775" y="83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9" name="Line 21">
          <a:extLst>
            <a:ext uri="{FF2B5EF4-FFF2-40B4-BE49-F238E27FC236}">
              <a16:creationId xmlns:a16="http://schemas.microsoft.com/office/drawing/2014/main" id="{C4B29242-648F-437E-926D-A35B01B4EAF6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0" name="Line 22">
          <a:extLst>
            <a:ext uri="{FF2B5EF4-FFF2-40B4-BE49-F238E27FC236}">
              <a16:creationId xmlns:a16="http://schemas.microsoft.com/office/drawing/2014/main" id="{25C2B179-CD9E-47E3-BB4D-F3D1BF650F26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9525</xdr:rowOff>
    </xdr:from>
    <xdr:to>
      <xdr:col>4</xdr:col>
      <xdr:colOff>0</xdr:colOff>
      <xdr:row>7</xdr:row>
      <xdr:rowOff>9525</xdr:rowOff>
    </xdr:to>
    <xdr:sp macro="" textlink="">
      <xdr:nvSpPr>
        <xdr:cNvPr id="11" name="Line 23">
          <a:extLst>
            <a:ext uri="{FF2B5EF4-FFF2-40B4-BE49-F238E27FC236}">
              <a16:creationId xmlns:a16="http://schemas.microsoft.com/office/drawing/2014/main" id="{4E627096-F21C-4F9C-8772-3F3C730B8278}"/>
            </a:ext>
          </a:extLst>
        </xdr:cNvPr>
        <xdr:cNvSpPr>
          <a:spLocks noChangeShapeType="1"/>
        </xdr:cNvSpPr>
      </xdr:nvSpPr>
      <xdr:spPr bwMode="auto">
        <a:xfrm>
          <a:off x="5438775" y="87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A74106EC-B8FB-4F0B-AEFA-FCD095B9B4F4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AEA55378-0535-4138-9689-0AFB8806534E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3E7BA141-2FB8-418C-A6AD-2F8BF5DBA3B3}"/>
            </a:ext>
          </a:extLst>
        </xdr:cNvPr>
        <xdr:cNvSpPr>
          <a:spLocks noChangeShapeType="1"/>
        </xdr:cNvSpPr>
      </xdr:nvSpPr>
      <xdr:spPr bwMode="auto">
        <a:xfrm>
          <a:off x="5438775" y="83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9FFB19D1-B448-4D36-89A6-29EE930E33D4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9D761684-7EE9-42CA-8758-B3662A910418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9525</xdr:rowOff>
    </xdr:from>
    <xdr:to>
      <xdr:col>4</xdr:col>
      <xdr:colOff>0</xdr:colOff>
      <xdr:row>7</xdr:row>
      <xdr:rowOff>9525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72244DD-93A7-4D30-83EE-FF8C731825F6}"/>
            </a:ext>
          </a:extLst>
        </xdr:cNvPr>
        <xdr:cNvSpPr>
          <a:spLocks noChangeShapeType="1"/>
        </xdr:cNvSpPr>
      </xdr:nvSpPr>
      <xdr:spPr bwMode="auto">
        <a:xfrm>
          <a:off x="5438775" y="87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298B34FB-576D-4420-B7CA-8946BBFB8E4E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9" name="Line 31">
          <a:extLst>
            <a:ext uri="{FF2B5EF4-FFF2-40B4-BE49-F238E27FC236}">
              <a16:creationId xmlns:a16="http://schemas.microsoft.com/office/drawing/2014/main" id="{8D0DB9C0-9984-45C1-B66A-2982636A53CF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20" name="Line 32">
          <a:extLst>
            <a:ext uri="{FF2B5EF4-FFF2-40B4-BE49-F238E27FC236}">
              <a16:creationId xmlns:a16="http://schemas.microsoft.com/office/drawing/2014/main" id="{909B3739-E223-480F-87D2-E22721913569}"/>
            </a:ext>
          </a:extLst>
        </xdr:cNvPr>
        <xdr:cNvSpPr>
          <a:spLocks noChangeShapeType="1"/>
        </xdr:cNvSpPr>
      </xdr:nvSpPr>
      <xdr:spPr bwMode="auto">
        <a:xfrm>
          <a:off x="5438775" y="83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1" name="Line 33">
          <a:extLst>
            <a:ext uri="{FF2B5EF4-FFF2-40B4-BE49-F238E27FC236}">
              <a16:creationId xmlns:a16="http://schemas.microsoft.com/office/drawing/2014/main" id="{961F6AC0-1A1E-49C5-884B-AAD394DCED95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2" name="Line 34">
          <a:extLst>
            <a:ext uri="{FF2B5EF4-FFF2-40B4-BE49-F238E27FC236}">
              <a16:creationId xmlns:a16="http://schemas.microsoft.com/office/drawing/2014/main" id="{72D7D491-756A-4C32-A7C3-965E45448967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9525</xdr:rowOff>
    </xdr:from>
    <xdr:to>
      <xdr:col>4</xdr:col>
      <xdr:colOff>0</xdr:colOff>
      <xdr:row>7</xdr:row>
      <xdr:rowOff>9525</xdr:rowOff>
    </xdr:to>
    <xdr:sp macro="" textlink="">
      <xdr:nvSpPr>
        <xdr:cNvPr id="23" name="Line 35">
          <a:extLst>
            <a:ext uri="{FF2B5EF4-FFF2-40B4-BE49-F238E27FC236}">
              <a16:creationId xmlns:a16="http://schemas.microsoft.com/office/drawing/2014/main" id="{552E6494-1496-4E56-B42A-5EF359CF4070}"/>
            </a:ext>
          </a:extLst>
        </xdr:cNvPr>
        <xdr:cNvSpPr>
          <a:spLocks noChangeShapeType="1"/>
        </xdr:cNvSpPr>
      </xdr:nvSpPr>
      <xdr:spPr bwMode="auto">
        <a:xfrm>
          <a:off x="5438775" y="87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4" name="Line 36">
          <a:extLst>
            <a:ext uri="{FF2B5EF4-FFF2-40B4-BE49-F238E27FC236}">
              <a16:creationId xmlns:a16="http://schemas.microsoft.com/office/drawing/2014/main" id="{F32550AC-1EF8-4271-955E-FFC48BCB32C1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5" name="Line 37">
          <a:extLst>
            <a:ext uri="{FF2B5EF4-FFF2-40B4-BE49-F238E27FC236}">
              <a16:creationId xmlns:a16="http://schemas.microsoft.com/office/drawing/2014/main" id="{53ADA82A-94CC-409A-8142-F26DCD3094BE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26" name="Line 38">
          <a:extLst>
            <a:ext uri="{FF2B5EF4-FFF2-40B4-BE49-F238E27FC236}">
              <a16:creationId xmlns:a16="http://schemas.microsoft.com/office/drawing/2014/main" id="{1F7B3255-F31A-46D7-91EB-3EC6E3C6BC5D}"/>
            </a:ext>
          </a:extLst>
        </xdr:cNvPr>
        <xdr:cNvSpPr>
          <a:spLocks noChangeShapeType="1"/>
        </xdr:cNvSpPr>
      </xdr:nvSpPr>
      <xdr:spPr bwMode="auto">
        <a:xfrm>
          <a:off x="5438775" y="83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7" name="Line 39">
          <a:extLst>
            <a:ext uri="{FF2B5EF4-FFF2-40B4-BE49-F238E27FC236}">
              <a16:creationId xmlns:a16="http://schemas.microsoft.com/office/drawing/2014/main" id="{71442591-74D1-49C2-B5BD-2A52DC281568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8" name="Line 40">
          <a:extLst>
            <a:ext uri="{FF2B5EF4-FFF2-40B4-BE49-F238E27FC236}">
              <a16:creationId xmlns:a16="http://schemas.microsoft.com/office/drawing/2014/main" id="{3D2D6803-AC86-4AE9-93BB-0383B6DD7D27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9525</xdr:rowOff>
    </xdr:from>
    <xdr:to>
      <xdr:col>4</xdr:col>
      <xdr:colOff>0</xdr:colOff>
      <xdr:row>7</xdr:row>
      <xdr:rowOff>9525</xdr:rowOff>
    </xdr:to>
    <xdr:sp macro="" textlink="">
      <xdr:nvSpPr>
        <xdr:cNvPr id="29" name="Line 41">
          <a:extLst>
            <a:ext uri="{FF2B5EF4-FFF2-40B4-BE49-F238E27FC236}">
              <a16:creationId xmlns:a16="http://schemas.microsoft.com/office/drawing/2014/main" id="{486C1328-201A-4BFC-88DC-F7B92477A68A}"/>
            </a:ext>
          </a:extLst>
        </xdr:cNvPr>
        <xdr:cNvSpPr>
          <a:spLocks noChangeShapeType="1"/>
        </xdr:cNvSpPr>
      </xdr:nvSpPr>
      <xdr:spPr bwMode="auto">
        <a:xfrm>
          <a:off x="5438775" y="87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30" name="Line 42">
          <a:extLst>
            <a:ext uri="{FF2B5EF4-FFF2-40B4-BE49-F238E27FC236}">
              <a16:creationId xmlns:a16="http://schemas.microsoft.com/office/drawing/2014/main" id="{63A8CEFE-C95C-4070-BFD2-C9A4041E1CB5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31" name="Line 43">
          <a:extLst>
            <a:ext uri="{FF2B5EF4-FFF2-40B4-BE49-F238E27FC236}">
              <a16:creationId xmlns:a16="http://schemas.microsoft.com/office/drawing/2014/main" id="{72F7C06B-3F06-4F96-942B-8BB2E0F2F940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3041651</xdr:colOff>
      <xdr:row>1</xdr:row>
      <xdr:rowOff>68262</xdr:rowOff>
    </xdr:from>
    <xdr:to>
      <xdr:col>2</xdr:col>
      <xdr:colOff>88820</xdr:colOff>
      <xdr:row>7</xdr:row>
      <xdr:rowOff>6736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D5F45F-ACAD-4436-B743-421E309E6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5026" y="175418"/>
          <a:ext cx="1991438" cy="1137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BE84B2C-321B-4FCD-B5F8-D709FF91DD4C}"/>
            </a:ext>
          </a:extLst>
        </xdr:cNvPr>
        <xdr:cNvSpPr>
          <a:spLocks noChangeShapeType="1"/>
        </xdr:cNvSpPr>
      </xdr:nvSpPr>
      <xdr:spPr bwMode="auto">
        <a:xfrm>
          <a:off x="5695950" y="83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E0B49A2A-E7EB-40BE-A81B-8A3016F1F4D8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84771C47-91D1-41D2-BED3-B1CD53D8812F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9525</xdr:rowOff>
    </xdr:from>
    <xdr:to>
      <xdr:col>4</xdr:col>
      <xdr:colOff>0</xdr:colOff>
      <xdr:row>7</xdr:row>
      <xdr:rowOff>9525</xdr:rowOff>
    </xdr:to>
    <xdr:sp macro="" textlink="">
      <xdr:nvSpPr>
        <xdr:cNvPr id="6" name="Line 16">
          <a:extLst>
            <a:ext uri="{FF2B5EF4-FFF2-40B4-BE49-F238E27FC236}">
              <a16:creationId xmlns:a16="http://schemas.microsoft.com/office/drawing/2014/main" id="{B4D32B00-8216-47E4-ACB3-5BAAA154AF4D}"/>
            </a:ext>
          </a:extLst>
        </xdr:cNvPr>
        <xdr:cNvSpPr>
          <a:spLocks noChangeShapeType="1"/>
        </xdr:cNvSpPr>
      </xdr:nvSpPr>
      <xdr:spPr bwMode="auto">
        <a:xfrm>
          <a:off x="5695950" y="1311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C0D3638C-CEC1-4ACD-A635-3E3B7B9FECCD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C79C2E05-D44A-42E6-ACD3-19C6827F1C00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15B353F6-A710-4C77-A69C-7E982A8DDDF3}"/>
            </a:ext>
          </a:extLst>
        </xdr:cNvPr>
        <xdr:cNvSpPr>
          <a:spLocks noChangeShapeType="1"/>
        </xdr:cNvSpPr>
      </xdr:nvSpPr>
      <xdr:spPr bwMode="auto">
        <a:xfrm>
          <a:off x="5695950" y="83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B5E15B49-0D5B-47C7-A6DD-EFC93B9574D0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1" name="Line 22">
          <a:extLst>
            <a:ext uri="{FF2B5EF4-FFF2-40B4-BE49-F238E27FC236}">
              <a16:creationId xmlns:a16="http://schemas.microsoft.com/office/drawing/2014/main" id="{EB80C9D9-B317-4B62-BB3D-3B33CE2C04D0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9525</xdr:rowOff>
    </xdr:from>
    <xdr:to>
      <xdr:col>4</xdr:col>
      <xdr:colOff>0</xdr:colOff>
      <xdr:row>7</xdr:row>
      <xdr:rowOff>9525</xdr:rowOff>
    </xdr:to>
    <xdr:sp macro="" textlink="">
      <xdr:nvSpPr>
        <xdr:cNvPr id="12" name="Line 23">
          <a:extLst>
            <a:ext uri="{FF2B5EF4-FFF2-40B4-BE49-F238E27FC236}">
              <a16:creationId xmlns:a16="http://schemas.microsoft.com/office/drawing/2014/main" id="{661AD926-520A-4A16-9EFC-29EAC27BE914}"/>
            </a:ext>
          </a:extLst>
        </xdr:cNvPr>
        <xdr:cNvSpPr>
          <a:spLocks noChangeShapeType="1"/>
        </xdr:cNvSpPr>
      </xdr:nvSpPr>
      <xdr:spPr bwMode="auto">
        <a:xfrm>
          <a:off x="5695950" y="1311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5D956222-AC28-47F1-8A3B-0B442A1DB3D1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4" name="Line 25">
          <a:extLst>
            <a:ext uri="{FF2B5EF4-FFF2-40B4-BE49-F238E27FC236}">
              <a16:creationId xmlns:a16="http://schemas.microsoft.com/office/drawing/2014/main" id="{8C2CE3D8-5C43-4068-ABAD-FF33ECDF0661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15" name="Line 26">
          <a:extLst>
            <a:ext uri="{FF2B5EF4-FFF2-40B4-BE49-F238E27FC236}">
              <a16:creationId xmlns:a16="http://schemas.microsoft.com/office/drawing/2014/main" id="{0025B4EF-F835-44E8-8301-D7A9919F305D}"/>
            </a:ext>
          </a:extLst>
        </xdr:cNvPr>
        <xdr:cNvSpPr>
          <a:spLocks noChangeShapeType="1"/>
        </xdr:cNvSpPr>
      </xdr:nvSpPr>
      <xdr:spPr bwMode="auto">
        <a:xfrm>
          <a:off x="5695950" y="83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6" name="Line 27">
          <a:extLst>
            <a:ext uri="{FF2B5EF4-FFF2-40B4-BE49-F238E27FC236}">
              <a16:creationId xmlns:a16="http://schemas.microsoft.com/office/drawing/2014/main" id="{0A4118ED-ED25-4F4B-884D-DA3800B4A206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7" name="Line 28">
          <a:extLst>
            <a:ext uri="{FF2B5EF4-FFF2-40B4-BE49-F238E27FC236}">
              <a16:creationId xmlns:a16="http://schemas.microsoft.com/office/drawing/2014/main" id="{8F4D0FD9-B7E9-4D66-83BD-D2212515CB7B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9525</xdr:rowOff>
    </xdr:from>
    <xdr:to>
      <xdr:col>4</xdr:col>
      <xdr:colOff>0</xdr:colOff>
      <xdr:row>7</xdr:row>
      <xdr:rowOff>9525</xdr:rowOff>
    </xdr:to>
    <xdr:sp macro="" textlink="">
      <xdr:nvSpPr>
        <xdr:cNvPr id="18" name="Line 29">
          <a:extLst>
            <a:ext uri="{FF2B5EF4-FFF2-40B4-BE49-F238E27FC236}">
              <a16:creationId xmlns:a16="http://schemas.microsoft.com/office/drawing/2014/main" id="{17A98D90-4ED3-43CA-A755-C6C50C2469E1}"/>
            </a:ext>
          </a:extLst>
        </xdr:cNvPr>
        <xdr:cNvSpPr>
          <a:spLocks noChangeShapeType="1"/>
        </xdr:cNvSpPr>
      </xdr:nvSpPr>
      <xdr:spPr bwMode="auto">
        <a:xfrm>
          <a:off x="5695950" y="1311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9" name="Line 30">
          <a:extLst>
            <a:ext uri="{FF2B5EF4-FFF2-40B4-BE49-F238E27FC236}">
              <a16:creationId xmlns:a16="http://schemas.microsoft.com/office/drawing/2014/main" id="{C1E61D9D-BFEC-4A9D-96C4-3FA334EDD91A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0" name="Line 31">
          <a:extLst>
            <a:ext uri="{FF2B5EF4-FFF2-40B4-BE49-F238E27FC236}">
              <a16:creationId xmlns:a16="http://schemas.microsoft.com/office/drawing/2014/main" id="{F9C13F8D-4CE7-42CE-97FD-0E997AC7A8B7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21" name="Line 32">
          <a:extLst>
            <a:ext uri="{FF2B5EF4-FFF2-40B4-BE49-F238E27FC236}">
              <a16:creationId xmlns:a16="http://schemas.microsoft.com/office/drawing/2014/main" id="{7F74D4F0-994C-4CCE-A0F6-BA9CD7095608}"/>
            </a:ext>
          </a:extLst>
        </xdr:cNvPr>
        <xdr:cNvSpPr>
          <a:spLocks noChangeShapeType="1"/>
        </xdr:cNvSpPr>
      </xdr:nvSpPr>
      <xdr:spPr bwMode="auto">
        <a:xfrm>
          <a:off x="5695950" y="83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2" name="Line 33">
          <a:extLst>
            <a:ext uri="{FF2B5EF4-FFF2-40B4-BE49-F238E27FC236}">
              <a16:creationId xmlns:a16="http://schemas.microsoft.com/office/drawing/2014/main" id="{16F13DE4-751D-493F-B730-18A8C9FC130B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3" name="Line 34">
          <a:extLst>
            <a:ext uri="{FF2B5EF4-FFF2-40B4-BE49-F238E27FC236}">
              <a16:creationId xmlns:a16="http://schemas.microsoft.com/office/drawing/2014/main" id="{D8270E2B-063E-40A7-B2DF-75E7708CE17C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9525</xdr:rowOff>
    </xdr:from>
    <xdr:to>
      <xdr:col>4</xdr:col>
      <xdr:colOff>0</xdr:colOff>
      <xdr:row>7</xdr:row>
      <xdr:rowOff>9525</xdr:rowOff>
    </xdr:to>
    <xdr:sp macro="" textlink="">
      <xdr:nvSpPr>
        <xdr:cNvPr id="24" name="Line 35">
          <a:extLst>
            <a:ext uri="{FF2B5EF4-FFF2-40B4-BE49-F238E27FC236}">
              <a16:creationId xmlns:a16="http://schemas.microsoft.com/office/drawing/2014/main" id="{C664A0F3-E83D-4ECB-BA08-DAFE3C8D0C38}"/>
            </a:ext>
          </a:extLst>
        </xdr:cNvPr>
        <xdr:cNvSpPr>
          <a:spLocks noChangeShapeType="1"/>
        </xdr:cNvSpPr>
      </xdr:nvSpPr>
      <xdr:spPr bwMode="auto">
        <a:xfrm>
          <a:off x="5695950" y="1311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5" name="Line 36">
          <a:extLst>
            <a:ext uri="{FF2B5EF4-FFF2-40B4-BE49-F238E27FC236}">
              <a16:creationId xmlns:a16="http://schemas.microsoft.com/office/drawing/2014/main" id="{C8A8D2FC-778B-471F-9CB8-2289CBBE1396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6" name="Line 37">
          <a:extLst>
            <a:ext uri="{FF2B5EF4-FFF2-40B4-BE49-F238E27FC236}">
              <a16:creationId xmlns:a16="http://schemas.microsoft.com/office/drawing/2014/main" id="{108AB9C8-365B-4F6B-9469-3FFAD2F85106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27" name="Line 38">
          <a:extLst>
            <a:ext uri="{FF2B5EF4-FFF2-40B4-BE49-F238E27FC236}">
              <a16:creationId xmlns:a16="http://schemas.microsoft.com/office/drawing/2014/main" id="{BA21F393-B1CF-4826-B27B-B80184AA5085}"/>
            </a:ext>
          </a:extLst>
        </xdr:cNvPr>
        <xdr:cNvSpPr>
          <a:spLocks noChangeShapeType="1"/>
        </xdr:cNvSpPr>
      </xdr:nvSpPr>
      <xdr:spPr bwMode="auto">
        <a:xfrm>
          <a:off x="5695950" y="83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8" name="Line 39">
          <a:extLst>
            <a:ext uri="{FF2B5EF4-FFF2-40B4-BE49-F238E27FC236}">
              <a16:creationId xmlns:a16="http://schemas.microsoft.com/office/drawing/2014/main" id="{4361BFED-38BB-47C4-B70B-6E7D3CCEDAAA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9" name="Line 40">
          <a:extLst>
            <a:ext uri="{FF2B5EF4-FFF2-40B4-BE49-F238E27FC236}">
              <a16:creationId xmlns:a16="http://schemas.microsoft.com/office/drawing/2014/main" id="{F9FDEC75-8A7E-4794-ADE4-6D427C4F1672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9525</xdr:rowOff>
    </xdr:from>
    <xdr:to>
      <xdr:col>4</xdr:col>
      <xdr:colOff>0</xdr:colOff>
      <xdr:row>7</xdr:row>
      <xdr:rowOff>9525</xdr:rowOff>
    </xdr:to>
    <xdr:sp macro="" textlink="">
      <xdr:nvSpPr>
        <xdr:cNvPr id="30" name="Line 41">
          <a:extLst>
            <a:ext uri="{FF2B5EF4-FFF2-40B4-BE49-F238E27FC236}">
              <a16:creationId xmlns:a16="http://schemas.microsoft.com/office/drawing/2014/main" id="{9578CB32-5BA7-459D-A329-10CFBE1D970B}"/>
            </a:ext>
          </a:extLst>
        </xdr:cNvPr>
        <xdr:cNvSpPr>
          <a:spLocks noChangeShapeType="1"/>
        </xdr:cNvSpPr>
      </xdr:nvSpPr>
      <xdr:spPr bwMode="auto">
        <a:xfrm>
          <a:off x="5695950" y="1311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31" name="Line 42">
          <a:extLst>
            <a:ext uri="{FF2B5EF4-FFF2-40B4-BE49-F238E27FC236}">
              <a16:creationId xmlns:a16="http://schemas.microsoft.com/office/drawing/2014/main" id="{089FDFAC-914A-4924-8556-2CB0EFF10DCB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32" name="Line 43">
          <a:extLst>
            <a:ext uri="{FF2B5EF4-FFF2-40B4-BE49-F238E27FC236}">
              <a16:creationId xmlns:a16="http://schemas.microsoft.com/office/drawing/2014/main" id="{8D34EE13-C3AD-4910-9882-6838E5C5C3CD}"/>
            </a:ext>
          </a:extLst>
        </xdr:cNvPr>
        <xdr:cNvSpPr>
          <a:spLocks noChangeShapeType="1"/>
        </xdr:cNvSpPr>
      </xdr:nvSpPr>
      <xdr:spPr bwMode="auto">
        <a:xfrm>
          <a:off x="5695950" y="104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8CB0-DEDA-44CA-BAC2-BA7A7D7005C5}">
  <dimension ref="A1:M70"/>
  <sheetViews>
    <sheetView view="pageBreakPreview" zoomScale="80" zoomScaleNormal="100" zoomScaleSheetLayoutView="80" workbookViewId="0">
      <selection sqref="A1:XFD10"/>
    </sheetView>
  </sheetViews>
  <sheetFormatPr defaultColWidth="9.1796875" defaultRowHeight="13" x14ac:dyDescent="0.3"/>
  <cols>
    <col min="1" max="1" width="34.26953125" style="175" bestFit="1" customWidth="1"/>
    <col min="2" max="2" width="11" style="175" customWidth="1"/>
    <col min="3" max="3" width="6.7265625" style="175" customWidth="1"/>
    <col min="4" max="4" width="29.54296875" style="175" customWidth="1"/>
    <col min="5" max="5" width="20.7265625" style="175" customWidth="1"/>
    <col min="6" max="6" width="14.81640625" style="175" customWidth="1"/>
    <col min="7" max="7" width="11.26953125" style="175" customWidth="1"/>
    <col min="8" max="16384" width="9.1796875" style="175"/>
  </cols>
  <sheetData>
    <row r="1" spans="1:13" s="80" customFormat="1" ht="8.15" customHeight="1" x14ac:dyDescent="0.35">
      <c r="A1" s="83"/>
      <c r="B1" s="84"/>
      <c r="C1" s="84"/>
      <c r="D1" s="84"/>
      <c r="E1" s="84"/>
      <c r="F1" s="84"/>
      <c r="G1" s="85"/>
    </row>
    <row r="2" spans="1:13" s="80" customFormat="1" ht="38.5" x14ac:dyDescent="0.85">
      <c r="A2" s="253"/>
      <c r="B2" s="254"/>
      <c r="C2" s="254"/>
      <c r="D2" s="254"/>
      <c r="E2" s="254"/>
      <c r="F2" s="254"/>
      <c r="G2" s="255"/>
    </row>
    <row r="3" spans="1:13" s="80" customFormat="1" ht="18.5" x14ac:dyDescent="0.35">
      <c r="A3" s="256"/>
      <c r="B3" s="257"/>
      <c r="C3" s="257"/>
      <c r="D3" s="257"/>
      <c r="E3" s="257"/>
      <c r="F3" s="257"/>
      <c r="G3" s="258"/>
    </row>
    <row r="4" spans="1:13" s="80" customFormat="1" ht="3" customHeight="1" x14ac:dyDescent="0.35">
      <c r="A4" s="86"/>
      <c r="B4" s="87"/>
      <c r="C4" s="87"/>
      <c r="D4" s="87"/>
      <c r="E4" s="87"/>
      <c r="F4" s="87"/>
      <c r="G4" s="88"/>
    </row>
    <row r="5" spans="1:13" s="80" customFormat="1" ht="15.5" x14ac:dyDescent="0.35">
      <c r="M5"/>
    </row>
    <row r="6" spans="1:13" s="80" customFormat="1" ht="3" customHeight="1" x14ac:dyDescent="0.35">
      <c r="A6" s="89"/>
      <c r="B6" s="90"/>
      <c r="C6" s="90"/>
      <c r="D6" s="90"/>
      <c r="E6" s="90"/>
      <c r="F6" s="90"/>
      <c r="G6" s="91"/>
    </row>
    <row r="7" spans="1:13" s="80" customFormat="1" ht="15.5" x14ac:dyDescent="0.35"/>
    <row r="8" spans="1:13" s="80" customFormat="1" ht="15.5" x14ac:dyDescent="0.35">
      <c r="A8" s="259" t="s">
        <v>121</v>
      </c>
      <c r="B8" s="260"/>
      <c r="C8" s="260"/>
      <c r="D8" s="260"/>
      <c r="E8" s="260"/>
      <c r="F8" s="260"/>
      <c r="G8" s="261"/>
    </row>
    <row r="9" spans="1:13" s="80" customFormat="1" ht="15.5" x14ac:dyDescent="0.35">
      <c r="A9" s="259" t="s">
        <v>122</v>
      </c>
      <c r="B9" s="260"/>
      <c r="C9" s="260"/>
      <c r="D9" s="260"/>
      <c r="E9" s="260"/>
      <c r="F9" s="260"/>
      <c r="G9" s="261"/>
    </row>
    <row r="10" spans="1:13" s="80" customFormat="1" ht="8.15" customHeight="1" x14ac:dyDescent="0.35">
      <c r="A10" s="92"/>
      <c r="B10" s="93"/>
      <c r="C10" s="93"/>
      <c r="D10" s="93"/>
      <c r="E10" s="93"/>
      <c r="F10" s="93"/>
      <c r="G10" s="94"/>
    </row>
    <row r="11" spans="1:13" s="80" customFormat="1" ht="15.5" x14ac:dyDescent="0.35">
      <c r="A11" s="262" t="s">
        <v>59</v>
      </c>
      <c r="B11" s="263"/>
      <c r="C11" s="263"/>
      <c r="D11" s="263"/>
      <c r="E11" s="263"/>
      <c r="F11" s="263"/>
      <c r="G11" s="264"/>
    </row>
    <row r="12" spans="1:13" s="97" customFormat="1" ht="15.5" x14ac:dyDescent="0.25">
      <c r="A12" s="95" t="s">
        <v>60</v>
      </c>
      <c r="B12" s="265" t="s">
        <v>86</v>
      </c>
      <c r="C12" s="265"/>
      <c r="D12" s="266"/>
      <c r="E12" s="176" t="s">
        <v>61</v>
      </c>
      <c r="F12" s="177" t="s">
        <v>62</v>
      </c>
      <c r="G12" s="96"/>
    </row>
    <row r="13" spans="1:13" s="97" customFormat="1" ht="15.5" x14ac:dyDescent="0.25">
      <c r="A13" s="98" t="s">
        <v>63</v>
      </c>
      <c r="B13" s="249" t="s">
        <v>88</v>
      </c>
      <c r="C13" s="249"/>
      <c r="D13" s="250"/>
      <c r="E13" s="98" t="s">
        <v>64</v>
      </c>
      <c r="F13" s="178" t="s">
        <v>62</v>
      </c>
      <c r="G13" s="99"/>
    </row>
    <row r="14" spans="1:13" s="97" customFormat="1" ht="15.5" x14ac:dyDescent="0.25">
      <c r="A14" s="100" t="s">
        <v>65</v>
      </c>
      <c r="B14" s="251" t="s">
        <v>87</v>
      </c>
      <c r="C14" s="251"/>
      <c r="D14" s="252"/>
      <c r="E14" s="100" t="s">
        <v>66</v>
      </c>
      <c r="F14" s="179" t="s">
        <v>118</v>
      </c>
      <c r="G14" s="101"/>
    </row>
    <row r="15" spans="1:13" s="97" customFormat="1" ht="6" customHeight="1" x14ac:dyDescent="0.25">
      <c r="A15" s="95"/>
      <c r="B15" s="102"/>
      <c r="C15" s="102"/>
      <c r="D15" s="102"/>
      <c r="E15" s="103"/>
      <c r="F15" s="104"/>
      <c r="G15" s="96"/>
    </row>
    <row r="16" spans="1:13" s="97" customFormat="1" ht="15.5" x14ac:dyDescent="0.25">
      <c r="A16" s="105" t="s">
        <v>67</v>
      </c>
      <c r="B16" s="97" t="s">
        <v>93</v>
      </c>
      <c r="C16" s="106"/>
      <c r="D16" s="106"/>
      <c r="E16" s="106"/>
      <c r="F16" s="106"/>
      <c r="G16" s="107"/>
    </row>
    <row r="17" spans="1:7" s="97" customFormat="1" ht="15.5" x14ac:dyDescent="0.25">
      <c r="A17" s="105"/>
      <c r="G17" s="99"/>
    </row>
    <row r="18" spans="1:7" s="97" customFormat="1" ht="15.5" x14ac:dyDescent="0.25">
      <c r="A18" s="105"/>
      <c r="G18" s="99"/>
    </row>
    <row r="19" spans="1:7" s="97" customFormat="1" ht="15.5" x14ac:dyDescent="0.25">
      <c r="A19" s="108"/>
      <c r="B19" s="109"/>
      <c r="C19" s="109"/>
      <c r="D19" s="109"/>
      <c r="E19" s="109"/>
      <c r="F19" s="109"/>
      <c r="G19" s="110"/>
    </row>
    <row r="20" spans="1:7" s="97" customFormat="1" ht="6" customHeight="1" x14ac:dyDescent="0.25">
      <c r="A20" s="111"/>
      <c r="B20" s="112"/>
      <c r="C20" s="112"/>
      <c r="D20" s="112"/>
      <c r="E20" s="112"/>
      <c r="F20" s="112"/>
      <c r="G20" s="113"/>
    </row>
    <row r="21" spans="1:7" s="97" customFormat="1" ht="15.5" x14ac:dyDescent="0.25">
      <c r="A21" s="105" t="s">
        <v>68</v>
      </c>
      <c r="B21" s="97" t="s">
        <v>89</v>
      </c>
      <c r="G21" s="114"/>
    </row>
    <row r="22" spans="1:7" s="97" customFormat="1" ht="15.5" x14ac:dyDescent="0.25">
      <c r="A22" s="105"/>
      <c r="G22" s="114"/>
    </row>
    <row r="23" spans="1:7" s="97" customFormat="1" ht="15.5" x14ac:dyDescent="0.25">
      <c r="A23" s="105"/>
      <c r="G23" s="114"/>
    </row>
    <row r="24" spans="1:7" s="97" customFormat="1" ht="15.5" x14ac:dyDescent="0.25">
      <c r="A24" s="108"/>
      <c r="B24" s="109"/>
      <c r="C24" s="109"/>
      <c r="D24" s="109"/>
      <c r="E24" s="115"/>
      <c r="F24" s="115"/>
      <c r="G24" s="110"/>
    </row>
    <row r="25" spans="1:7" s="97" customFormat="1" ht="6" customHeight="1" x14ac:dyDescent="0.25">
      <c r="A25" s="111"/>
      <c r="B25" s="112"/>
      <c r="C25" s="112"/>
      <c r="D25" s="112"/>
      <c r="E25" s="116"/>
      <c r="F25" s="116"/>
      <c r="G25" s="113"/>
    </row>
    <row r="26" spans="1:7" s="97" customFormat="1" ht="15.75" customHeight="1" x14ac:dyDescent="0.25">
      <c r="A26" s="105" t="s">
        <v>69</v>
      </c>
      <c r="B26" s="120" t="s">
        <v>119</v>
      </c>
      <c r="C26" s="106"/>
      <c r="D26" s="106"/>
      <c r="E26" s="106"/>
      <c r="F26" s="106"/>
      <c r="G26" s="107"/>
    </row>
    <row r="27" spans="1:7" s="97" customFormat="1" ht="15.5" x14ac:dyDescent="0.25">
      <c r="A27" s="117"/>
      <c r="B27" s="118"/>
      <c r="C27" s="118"/>
      <c r="D27" s="118"/>
      <c r="E27" s="118"/>
      <c r="F27" s="118"/>
      <c r="G27" s="119"/>
    </row>
    <row r="28" spans="1:7" s="97" customFormat="1" ht="15.5" x14ac:dyDescent="0.25">
      <c r="A28" s="117"/>
      <c r="E28" s="121"/>
      <c r="F28" s="122"/>
      <c r="G28" s="114"/>
    </row>
    <row r="29" spans="1:7" s="97" customFormat="1" ht="15.5" x14ac:dyDescent="0.25">
      <c r="A29" s="108"/>
      <c r="B29" s="109"/>
      <c r="C29" s="109"/>
      <c r="D29" s="109"/>
      <c r="E29" s="115"/>
      <c r="F29" s="115"/>
      <c r="G29" s="110"/>
    </row>
    <row r="30" spans="1:7" s="97" customFormat="1" ht="6" customHeight="1" x14ac:dyDescent="0.25">
      <c r="A30" s="111"/>
      <c r="B30" s="112"/>
      <c r="C30" s="112"/>
      <c r="D30" s="112"/>
      <c r="E30" s="116"/>
      <c r="F30" s="116"/>
      <c r="G30" s="113"/>
    </row>
    <row r="31" spans="1:7" s="97" customFormat="1" ht="15.5" x14ac:dyDescent="0.25">
      <c r="A31" s="105" t="s">
        <v>70</v>
      </c>
      <c r="B31" s="120" t="s">
        <v>120</v>
      </c>
      <c r="G31" s="114"/>
    </row>
    <row r="32" spans="1:7" s="97" customFormat="1" ht="15.5" x14ac:dyDescent="0.25">
      <c r="A32" s="98"/>
      <c r="B32" s="123"/>
      <c r="C32" s="124"/>
      <c r="D32" s="124"/>
      <c r="E32" s="124"/>
      <c r="F32" s="124"/>
      <c r="G32" s="125"/>
    </row>
    <row r="33" spans="1:8" s="97" customFormat="1" ht="15.5" x14ac:dyDescent="0.25">
      <c r="A33" s="126"/>
      <c r="C33" s="127"/>
      <c r="D33" s="127"/>
      <c r="E33" s="127"/>
      <c r="F33" s="127"/>
      <c r="G33" s="128"/>
    </row>
    <row r="34" spans="1:8" s="97" customFormat="1" ht="15.5" x14ac:dyDescent="0.25">
      <c r="A34" s="126"/>
      <c r="C34" s="127"/>
      <c r="D34" s="127"/>
      <c r="E34" s="127"/>
      <c r="F34" s="127"/>
      <c r="G34" s="128"/>
    </row>
    <row r="35" spans="1:8" s="97" customFormat="1" ht="15.5" x14ac:dyDescent="0.25">
      <c r="A35" s="108"/>
      <c r="B35" s="109"/>
      <c r="C35" s="109"/>
      <c r="D35" s="109"/>
      <c r="E35" s="115"/>
      <c r="F35" s="115"/>
      <c r="G35" s="110"/>
    </row>
    <row r="36" spans="1:8" s="97" customFormat="1" ht="6" customHeight="1" x14ac:dyDescent="0.25">
      <c r="A36" s="111"/>
      <c r="B36" s="112"/>
      <c r="C36" s="112"/>
      <c r="D36" s="112"/>
      <c r="E36" s="116"/>
      <c r="F36" s="116"/>
      <c r="G36" s="113"/>
    </row>
    <row r="37" spans="1:8" s="97" customFormat="1" ht="15.5" x14ac:dyDescent="0.25">
      <c r="A37" s="105" t="s">
        <v>71</v>
      </c>
      <c r="B37" s="120" t="s">
        <v>90</v>
      </c>
      <c r="G37" s="114"/>
    </row>
    <row r="38" spans="1:8" s="97" customFormat="1" ht="15.5" x14ac:dyDescent="0.25">
      <c r="A38" s="98"/>
      <c r="B38" s="120" t="s">
        <v>91</v>
      </c>
      <c r="E38" s="121"/>
      <c r="G38" s="114"/>
    </row>
    <row r="39" spans="1:8" s="97" customFormat="1" ht="15.5" x14ac:dyDescent="0.25">
      <c r="A39" s="98"/>
      <c r="B39" s="120" t="s">
        <v>92</v>
      </c>
      <c r="E39" s="121"/>
      <c r="G39" s="114"/>
    </row>
    <row r="40" spans="1:8" s="97" customFormat="1" ht="15.5" x14ac:dyDescent="0.25">
      <c r="A40" s="98"/>
      <c r="B40" s="97" t="s">
        <v>103</v>
      </c>
      <c r="E40" s="121"/>
      <c r="G40" s="114"/>
    </row>
    <row r="41" spans="1:8" s="97" customFormat="1" ht="16" thickBot="1" x14ac:dyDescent="0.3">
      <c r="A41" s="129"/>
      <c r="B41" s="109"/>
      <c r="C41" s="109"/>
      <c r="D41" s="109"/>
      <c r="E41" s="130"/>
      <c r="F41" s="109"/>
      <c r="G41" s="110"/>
    </row>
    <row r="42" spans="1:8" s="97" customFormat="1" ht="18" thickTop="1" x14ac:dyDescent="0.25">
      <c r="A42" s="131" t="s">
        <v>72</v>
      </c>
      <c r="B42" s="132"/>
      <c r="C42" s="133"/>
      <c r="D42" s="134"/>
      <c r="E42" s="135" t="s">
        <v>73</v>
      </c>
      <c r="F42" s="136" t="s">
        <v>74</v>
      </c>
      <c r="G42" s="136" t="s">
        <v>75</v>
      </c>
    </row>
    <row r="43" spans="1:8" s="97" customFormat="1" ht="15.5" x14ac:dyDescent="0.25">
      <c r="A43" s="137"/>
      <c r="B43" s="112"/>
      <c r="D43" s="138" t="s">
        <v>3</v>
      </c>
      <c r="E43" s="139" t="s">
        <v>76</v>
      </c>
      <c r="F43" s="139" t="s">
        <v>77</v>
      </c>
      <c r="G43" s="139" t="s">
        <v>78</v>
      </c>
    </row>
    <row r="44" spans="1:8" s="97" customFormat="1" ht="17.5" x14ac:dyDescent="0.35">
      <c r="A44" s="140"/>
      <c r="B44" s="141"/>
      <c r="C44" s="142"/>
      <c r="D44" s="143"/>
      <c r="E44" s="144" t="s">
        <v>79</v>
      </c>
      <c r="F44" s="145" t="s">
        <v>80</v>
      </c>
      <c r="G44" s="146"/>
    </row>
    <row r="45" spans="1:8" s="97" customFormat="1" ht="15.5" x14ac:dyDescent="0.35">
      <c r="A45" s="140"/>
      <c r="B45" s="141"/>
      <c r="C45" s="142"/>
      <c r="D45" s="149"/>
      <c r="E45" s="150"/>
      <c r="F45" s="151"/>
      <c r="G45" s="152"/>
    </row>
    <row r="46" spans="1:8" s="97" customFormat="1" ht="15.5" x14ac:dyDescent="0.25">
      <c r="A46" s="140"/>
      <c r="B46" s="147"/>
      <c r="C46" s="148"/>
      <c r="D46" s="153" t="s">
        <v>94</v>
      </c>
      <c r="E46" s="181">
        <f>'Demolition East'!F56</f>
        <v>0</v>
      </c>
      <c r="F46" s="154">
        <f>E46/B$69</f>
        <v>0</v>
      </c>
      <c r="G46" s="155" t="e">
        <f>E46/$E$69</f>
        <v>#REF!</v>
      </c>
    </row>
    <row r="47" spans="1:8" s="97" customFormat="1" ht="15.5" x14ac:dyDescent="0.25">
      <c r="A47" s="140"/>
      <c r="B47" s="147"/>
      <c r="C47" s="148"/>
      <c r="D47" s="153"/>
      <c r="E47" s="181"/>
      <c r="F47" s="154"/>
      <c r="G47" s="155"/>
      <c r="H47" s="117"/>
    </row>
    <row r="48" spans="1:8" s="97" customFormat="1" ht="15.5" x14ac:dyDescent="0.25">
      <c r="A48" s="140"/>
      <c r="D48" s="153" t="s">
        <v>115</v>
      </c>
      <c r="E48" s="154">
        <f>'Earthworks East'!F54</f>
        <v>0</v>
      </c>
      <c r="F48" s="154">
        <f>E48/B$69</f>
        <v>0</v>
      </c>
      <c r="G48" s="155" t="e">
        <f>E48/$E$69</f>
        <v>#REF!</v>
      </c>
    </row>
    <row r="49" spans="1:9" s="97" customFormat="1" ht="15.5" x14ac:dyDescent="0.25">
      <c r="A49" s="140"/>
      <c r="D49" s="153"/>
      <c r="E49" s="154"/>
      <c r="F49" s="154"/>
      <c r="G49" s="155"/>
    </row>
    <row r="50" spans="1:9" s="97" customFormat="1" ht="15.5" x14ac:dyDescent="0.35">
      <c r="A50" s="140"/>
      <c r="B50" s="120"/>
      <c r="C50" s="142"/>
      <c r="D50" s="153" t="s">
        <v>108</v>
      </c>
      <c r="E50" s="154">
        <f>'Planting (East)'!F141</f>
        <v>0</v>
      </c>
      <c r="F50" s="154">
        <f>E50/B$69</f>
        <v>0</v>
      </c>
      <c r="G50" s="155" t="e">
        <f>E50/$E$69</f>
        <v>#REF!</v>
      </c>
    </row>
    <row r="51" spans="1:9" s="97" customFormat="1" ht="15.5" x14ac:dyDescent="0.35">
      <c r="A51" s="140"/>
      <c r="B51" s="120"/>
      <c r="C51" s="142"/>
      <c r="D51" s="153"/>
      <c r="E51" s="154"/>
      <c r="F51" s="154"/>
      <c r="G51" s="155"/>
    </row>
    <row r="52" spans="1:9" s="97" customFormat="1" ht="15.5" x14ac:dyDescent="0.35">
      <c r="A52" s="140"/>
      <c r="B52" s="120"/>
      <c r="C52" s="142"/>
      <c r="D52" s="153" t="s">
        <v>105</v>
      </c>
      <c r="E52" s="154">
        <f>'Pavings-Gravel (East)'!F78</f>
        <v>0</v>
      </c>
      <c r="F52" s="154">
        <f>E52/B$69</f>
        <v>0</v>
      </c>
      <c r="G52" s="155" t="e">
        <f>E52/$E$69</f>
        <v>#REF!</v>
      </c>
    </row>
    <row r="53" spans="1:9" s="97" customFormat="1" ht="15.5" x14ac:dyDescent="0.35">
      <c r="A53" s="140"/>
      <c r="B53" s="120"/>
      <c r="C53" s="142"/>
      <c r="D53" s="153"/>
      <c r="E53" s="154"/>
      <c r="F53" s="154"/>
      <c r="G53" s="155"/>
    </row>
    <row r="54" spans="1:9" s="97" customFormat="1" ht="15.5" x14ac:dyDescent="0.35">
      <c r="A54" s="140"/>
      <c r="B54" s="156"/>
      <c r="D54" s="153" t="s">
        <v>104</v>
      </c>
      <c r="E54" s="154">
        <f>'Kerbs-Edgings (East)'!F40</f>
        <v>0</v>
      </c>
      <c r="F54" s="154">
        <f>E54/B$69</f>
        <v>0</v>
      </c>
      <c r="G54" s="155" t="e">
        <f>E54/$E$69</f>
        <v>#REF!</v>
      </c>
      <c r="I54" s="80"/>
    </row>
    <row r="55" spans="1:9" s="97" customFormat="1" ht="15.5" x14ac:dyDescent="0.35">
      <c r="A55" s="140"/>
      <c r="B55" s="156"/>
      <c r="D55" s="153"/>
      <c r="E55" s="154"/>
      <c r="F55" s="154"/>
      <c r="G55" s="155"/>
      <c r="I55" s="80"/>
    </row>
    <row r="56" spans="1:9" s="97" customFormat="1" ht="15.5" x14ac:dyDescent="0.35">
      <c r="A56" s="140"/>
      <c r="B56" s="156"/>
      <c r="C56" s="142"/>
      <c r="D56" s="153" t="s">
        <v>107</v>
      </c>
      <c r="E56" s="154" t="e">
        <f>#REF!</f>
        <v>#REF!</v>
      </c>
      <c r="F56" s="154" t="e">
        <f>E56/B$69</f>
        <v>#REF!</v>
      </c>
      <c r="G56" s="155" t="e">
        <f>E56/$E$69</f>
        <v>#REF!</v>
      </c>
      <c r="I56" s="80"/>
    </row>
    <row r="57" spans="1:9" s="97" customFormat="1" ht="15.5" x14ac:dyDescent="0.35">
      <c r="A57" s="140"/>
      <c r="B57" s="156"/>
      <c r="C57" s="142"/>
      <c r="D57" s="153"/>
      <c r="E57" s="154"/>
      <c r="F57" s="154"/>
      <c r="G57" s="155"/>
      <c r="I57" s="80"/>
    </row>
    <row r="58" spans="1:9" s="97" customFormat="1" ht="15.5" x14ac:dyDescent="0.35">
      <c r="A58" s="140"/>
      <c r="B58" s="156"/>
      <c r="D58" s="153" t="s">
        <v>40</v>
      </c>
      <c r="E58" s="154">
        <f>'Maintenance (East)'!F64</f>
        <v>0</v>
      </c>
      <c r="F58" s="154">
        <f>E58/B$69</f>
        <v>0</v>
      </c>
      <c r="G58" s="155" t="e">
        <f t="shared" ref="G58" si="0">E58/$E$69</f>
        <v>#REF!</v>
      </c>
      <c r="I58" s="80"/>
    </row>
    <row r="59" spans="1:9" s="97" customFormat="1" ht="15.5" x14ac:dyDescent="0.35">
      <c r="A59" s="140"/>
      <c r="B59" s="156"/>
      <c r="D59" s="164"/>
      <c r="E59" s="157"/>
      <c r="F59" s="157"/>
      <c r="G59" s="158"/>
      <c r="I59" s="80"/>
    </row>
    <row r="60" spans="1:9" s="97" customFormat="1" ht="15.5" x14ac:dyDescent="0.35">
      <c r="A60" s="140"/>
      <c r="B60" s="156"/>
      <c r="C60" s="142"/>
      <c r="D60" s="159" t="s">
        <v>81</v>
      </c>
      <c r="E60" s="160" t="e">
        <f>SUM(E46:E59)</f>
        <v>#REF!</v>
      </c>
      <c r="F60" s="160" t="e">
        <f>E60/B$69</f>
        <v>#REF!</v>
      </c>
      <c r="G60" s="161" t="e">
        <f>E60/$E$69</f>
        <v>#REF!</v>
      </c>
      <c r="I60" s="80"/>
    </row>
    <row r="61" spans="1:9" s="97" customFormat="1" ht="15.5" x14ac:dyDescent="0.35">
      <c r="A61" s="140"/>
      <c r="B61" s="156"/>
      <c r="D61" s="162"/>
      <c r="E61" s="163"/>
      <c r="F61" s="154"/>
      <c r="G61" s="155"/>
      <c r="I61" s="80"/>
    </row>
    <row r="62" spans="1:9" s="97" customFormat="1" ht="15.5" x14ac:dyDescent="0.35">
      <c r="A62" s="140"/>
      <c r="B62" s="156"/>
      <c r="C62" s="156"/>
      <c r="D62" s="153" t="s">
        <v>82</v>
      </c>
      <c r="E62" s="166"/>
      <c r="F62" s="154">
        <f>E62/B$69</f>
        <v>0</v>
      </c>
      <c r="G62" s="155" t="e">
        <f>E62/$E$69</f>
        <v>#REF!</v>
      </c>
      <c r="H62" s="167"/>
      <c r="I62" s="80"/>
    </row>
    <row r="63" spans="1:9" s="97" customFormat="1" ht="15.5" x14ac:dyDescent="0.35">
      <c r="A63" s="140"/>
      <c r="B63" s="156"/>
      <c r="C63" s="156"/>
      <c r="D63" s="159" t="s">
        <v>81</v>
      </c>
      <c r="E63" s="160" t="e">
        <f>SUM(E60:E62)</f>
        <v>#REF!</v>
      </c>
      <c r="F63" s="160" t="e">
        <f>E63/B$69</f>
        <v>#REF!</v>
      </c>
      <c r="G63" s="161" t="e">
        <f>E63/$E$69</f>
        <v>#REF!</v>
      </c>
      <c r="I63" s="80"/>
    </row>
    <row r="64" spans="1:9" s="97" customFormat="1" ht="15.5" x14ac:dyDescent="0.35">
      <c r="A64" s="140"/>
      <c r="B64" s="156"/>
      <c r="C64" s="156"/>
      <c r="D64" s="165"/>
      <c r="E64" s="154"/>
      <c r="F64" s="154"/>
      <c r="G64" s="155"/>
      <c r="I64" s="80"/>
    </row>
    <row r="65" spans="1:12" s="97" customFormat="1" ht="15.5" x14ac:dyDescent="0.35">
      <c r="A65" s="140"/>
      <c r="B65" s="156"/>
      <c r="C65" s="156"/>
      <c r="D65" s="165" t="s">
        <v>83</v>
      </c>
      <c r="E65" s="166"/>
      <c r="F65" s="154">
        <f>E65/B$69</f>
        <v>0</v>
      </c>
      <c r="G65" s="155" t="e">
        <f>E65/$E$69</f>
        <v>#REF!</v>
      </c>
      <c r="H65" s="167"/>
      <c r="I65" s="80"/>
    </row>
    <row r="66" spans="1:12" s="97" customFormat="1" ht="15.5" x14ac:dyDescent="0.35">
      <c r="A66" s="140"/>
      <c r="B66" s="156"/>
      <c r="C66" s="156"/>
      <c r="D66" s="165"/>
      <c r="E66" s="154"/>
      <c r="F66" s="154"/>
      <c r="G66" s="155"/>
      <c r="I66" s="80"/>
    </row>
    <row r="67" spans="1:12" s="97" customFormat="1" ht="15.5" x14ac:dyDescent="0.35">
      <c r="A67" s="140" t="s">
        <v>102</v>
      </c>
      <c r="B67" s="156">
        <v>38142</v>
      </c>
      <c r="C67" s="156" t="s">
        <v>4</v>
      </c>
      <c r="D67" s="165" t="s">
        <v>84</v>
      </c>
      <c r="E67" s="154">
        <v>35000</v>
      </c>
      <c r="F67" s="154">
        <f>E67/B$69</f>
        <v>0.91762361701012007</v>
      </c>
      <c r="G67" s="155" t="e">
        <f>E67/$E$69</f>
        <v>#REF!</v>
      </c>
      <c r="H67" s="167"/>
      <c r="L67" s="80"/>
    </row>
    <row r="68" spans="1:12" s="97" customFormat="1" ht="15.5" x14ac:dyDescent="0.35">
      <c r="A68" s="140"/>
      <c r="B68" s="168"/>
      <c r="C68" s="142"/>
      <c r="D68" s="165"/>
      <c r="E68" s="154"/>
      <c r="F68" s="154"/>
      <c r="G68" s="155"/>
      <c r="I68" s="169"/>
    </row>
    <row r="69" spans="1:12" s="97" customFormat="1" ht="15.5" x14ac:dyDescent="0.35">
      <c r="A69" s="170" t="s">
        <v>85</v>
      </c>
      <c r="B69" s="171">
        <f>SUM(B63:B68)</f>
        <v>38142</v>
      </c>
      <c r="C69" s="172" t="s">
        <v>4</v>
      </c>
      <c r="D69" s="159" t="s">
        <v>2</v>
      </c>
      <c r="E69" s="160" t="e">
        <f>SUM(E63:E68)</f>
        <v>#REF!</v>
      </c>
      <c r="F69" s="160" t="e">
        <f>E69/B$69</f>
        <v>#REF!</v>
      </c>
      <c r="G69" s="161" t="e">
        <f>E69/$E$69</f>
        <v>#REF!</v>
      </c>
    </row>
    <row r="70" spans="1:12" s="80" customFormat="1" ht="18" customHeight="1" x14ac:dyDescent="0.35">
      <c r="D70" s="173"/>
      <c r="E70" s="174"/>
    </row>
  </sheetData>
  <mergeCells count="8">
    <mergeCell ref="B13:D13"/>
    <mergeCell ref="B14:D14"/>
    <mergeCell ref="A2:G2"/>
    <mergeCell ref="A3:G3"/>
    <mergeCell ref="A8:G8"/>
    <mergeCell ref="A9:G9"/>
    <mergeCell ref="A11:G11"/>
    <mergeCell ref="B12:D12"/>
  </mergeCells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&amp;C&amp;"Calibri,Regular"Page &amp;P of &amp;N&amp;R&amp;"Calibri,Regular"Ed Crossley &amp;&amp; Associates Ltd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8A75-F04D-4A90-826B-C65FC86CBB7B}">
  <dimension ref="A1:AZ159"/>
  <sheetViews>
    <sheetView view="pageBreakPreview" topLeftCell="A139" zoomScale="80" zoomScaleNormal="100" zoomScaleSheetLayoutView="90" workbookViewId="0">
      <selection activeCell="F159" sqref="F6:I159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5.7265625" style="59" bestFit="1" customWidth="1"/>
    <col min="8" max="16384" width="9.1796875" style="8"/>
  </cols>
  <sheetData>
    <row r="1" spans="1:7" x14ac:dyDescent="0.35">
      <c r="A1" s="30"/>
      <c r="B1" s="9" t="s">
        <v>3</v>
      </c>
      <c r="C1" s="10"/>
      <c r="D1" s="11"/>
      <c r="E1" s="26"/>
      <c r="F1" s="12"/>
    </row>
    <row r="2" spans="1:7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  <c r="G2" s="77"/>
    </row>
    <row r="3" spans="1:7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7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108</v>
      </c>
      <c r="C4" s="21"/>
      <c r="D4" s="21"/>
      <c r="E4" s="22"/>
      <c r="F4" s="22"/>
    </row>
    <row r="5" spans="1:7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  <c r="G5" s="8"/>
    </row>
    <row r="6" spans="1:7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139</v>
      </c>
      <c r="C6" s="45"/>
      <c r="D6" s="45"/>
      <c r="E6" s="46"/>
      <c r="F6" s="42"/>
      <c r="G6" s="8"/>
    </row>
    <row r="7" spans="1:7" x14ac:dyDescent="0.35">
      <c r="A7" s="29"/>
      <c r="B7" s="41"/>
      <c r="C7" s="45"/>
      <c r="D7" s="45"/>
      <c r="E7" s="46"/>
      <c r="F7" s="42"/>
      <c r="G7" s="8"/>
    </row>
    <row r="8" spans="1:7" s="66" customFormat="1" x14ac:dyDescent="0.35">
      <c r="A8" s="67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0" t="s">
        <v>16</v>
      </c>
      <c r="C8" s="48"/>
      <c r="D8" s="48"/>
      <c r="E8" s="64"/>
      <c r="F8" s="65"/>
      <c r="G8" s="79"/>
    </row>
    <row r="9" spans="1:7" s="66" customFormat="1" x14ac:dyDescent="0.35">
      <c r="A9" s="67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192" t="s">
        <v>164</v>
      </c>
      <c r="C9" s="48"/>
      <c r="D9" s="48"/>
      <c r="E9" s="64"/>
      <c r="F9" s="65"/>
      <c r="G9" s="79"/>
    </row>
    <row r="10" spans="1:7" s="66" customFormat="1" x14ac:dyDescent="0.35">
      <c r="A10" s="67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192" t="s">
        <v>112</v>
      </c>
      <c r="C10" s="48"/>
      <c r="D10" s="48"/>
      <c r="E10" s="64"/>
      <c r="F10" s="180"/>
      <c r="G10" s="79"/>
    </row>
    <row r="11" spans="1:7" s="66" customFormat="1" x14ac:dyDescent="0.35">
      <c r="A11" s="67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/>
      </c>
      <c r="B11" s="39" t="s">
        <v>162</v>
      </c>
      <c r="C11" s="48"/>
      <c r="D11" s="48"/>
      <c r="E11" s="64"/>
      <c r="F11" s="180"/>
      <c r="G11" s="79"/>
    </row>
    <row r="12" spans="1:7" s="66" customFormat="1" x14ac:dyDescent="0.35">
      <c r="A12" s="67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>A</v>
      </c>
      <c r="B12" s="188" t="s">
        <v>158</v>
      </c>
      <c r="C12" s="48">
        <f>1095+(17*3.14*1.5*1.5)</f>
        <v>1215.105</v>
      </c>
      <c r="D12" s="48" t="s">
        <v>4</v>
      </c>
      <c r="E12" s="3"/>
      <c r="F12" s="65"/>
      <c r="G12" s="79"/>
    </row>
    <row r="13" spans="1:7" s="66" customFormat="1" x14ac:dyDescent="0.35">
      <c r="A13" s="67"/>
      <c r="B13" s="188"/>
      <c r="C13" s="48"/>
      <c r="D13" s="48"/>
      <c r="E13" s="74"/>
      <c r="F13" s="180"/>
      <c r="G13" s="79"/>
    </row>
    <row r="14" spans="1:7" s="66" customFormat="1" x14ac:dyDescent="0.35">
      <c r="A14" s="67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192" t="s">
        <v>163</v>
      </c>
      <c r="C14" s="48"/>
      <c r="D14" s="48"/>
      <c r="E14" s="64"/>
      <c r="F14" s="180"/>
      <c r="G14" s="79"/>
    </row>
    <row r="15" spans="1:7" s="66" customFormat="1" x14ac:dyDescent="0.35">
      <c r="A15" s="67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39" t="s">
        <v>162</v>
      </c>
      <c r="C15" s="48"/>
      <c r="D15" s="48"/>
      <c r="E15" s="64"/>
      <c r="F15" s="180"/>
      <c r="G15" s="79"/>
    </row>
    <row r="16" spans="1:7" s="66" customFormat="1" x14ac:dyDescent="0.35">
      <c r="A16" s="67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>B</v>
      </c>
      <c r="B16" s="188" t="s">
        <v>158</v>
      </c>
      <c r="C16" s="48">
        <f>(17*3.14*1.5*1.5)</f>
        <v>120.10500000000002</v>
      </c>
      <c r="D16" s="48" t="s">
        <v>4</v>
      </c>
      <c r="E16" s="3"/>
      <c r="F16" s="65"/>
      <c r="G16" s="79"/>
    </row>
    <row r="17" spans="1:52" s="66" customFormat="1" x14ac:dyDescent="0.35">
      <c r="A17" s="67"/>
      <c r="B17" s="188"/>
      <c r="C17" s="48"/>
      <c r="D17" s="48"/>
      <c r="E17" s="74"/>
      <c r="F17" s="180"/>
      <c r="G17" s="79"/>
    </row>
    <row r="18" spans="1:52" s="66" customFormat="1" x14ac:dyDescent="0.35">
      <c r="A18" s="67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/>
      </c>
      <c r="B18" s="192" t="s">
        <v>116</v>
      </c>
      <c r="C18" s="48"/>
      <c r="D18" s="48"/>
      <c r="E18" s="3"/>
      <c r="F18" s="180"/>
      <c r="G18" s="79"/>
    </row>
    <row r="19" spans="1:52" s="66" customFormat="1" x14ac:dyDescent="0.35">
      <c r="A19" s="67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/>
      </c>
      <c r="B19" s="39" t="s">
        <v>160</v>
      </c>
      <c r="C19" s="48"/>
      <c r="D19" s="48"/>
      <c r="E19" s="3"/>
      <c r="F19" s="180"/>
      <c r="G19" s="79"/>
    </row>
    <row r="20" spans="1:52" s="66" customFormat="1" x14ac:dyDescent="0.35">
      <c r="A20" s="67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C</v>
      </c>
      <c r="B20" s="188" t="s">
        <v>172</v>
      </c>
      <c r="C20" s="48">
        <v>1485</v>
      </c>
      <c r="D20" s="48" t="s">
        <v>4</v>
      </c>
      <c r="E20" s="3"/>
      <c r="F20" s="65"/>
      <c r="G20" s="79"/>
    </row>
    <row r="21" spans="1:52" s="66" customFormat="1" ht="31" x14ac:dyDescent="0.35">
      <c r="A21" s="67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>D</v>
      </c>
      <c r="B21" s="204" t="s">
        <v>175</v>
      </c>
      <c r="C21" s="48">
        <v>1485</v>
      </c>
      <c r="D21" s="48" t="s">
        <v>4</v>
      </c>
      <c r="E21" s="3"/>
      <c r="F21" s="65"/>
      <c r="G21" s="79"/>
    </row>
    <row r="22" spans="1:52" s="66" customFormat="1" x14ac:dyDescent="0.35">
      <c r="A22" s="67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>E</v>
      </c>
      <c r="B22" s="188" t="s">
        <v>173</v>
      </c>
      <c r="C22" s="48">
        <v>90</v>
      </c>
      <c r="D22" s="48" t="s">
        <v>4</v>
      </c>
      <c r="E22" s="3"/>
      <c r="F22" s="65"/>
      <c r="G22" s="79"/>
    </row>
    <row r="23" spans="1:52" s="66" customFormat="1" ht="31" x14ac:dyDescent="0.35">
      <c r="A23" s="67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>F</v>
      </c>
      <c r="B23" s="204" t="s">
        <v>176</v>
      </c>
      <c r="C23" s="48">
        <v>90</v>
      </c>
      <c r="D23" s="48" t="s">
        <v>4</v>
      </c>
      <c r="E23" s="3"/>
      <c r="F23" s="65"/>
      <c r="G23" s="79"/>
    </row>
    <row r="24" spans="1:52" s="66" customFormat="1" x14ac:dyDescent="0.35">
      <c r="A24" s="67"/>
      <c r="B24" s="188"/>
      <c r="C24" s="48"/>
      <c r="D24" s="48"/>
      <c r="E24" s="74"/>
      <c r="F24" s="180"/>
      <c r="G24" s="79"/>
    </row>
    <row r="25" spans="1:52" s="66" customFormat="1" x14ac:dyDescent="0.35">
      <c r="A25" s="67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/>
      </c>
      <c r="B25" s="192" t="s">
        <v>116</v>
      </c>
      <c r="C25" s="48"/>
      <c r="D25" s="48"/>
      <c r="E25" s="3"/>
      <c r="F25" s="180"/>
      <c r="G25" s="79"/>
    </row>
    <row r="26" spans="1:52" s="66" customFormat="1" x14ac:dyDescent="0.35">
      <c r="A26" s="67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/>
      </c>
      <c r="B26" s="39" t="s">
        <v>161</v>
      </c>
      <c r="C26" s="48"/>
      <c r="D26" s="48"/>
      <c r="E26" s="3"/>
      <c r="F26" s="180"/>
      <c r="G26" s="79"/>
    </row>
    <row r="27" spans="1:52" s="66" customFormat="1" x14ac:dyDescent="0.35">
      <c r="A27" s="67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>G</v>
      </c>
      <c r="B27" s="188" t="s">
        <v>174</v>
      </c>
      <c r="C27" s="48">
        <v>1095</v>
      </c>
      <c r="D27" s="48" t="s">
        <v>4</v>
      </c>
      <c r="E27" s="3"/>
      <c r="F27" s="65"/>
      <c r="G27" s="79"/>
    </row>
    <row r="28" spans="1:52" s="66" customFormat="1" ht="31" x14ac:dyDescent="0.35">
      <c r="A28" s="67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>H</v>
      </c>
      <c r="B28" s="204" t="s">
        <v>177</v>
      </c>
      <c r="C28" s="48">
        <v>1095</v>
      </c>
      <c r="D28" s="48" t="s">
        <v>4</v>
      </c>
      <c r="E28" s="3"/>
      <c r="F28" s="65"/>
      <c r="G28" s="79"/>
    </row>
    <row r="29" spans="1:52" s="66" customFormat="1" x14ac:dyDescent="0.35">
      <c r="A29" s="67"/>
      <c r="B29" s="188"/>
      <c r="C29" s="48"/>
      <c r="D29" s="48"/>
      <c r="E29" s="25"/>
      <c r="F29" s="68"/>
      <c r="G29" s="79"/>
    </row>
    <row r="30" spans="1:52" s="28" customFormat="1" x14ac:dyDescent="0.35">
      <c r="A30" s="29" t="str">
        <f>IF(AND(COUNTA($D$30:D30)&gt;130,D30&gt;0),("E"&amp;CHAR(COUNTA($D$30:D30)-66)),IF(AND(COUNTA($D$30:D30)&gt;104,D30&gt;0),("D"&amp;CHAR(COUNTA($D$30:D30)-40)),IF(AND(COUNTA($D$30:D30)&gt;78,D30&gt;0),("C"&amp;CHAR(COUNTA($D$30:D30)-14)),IF(AND(COUNTA($D$30:D30)&gt;52,D30&gt;0),("B"&amp;CHAR(COUNTA($D$30:D30)+12)),IF(AND(COUNTA($D$30:D30)&gt;26,D30&gt;0),("A"&amp;CHAR(COUNTA($D$30:D30)+38)),IF(AND(COUNTA($D$30:D30)&lt;27,D30&gt;0),(CHAR(COUNTA($D$30:D30)+64)),""))))))</f>
        <v/>
      </c>
      <c r="B30" s="183" t="s">
        <v>159</v>
      </c>
      <c r="C30" s="197"/>
      <c r="D30" s="197"/>
      <c r="E30" s="52"/>
      <c r="F30" s="55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s="28" customFormat="1" ht="31" x14ac:dyDescent="0.35">
      <c r="A31" s="29" t="str">
        <f>IF(AND(COUNTA($D$30:D31)&gt;130,D31&gt;0),("E"&amp;CHAR(COUNTA($D$30:D31)-66)),IF(AND(COUNTA($D$30:D31)&gt;104,D31&gt;0),("D"&amp;CHAR(COUNTA($D$30:D31)-40)),IF(AND(COUNTA($D$30:D31)&gt;78,D31&gt;0),("C"&amp;CHAR(COUNTA($D$30:D31)-14)),IF(AND(COUNTA($D$30:D31)&gt;52,D31&gt;0),("B"&amp;CHAR(COUNTA($D$30:D31)+12)),IF(AND(COUNTA($D$30:D31)&gt;26,D31&gt;0),("A"&amp;CHAR(COUNTA($D$30:D31)+38)),IF(AND(COUNTA($D$30:D31)&lt;27,D31&gt;0),(CHAR(COUNTA($D$30:D31)+64)),""))))))</f>
        <v>A</v>
      </c>
      <c r="B31" s="38" t="s">
        <v>114</v>
      </c>
      <c r="C31" s="48">
        <f>1485+1095</f>
        <v>2580</v>
      </c>
      <c r="D31" s="197" t="s">
        <v>4</v>
      </c>
      <c r="E31" s="52"/>
      <c r="F31" s="65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s="66" customFormat="1" x14ac:dyDescent="0.35">
      <c r="A32" s="67"/>
      <c r="B32" s="188"/>
      <c r="C32" s="48"/>
      <c r="D32" s="48"/>
      <c r="E32" s="74"/>
      <c r="F32" s="180"/>
      <c r="G32" s="79"/>
    </row>
    <row r="33" spans="1:8" s="66" customFormat="1" x14ac:dyDescent="0.35">
      <c r="A33" s="67" t="str">
        <f>IF(AND(COUNTA($D$3:D33)&gt;130,D33&gt;0),("E"&amp;CHAR(COUNTA($D$3:D33)-66)),IF(AND(COUNTA($D$3:D33)&gt;104,D33&gt;0),("D"&amp;CHAR(COUNTA($D$3:D33)-40)),IF(AND(COUNTA($D$3:D33)&gt;78,D33&gt;0),("C"&amp;CHAR(COUNTA($D$3:D33)-14)),IF(AND(COUNTA($D$3:D33)&gt;52,D33&gt;0),("B"&amp;CHAR(COUNTA($D$3:D33)+12)),IF(AND(COUNTA($D$3:D33)&gt;26,D33&gt;0),("A"&amp;CHAR(COUNTA($D$3:D33)+38)),IF(AND(COUNTA($D$3:D33)&lt;27,D33&gt;0),(CHAR(COUNTA($D$3:D33)+64)),""))))))</f>
        <v/>
      </c>
      <c r="B33" s="192" t="s">
        <v>30</v>
      </c>
      <c r="C33" s="48"/>
      <c r="D33" s="48"/>
      <c r="E33" s="3"/>
      <c r="F33" s="180"/>
      <c r="G33" s="79"/>
    </row>
    <row r="34" spans="1:8" s="66" customFormat="1" x14ac:dyDescent="0.35">
      <c r="A34" s="67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/>
      </c>
      <c r="B34" s="192" t="s">
        <v>98</v>
      </c>
      <c r="C34" s="48"/>
      <c r="D34" s="48"/>
      <c r="E34" s="3"/>
      <c r="F34" s="180"/>
      <c r="G34" s="79"/>
    </row>
    <row r="35" spans="1:8" s="66" customFormat="1" x14ac:dyDescent="0.35">
      <c r="A35" s="67"/>
      <c r="B35" s="188"/>
      <c r="C35" s="48"/>
      <c r="D35" s="48"/>
      <c r="E35" s="74"/>
      <c r="F35" s="180"/>
      <c r="G35" s="79"/>
    </row>
    <row r="36" spans="1:8" s="66" customFormat="1" x14ac:dyDescent="0.35">
      <c r="A36" s="67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/>
      </c>
      <c r="B36" s="192" t="s">
        <v>99</v>
      </c>
      <c r="C36" s="48"/>
      <c r="D36" s="48"/>
      <c r="E36" s="3"/>
      <c r="F36" s="180"/>
      <c r="G36" s="79"/>
    </row>
    <row r="37" spans="1:8" s="66" customFormat="1" x14ac:dyDescent="0.35">
      <c r="A37" s="67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/>
      </c>
      <c r="B37" s="39" t="s">
        <v>165</v>
      </c>
      <c r="C37" s="48"/>
      <c r="D37" s="48"/>
      <c r="E37" s="3"/>
      <c r="F37" s="180"/>
      <c r="G37" s="79"/>
    </row>
    <row r="38" spans="1:8" s="66" customFormat="1" x14ac:dyDescent="0.35">
      <c r="A38" s="67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>J</v>
      </c>
      <c r="B38" s="188" t="s">
        <v>167</v>
      </c>
      <c r="C38" s="48">
        <f>1485+1095</f>
        <v>2580</v>
      </c>
      <c r="D38" s="48" t="s">
        <v>4</v>
      </c>
      <c r="E38" s="3"/>
      <c r="F38" s="65"/>
      <c r="G38" s="79"/>
    </row>
    <row r="39" spans="1:8" s="66" customFormat="1" x14ac:dyDescent="0.35">
      <c r="A39" s="67"/>
      <c r="B39" s="188"/>
      <c r="C39" s="48"/>
      <c r="D39" s="48"/>
      <c r="E39" s="74"/>
      <c r="F39" s="180"/>
      <c r="G39" s="79"/>
      <c r="H39" s="79"/>
    </row>
    <row r="40" spans="1:8" s="66" customFormat="1" x14ac:dyDescent="0.35">
      <c r="A40" s="67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/>
      </c>
      <c r="B40" s="192" t="s">
        <v>96</v>
      </c>
      <c r="C40" s="48"/>
      <c r="D40" s="48"/>
      <c r="E40" s="3"/>
      <c r="F40" s="65"/>
      <c r="G40" s="79"/>
    </row>
    <row r="41" spans="1:8" s="66" customFormat="1" x14ac:dyDescent="0.35">
      <c r="A41" s="67" t="str">
        <f>IF(AND(COUNTA($D$3:D41)&gt;130,D41&gt;0),("E"&amp;CHAR(COUNTA($D$3:D41)-66)),IF(AND(COUNTA($D$3:D41)&gt;104,D41&gt;0),("D"&amp;CHAR(COUNTA($D$3:D41)-40)),IF(AND(COUNTA($D$3:D41)&gt;78,D41&gt;0),("C"&amp;CHAR(COUNTA($D$3:D41)-14)),IF(AND(COUNTA($D$3:D41)&gt;52,D41&gt;0),("B"&amp;CHAR(COUNTA($D$3:D41)+12)),IF(AND(COUNTA($D$3:D41)&gt;26,D41&gt;0),("A"&amp;CHAR(COUNTA($D$3:D41)+38)),IF(AND(COUNTA($D$3:D41)&lt;27,D41&gt;0),(CHAR(COUNTA($D$3:D41)+64)),""))))))</f>
        <v/>
      </c>
      <c r="B41" s="39" t="s">
        <v>170</v>
      </c>
      <c r="C41" s="48"/>
      <c r="D41" s="48"/>
      <c r="E41" s="3"/>
      <c r="F41" s="65"/>
      <c r="G41" s="79"/>
    </row>
    <row r="42" spans="1:8" s="66" customFormat="1" x14ac:dyDescent="0.35">
      <c r="A42" s="67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>K</v>
      </c>
      <c r="B42" s="188" t="s">
        <v>167</v>
      </c>
      <c r="C42" s="48">
        <v>90</v>
      </c>
      <c r="D42" s="48" t="s">
        <v>4</v>
      </c>
      <c r="E42" s="3"/>
      <c r="F42" s="65"/>
      <c r="G42" s="79"/>
    </row>
    <row r="43" spans="1:8" s="66" customFormat="1" x14ac:dyDescent="0.35">
      <c r="A43" s="67"/>
      <c r="B43" s="188"/>
      <c r="C43" s="48"/>
      <c r="D43" s="48"/>
      <c r="E43" s="74"/>
      <c r="F43" s="180"/>
      <c r="G43" s="79"/>
    </row>
    <row r="44" spans="1:8" s="66" customFormat="1" x14ac:dyDescent="0.35">
      <c r="A44" s="67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/>
      </c>
      <c r="B44" s="192" t="s">
        <v>95</v>
      </c>
      <c r="C44" s="48"/>
      <c r="D44" s="48"/>
      <c r="E44" s="3"/>
      <c r="F44" s="65"/>
      <c r="G44" s="79"/>
    </row>
    <row r="45" spans="1:8" s="66" customFormat="1" x14ac:dyDescent="0.35">
      <c r="A45" s="67" t="str">
        <f>IF(AND(COUNTA($D$3:D45)&gt;130,D45&gt;0),("E"&amp;CHAR(COUNTA($D$3:D45)-66)),IF(AND(COUNTA($D$3:D45)&gt;104,D45&gt;0),("D"&amp;CHAR(COUNTA($D$3:D45)-40)),IF(AND(COUNTA($D$3:D45)&gt;78,D45&gt;0),("C"&amp;CHAR(COUNTA($D$3:D45)-14)),IF(AND(COUNTA($D$3:D45)&gt;52,D45&gt;0),("B"&amp;CHAR(COUNTA($D$3:D45)+12)),IF(AND(COUNTA($D$3:D45)&gt;26,D45&gt;0),("A"&amp;CHAR(COUNTA($D$3:D45)+38)),IF(AND(COUNTA($D$3:D45)&lt;27,D45&gt;0),(CHAR(COUNTA($D$3:D45)+64)),""))))))</f>
        <v/>
      </c>
      <c r="B45" s="39" t="s">
        <v>171</v>
      </c>
      <c r="C45" s="48"/>
      <c r="D45" s="48"/>
      <c r="E45" s="3"/>
      <c r="F45" s="65"/>
    </row>
    <row r="46" spans="1:8" s="66" customFormat="1" x14ac:dyDescent="0.35">
      <c r="A46" s="67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>L</v>
      </c>
      <c r="B46" s="188" t="s">
        <v>167</v>
      </c>
      <c r="C46" s="48">
        <v>1485</v>
      </c>
      <c r="D46" s="48" t="s">
        <v>4</v>
      </c>
      <c r="E46" s="3"/>
      <c r="F46" s="65"/>
      <c r="G46" s="79"/>
      <c r="H46" s="79"/>
    </row>
    <row r="47" spans="1:8" s="66" customFormat="1" x14ac:dyDescent="0.35">
      <c r="A47" s="67"/>
      <c r="B47" s="39"/>
      <c r="C47" s="48"/>
      <c r="D47" s="48"/>
      <c r="E47" s="3"/>
      <c r="F47" s="65"/>
      <c r="G47" s="79"/>
    </row>
    <row r="48" spans="1:8" s="66" customFormat="1" x14ac:dyDescent="0.35">
      <c r="A48" s="67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/>
      </c>
      <c r="B48" s="39" t="s">
        <v>168</v>
      </c>
      <c r="C48" s="48"/>
      <c r="D48" s="48"/>
      <c r="E48" s="3"/>
      <c r="F48" s="65"/>
      <c r="G48" s="79"/>
    </row>
    <row r="49" spans="1:7" s="66" customFormat="1" x14ac:dyDescent="0.35">
      <c r="A49" s="67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>M</v>
      </c>
      <c r="B49" s="188" t="s">
        <v>167</v>
      </c>
      <c r="C49" s="48">
        <v>188</v>
      </c>
      <c r="D49" s="48" t="s">
        <v>4</v>
      </c>
      <c r="E49" s="3"/>
      <c r="F49" s="65"/>
      <c r="G49" s="79"/>
    </row>
    <row r="50" spans="1:7" s="66" customFormat="1" x14ac:dyDescent="0.35">
      <c r="A50" s="67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188"/>
      <c r="C50" s="48"/>
      <c r="D50" s="48"/>
      <c r="E50" s="3"/>
      <c r="F50" s="180"/>
      <c r="G50" s="79"/>
    </row>
    <row r="51" spans="1:7" s="66" customFormat="1" x14ac:dyDescent="0.35">
      <c r="A51" s="67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/>
      </c>
      <c r="B51" s="192" t="s">
        <v>28</v>
      </c>
      <c r="C51" s="48"/>
      <c r="D51" s="48"/>
      <c r="E51" s="3"/>
      <c r="F51" s="65"/>
      <c r="G51" s="79"/>
    </row>
    <row r="52" spans="1:7" s="66" customFormat="1" x14ac:dyDescent="0.35">
      <c r="A52" s="67"/>
      <c r="B52" s="192"/>
      <c r="C52" s="48"/>
      <c r="D52" s="48"/>
      <c r="E52" s="74"/>
      <c r="F52" s="180"/>
      <c r="G52" s="79"/>
    </row>
    <row r="53" spans="1:7" s="66" customFormat="1" x14ac:dyDescent="0.35">
      <c r="A53" s="67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/>
      </c>
      <c r="B53" s="192" t="s">
        <v>101</v>
      </c>
      <c r="C53" s="48"/>
      <c r="D53" s="48"/>
      <c r="E53" s="3"/>
      <c r="F53" s="180"/>
      <c r="G53" s="79"/>
    </row>
    <row r="54" spans="1:7" s="66" customFormat="1" x14ac:dyDescent="0.35">
      <c r="A54" s="67"/>
      <c r="B54" s="192"/>
      <c r="C54" s="48"/>
      <c r="D54" s="48"/>
      <c r="E54" s="74"/>
      <c r="F54" s="180"/>
      <c r="G54" s="79"/>
    </row>
    <row r="55" spans="1:7" s="66" customFormat="1" ht="46.5" x14ac:dyDescent="0.35">
      <c r="A55" s="67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/>
      </c>
      <c r="B55" s="39" t="s">
        <v>368</v>
      </c>
      <c r="C55" s="48"/>
      <c r="D55" s="48"/>
      <c r="E55" s="3"/>
      <c r="F55" s="180"/>
      <c r="G55" s="79"/>
    </row>
    <row r="56" spans="1:7" s="66" customFormat="1" x14ac:dyDescent="0.35">
      <c r="A56" s="67" t="str">
        <f>IF(AND(COUNTA($D$3:D56)&gt;130,D56&gt;0),("E"&amp;CHAR(COUNTA($D$3:D56)-66)),IF(AND(COUNTA($D$3:D56)&gt;104,D56&gt;0),("D"&amp;CHAR(COUNTA($D$3:D56)-40)),IF(AND(COUNTA($D$3:D56)&gt;78,D56&gt;0),("C"&amp;CHAR(COUNTA($D$3:D56)-14)),IF(AND(COUNTA($D$3:D56)&gt;52,D56&gt;0),("B"&amp;CHAR(COUNTA($D$3:D56)+12)),IF(AND(COUNTA($D$3:D56)&gt;26,D56&gt;0),("A"&amp;CHAR(COUNTA($D$3:D56)+38)),IF(AND(COUNTA($D$3:D56)&lt;27,D56&gt;0),(CHAR(COUNTA($D$3:D56)+64)),""))))))</f>
        <v>N</v>
      </c>
      <c r="B56" s="188" t="s">
        <v>182</v>
      </c>
      <c r="C56" s="48">
        <v>3</v>
      </c>
      <c r="D56" s="48" t="s">
        <v>7</v>
      </c>
      <c r="E56" s="3"/>
      <c r="F56" s="65"/>
      <c r="G56" s="79"/>
    </row>
    <row r="57" spans="1:7" s="66" customFormat="1" x14ac:dyDescent="0.35">
      <c r="A57" s="67" t="str">
        <f>IF(AND(COUNTA($D$3:D57)&gt;130,D57&gt;0),("E"&amp;CHAR(COUNTA($D$3:D57)-66)),IF(AND(COUNTA($D$3:D57)&gt;104,D57&gt;0),("D"&amp;CHAR(COUNTA($D$3:D57)-40)),IF(AND(COUNTA($D$3:D57)&gt;78,D57&gt;0),("C"&amp;CHAR(COUNTA($D$3:D57)-14)),IF(AND(COUNTA($D$3:D57)&gt;52,D57&gt;0),("B"&amp;CHAR(COUNTA($D$3:D57)+12)),IF(AND(COUNTA($D$3:D57)&gt;26,D57&gt;0),("A"&amp;CHAR(COUNTA($D$3:D57)+38)),IF(AND(COUNTA($D$3:D57)&lt;27,D57&gt;0),(CHAR(COUNTA($D$3:D57)+64)),""))))))</f>
        <v>O</v>
      </c>
      <c r="B57" s="188" t="s">
        <v>183</v>
      </c>
      <c r="C57" s="48">
        <v>5</v>
      </c>
      <c r="D57" s="48" t="s">
        <v>7</v>
      </c>
      <c r="E57" s="3"/>
      <c r="F57" s="65"/>
      <c r="G57" s="79"/>
    </row>
    <row r="58" spans="1:7" s="66" customFormat="1" ht="31" x14ac:dyDescent="0.35">
      <c r="A58" s="67" t="str">
        <f>IF(AND(COUNTA($D$3:D58)&gt;130,D58&gt;0),("E"&amp;CHAR(COUNTA($D$3:D58)-66)),IF(AND(COUNTA($D$3:D58)&gt;104,D58&gt;0),("D"&amp;CHAR(COUNTA($D$3:D58)-40)),IF(AND(COUNTA($D$3:D58)&gt;78,D58&gt;0),("C"&amp;CHAR(COUNTA($D$3:D58)-14)),IF(AND(COUNTA($D$3:D58)&gt;52,D58&gt;0),("B"&amp;CHAR(COUNTA($D$3:D58)+12)),IF(AND(COUNTA($D$3:D58)&gt;26,D58&gt;0),("A"&amp;CHAR(COUNTA($D$3:D58)+38)),IF(AND(COUNTA($D$3:D58)&lt;27,D58&gt;0),(CHAR(COUNTA($D$3:D58)+64)),""))))))</f>
        <v>P</v>
      </c>
      <c r="B58" s="188" t="s">
        <v>202</v>
      </c>
      <c r="C58" s="48">
        <v>3</v>
      </c>
      <c r="D58" s="48" t="s">
        <v>7</v>
      </c>
      <c r="E58" s="3"/>
      <c r="F58" s="65"/>
      <c r="G58" s="79"/>
    </row>
    <row r="59" spans="1:7" s="66" customFormat="1" x14ac:dyDescent="0.35">
      <c r="A59" s="67" t="str">
        <f>IF(AND(COUNTA($D$3:D59)&gt;130,D59&gt;0),("E"&amp;CHAR(COUNTA($D$3:D59)-66)),IF(AND(COUNTA($D$3:D59)&gt;104,D59&gt;0),("D"&amp;CHAR(COUNTA($D$3:D59)-40)),IF(AND(COUNTA($D$3:D59)&gt;78,D59&gt;0),("C"&amp;CHAR(COUNTA($D$3:D59)-14)),IF(AND(COUNTA($D$3:D59)&gt;52,D59&gt;0),("B"&amp;CHAR(COUNTA($D$3:D59)+12)),IF(AND(COUNTA($D$3:D59)&gt;26,D59&gt;0),("A"&amp;CHAR(COUNTA($D$3:D59)+38)),IF(AND(COUNTA($D$3:D59)&lt;27,D59&gt;0),(CHAR(COUNTA($D$3:D59)+64)),""))))))</f>
        <v>Q</v>
      </c>
      <c r="B59" s="188" t="s">
        <v>203</v>
      </c>
      <c r="C59" s="48">
        <v>1</v>
      </c>
      <c r="D59" s="48" t="s">
        <v>7</v>
      </c>
      <c r="E59" s="3"/>
      <c r="F59" s="65"/>
      <c r="G59" s="79"/>
    </row>
    <row r="60" spans="1:7" s="66" customFormat="1" x14ac:dyDescent="0.35">
      <c r="A60" s="67" t="str">
        <f>IF(AND(COUNTA($D$3:D60)&gt;130,D60&gt;0),("E"&amp;CHAR(COUNTA($D$3:D60)-66)),IF(AND(COUNTA($D$3:D60)&gt;104,D60&gt;0),("D"&amp;CHAR(COUNTA($D$3:D60)-40)),IF(AND(COUNTA($D$3:D60)&gt;78,D60&gt;0),("C"&amp;CHAR(COUNTA($D$3:D60)-14)),IF(AND(COUNTA($D$3:D60)&gt;52,D60&gt;0),("B"&amp;CHAR(COUNTA($D$3:D60)+12)),IF(AND(COUNTA($D$3:D60)&gt;26,D60&gt;0),("A"&amp;CHAR(COUNTA($D$3:D60)+38)),IF(AND(COUNTA($D$3:D60)&lt;27,D60&gt;0),(CHAR(COUNTA($D$3:D60)+64)),""))))))</f>
        <v>R</v>
      </c>
      <c r="B60" s="188" t="s">
        <v>204</v>
      </c>
      <c r="C60" s="48">
        <v>1</v>
      </c>
      <c r="D60" s="48" t="s">
        <v>7</v>
      </c>
      <c r="E60" s="3"/>
      <c r="F60" s="65"/>
      <c r="G60" s="79"/>
    </row>
    <row r="61" spans="1:7" s="66" customFormat="1" x14ac:dyDescent="0.35">
      <c r="A61" s="67" t="str">
        <f>IF(AND(COUNTA($D$3:D61)&gt;130,D61&gt;0),("E"&amp;CHAR(COUNTA($D$3:D61)-66)),IF(AND(COUNTA($D$3:D61)&gt;104,D61&gt;0),("D"&amp;CHAR(COUNTA($D$3:D61)-40)),IF(AND(COUNTA($D$3:D61)&gt;78,D61&gt;0),("C"&amp;CHAR(COUNTA($D$3:D61)-14)),IF(AND(COUNTA($D$3:D61)&gt;52,D61&gt;0),("B"&amp;CHAR(COUNTA($D$3:D61)+12)),IF(AND(COUNTA($D$3:D61)&gt;26,D61&gt;0),("A"&amp;CHAR(COUNTA($D$3:D61)+38)),IF(AND(COUNTA($D$3:D61)&lt;27,D61&gt;0),(CHAR(COUNTA($D$3:D61)+64)),""))))))</f>
        <v>S</v>
      </c>
      <c r="B61" s="188" t="s">
        <v>205</v>
      </c>
      <c r="C61" s="48">
        <v>1</v>
      </c>
      <c r="D61" s="48" t="s">
        <v>7</v>
      </c>
      <c r="E61" s="3"/>
      <c r="F61" s="65"/>
      <c r="G61" s="79"/>
    </row>
    <row r="62" spans="1:7" s="66" customFormat="1" x14ac:dyDescent="0.35">
      <c r="A62" s="67"/>
      <c r="B62" s="188"/>
      <c r="C62" s="48"/>
      <c r="D62" s="48"/>
      <c r="E62" s="74"/>
      <c r="F62" s="180"/>
      <c r="G62" s="79"/>
    </row>
    <row r="63" spans="1:7" s="66" customFormat="1" x14ac:dyDescent="0.35">
      <c r="A63" s="67" t="str">
        <f>IF(AND(COUNTA($D$3:D63)&gt;130,D63&gt;0),("E"&amp;CHAR(COUNTA($D$3:D63)-66)),IF(AND(COUNTA($D$3:D63)&gt;104,D63&gt;0),("D"&amp;CHAR(COUNTA($D$3:D63)-40)),IF(AND(COUNTA($D$3:D63)&gt;78,D63&gt;0),("C"&amp;CHAR(COUNTA($D$3:D63)-14)),IF(AND(COUNTA($D$3:D63)&gt;52,D63&gt;0),("B"&amp;CHAR(COUNTA($D$3:D63)+12)),IF(AND(COUNTA($D$3:D63)&gt;26,D63&gt;0),("A"&amp;CHAR(COUNTA($D$3:D63)+38)),IF(AND(COUNTA($D$3:D63)&lt;27,D63&gt;0),(CHAR(COUNTA($D$3:D63)+64)),""))))))</f>
        <v/>
      </c>
      <c r="B63" s="192" t="s">
        <v>117</v>
      </c>
      <c r="C63" s="48"/>
      <c r="D63" s="48"/>
      <c r="E63" s="3"/>
      <c r="F63" s="180"/>
      <c r="G63" s="79"/>
    </row>
    <row r="64" spans="1:7" s="66" customFormat="1" x14ac:dyDescent="0.35">
      <c r="A64" s="67"/>
      <c r="B64" s="192"/>
      <c r="C64" s="48"/>
      <c r="D64" s="48"/>
      <c r="E64" s="74"/>
      <c r="F64" s="180"/>
      <c r="G64" s="79"/>
    </row>
    <row r="65" spans="1:7" s="66" customFormat="1" x14ac:dyDescent="0.35">
      <c r="A65" s="67" t="str">
        <f>IF(AND(COUNTA($D$3:D65)&gt;130,D65&gt;0),("E"&amp;CHAR(COUNTA($D$3:D65)-66)),IF(AND(COUNTA($D$3:D65)&gt;104,D65&gt;0),("D"&amp;CHAR(COUNTA($D$3:D65)-40)),IF(AND(COUNTA($D$3:D65)&gt;78,D65&gt;0),("C"&amp;CHAR(COUNTA($D$3:D65)-14)),IF(AND(COUNTA($D$3:D65)&gt;52,D65&gt;0),("B"&amp;CHAR(COUNTA($D$3:D65)+12)),IF(AND(COUNTA($D$3:D65)&gt;26,D65&gt;0),("A"&amp;CHAR(COUNTA($D$3:D65)+38)),IF(AND(COUNTA($D$3:D65)&lt;27,D65&gt;0),(CHAR(COUNTA($D$3:D65)+64)),""))))))</f>
        <v/>
      </c>
      <c r="B65" s="39" t="s">
        <v>206</v>
      </c>
      <c r="C65" s="48"/>
      <c r="D65" s="48"/>
      <c r="E65" s="3"/>
      <c r="F65" s="180"/>
      <c r="G65" s="79"/>
    </row>
    <row r="66" spans="1:7" s="66" customFormat="1" x14ac:dyDescent="0.35">
      <c r="A66" s="67" t="str">
        <f>IF(AND(COUNTA($D$3:D66)&gt;130,D66&gt;0),("E"&amp;CHAR(COUNTA($D$3:D66)-66)),IF(AND(COUNTA($D$3:D66)&gt;104,D66&gt;0),("D"&amp;CHAR(COUNTA($D$3:D66)-40)),IF(AND(COUNTA($D$3:D66)&gt;78,D66&gt;0),("C"&amp;CHAR(COUNTA($D$3:D66)-14)),IF(AND(COUNTA($D$3:D66)&gt;52,D66&gt;0),("B"&amp;CHAR(COUNTA($D$3:D66)+12)),IF(AND(COUNTA($D$3:D66)&gt;26,D66&gt;0),("A"&amp;CHAR(COUNTA($D$3:D66)+38)),IF(AND(COUNTA($D$3:D66)&lt;27,D66&gt;0),(CHAR(COUNTA($D$3:D66)+64)),""))))))</f>
        <v>T</v>
      </c>
      <c r="B66" s="188" t="s">
        <v>207</v>
      </c>
      <c r="C66" s="48">
        <f>4+4+23</f>
        <v>31</v>
      </c>
      <c r="D66" s="48" t="s">
        <v>7</v>
      </c>
      <c r="E66" s="3"/>
      <c r="F66" s="65"/>
      <c r="G66" s="79"/>
    </row>
    <row r="67" spans="1:7" s="66" customFormat="1" x14ac:dyDescent="0.35">
      <c r="A67" s="67" t="str">
        <f>IF(AND(COUNTA($D$3:D67)&gt;130,D67&gt;0),("E"&amp;CHAR(COUNTA($D$3:D67)-66)),IF(AND(COUNTA($D$3:D67)&gt;104,D67&gt;0),("D"&amp;CHAR(COUNTA($D$3:D67)-40)),IF(AND(COUNTA($D$3:D67)&gt;78,D67&gt;0),("C"&amp;CHAR(COUNTA($D$3:D67)-14)),IF(AND(COUNTA($D$3:D67)&gt;52,D67&gt;0),("B"&amp;CHAR(COUNTA($D$3:D67)+12)),IF(AND(COUNTA($D$3:D67)&gt;26,D67&gt;0),("A"&amp;CHAR(COUNTA($D$3:D67)+38)),IF(AND(COUNTA($D$3:D67)&lt;27,D67&gt;0),(CHAR(COUNTA($D$3:D67)+64)),""))))))</f>
        <v>U</v>
      </c>
      <c r="B67" s="188" t="s">
        <v>208</v>
      </c>
      <c r="C67" s="48">
        <f>12</f>
        <v>12</v>
      </c>
      <c r="D67" s="48" t="s">
        <v>7</v>
      </c>
      <c r="E67" s="3"/>
      <c r="F67" s="65"/>
      <c r="G67" s="79"/>
    </row>
    <row r="68" spans="1:7" s="66" customFormat="1" x14ac:dyDescent="0.35">
      <c r="A68" s="67" t="str">
        <f>IF(AND(COUNTA($D$3:D68)&gt;130,D68&gt;0),("E"&amp;CHAR(COUNTA($D$3:D68)-66)),IF(AND(COUNTA($D$3:D68)&gt;104,D68&gt;0),("D"&amp;CHAR(COUNTA($D$3:D68)-40)),IF(AND(COUNTA($D$3:D68)&gt;78,D68&gt;0),("C"&amp;CHAR(COUNTA($D$3:D68)-14)),IF(AND(COUNTA($D$3:D68)&gt;52,D68&gt;0),("B"&amp;CHAR(COUNTA($D$3:D68)+12)),IF(AND(COUNTA($D$3:D68)&gt;26,D68&gt;0),("A"&amp;CHAR(COUNTA($D$3:D68)+38)),IF(AND(COUNTA($D$3:D68)&lt;27,D68&gt;0),(CHAR(COUNTA($D$3:D68)+64)),""))))))</f>
        <v>V</v>
      </c>
      <c r="B68" s="188" t="s">
        <v>209</v>
      </c>
      <c r="C68" s="48">
        <f>4+4+12</f>
        <v>20</v>
      </c>
      <c r="D68" s="48" t="s">
        <v>7</v>
      </c>
      <c r="E68" s="3"/>
      <c r="F68" s="65"/>
      <c r="G68" s="79"/>
    </row>
    <row r="69" spans="1:7" s="66" customFormat="1" x14ac:dyDescent="0.35">
      <c r="A69" s="67" t="str">
        <f>IF(AND(COUNTA($D$3:D69)&gt;130,D69&gt;0),("E"&amp;CHAR(COUNTA($D$3:D69)-66)),IF(AND(COUNTA($D$3:D69)&gt;104,D69&gt;0),("D"&amp;CHAR(COUNTA($D$3:D69)-40)),IF(AND(COUNTA($D$3:D69)&gt;78,D69&gt;0),("C"&amp;CHAR(COUNTA($D$3:D69)-14)),IF(AND(COUNTA($D$3:D69)&gt;52,D69&gt;0),("B"&amp;CHAR(COUNTA($D$3:D69)+12)),IF(AND(COUNTA($D$3:D69)&gt;26,D69&gt;0),("A"&amp;CHAR(COUNTA($D$3:D69)+38)),IF(AND(COUNTA($D$3:D69)&lt;27,D69&gt;0),(CHAR(COUNTA($D$3:D69)+64)),""))))))</f>
        <v>W</v>
      </c>
      <c r="B69" s="188" t="s">
        <v>210</v>
      </c>
      <c r="C69" s="48">
        <f>4+4+23</f>
        <v>31</v>
      </c>
      <c r="D69" s="48" t="s">
        <v>7</v>
      </c>
      <c r="E69" s="3"/>
      <c r="F69" s="65"/>
      <c r="G69" s="79"/>
    </row>
    <row r="70" spans="1:7" s="66" customFormat="1" x14ac:dyDescent="0.35">
      <c r="A70" s="67" t="str">
        <f>IF(AND(COUNTA($D$3:D70)&gt;130,D70&gt;0),("E"&amp;CHAR(COUNTA($D$3:D70)-66)),IF(AND(COUNTA($D$3:D70)&gt;104,D70&gt;0),("D"&amp;CHAR(COUNTA($D$3:D70)-40)),IF(AND(COUNTA($D$3:D70)&gt;78,D70&gt;0),("C"&amp;CHAR(COUNTA($D$3:D70)-14)),IF(AND(COUNTA($D$3:D70)&gt;52,D70&gt;0),("B"&amp;CHAR(COUNTA($D$3:D70)+12)),IF(AND(COUNTA($D$3:D70)&gt;26,D70&gt;0),("A"&amp;CHAR(COUNTA($D$3:D70)+38)),IF(AND(COUNTA($D$3:D70)&lt;27,D70&gt;0),(CHAR(COUNTA($D$3:D70)+64)),""))))))</f>
        <v>X</v>
      </c>
      <c r="B70" s="188" t="s">
        <v>211</v>
      </c>
      <c r="C70" s="48">
        <f>4+4+23</f>
        <v>31</v>
      </c>
      <c r="D70" s="48" t="s">
        <v>7</v>
      </c>
      <c r="E70" s="3"/>
      <c r="F70" s="65"/>
      <c r="G70" s="79"/>
    </row>
    <row r="71" spans="1:7" s="66" customFormat="1" x14ac:dyDescent="0.35">
      <c r="A71" s="67" t="str">
        <f>IF(AND(COUNTA($D$3:D71)&gt;130,D71&gt;0),("E"&amp;CHAR(COUNTA($D$3:D71)-66)),IF(AND(COUNTA($D$3:D71)&gt;104,D71&gt;0),("D"&amp;CHAR(COUNTA($D$3:D71)-40)),IF(AND(COUNTA($D$3:D71)&gt;78,D71&gt;0),("C"&amp;CHAR(COUNTA($D$3:D71)-14)),IF(AND(COUNTA($D$3:D71)&gt;52,D71&gt;0),("B"&amp;CHAR(COUNTA($D$3:D71)+12)),IF(AND(COUNTA($D$3:D71)&gt;26,D71&gt;0),("A"&amp;CHAR(COUNTA($D$3:D71)+38)),IF(AND(COUNTA($D$3:D71)&lt;27,D71&gt;0),(CHAR(COUNTA($D$3:D71)+64)),""))))))</f>
        <v>Y</v>
      </c>
      <c r="B71" s="188" t="s">
        <v>212</v>
      </c>
      <c r="C71" s="48">
        <f>4+4+23</f>
        <v>31</v>
      </c>
      <c r="D71" s="48" t="s">
        <v>7</v>
      </c>
      <c r="E71" s="3"/>
      <c r="F71" s="65"/>
      <c r="G71" s="79"/>
    </row>
    <row r="72" spans="1:7" s="66" customFormat="1" x14ac:dyDescent="0.35">
      <c r="A72" s="67" t="str">
        <f>IF(AND(COUNTA($D$3:D72)&gt;130,D72&gt;0),("E"&amp;CHAR(COUNTA($D$3:D72)-66)),IF(AND(COUNTA($D$3:D72)&gt;104,D72&gt;0),("D"&amp;CHAR(COUNTA($D$3:D72)-40)),IF(AND(COUNTA($D$3:D72)&gt;78,D72&gt;0),("C"&amp;CHAR(COUNTA($D$3:D72)-14)),IF(AND(COUNTA($D$3:D72)&gt;52,D72&gt;0),("B"&amp;CHAR(COUNTA($D$3:D72)+12)),IF(AND(COUNTA($D$3:D72)&gt;26,D72&gt;0),("A"&amp;CHAR(COUNTA($D$3:D72)+38)),IF(AND(COUNTA($D$3:D72)&lt;27,D72&gt;0),(CHAR(COUNTA($D$3:D72)+64)),""))))))</f>
        <v>Z</v>
      </c>
      <c r="B72" s="188" t="s">
        <v>213</v>
      </c>
      <c r="C72" s="48">
        <f>4+4+12</f>
        <v>20</v>
      </c>
      <c r="D72" s="48" t="s">
        <v>7</v>
      </c>
      <c r="E72" s="3"/>
      <c r="F72" s="65"/>
      <c r="G72" s="79"/>
    </row>
    <row r="73" spans="1:7" s="66" customFormat="1" x14ac:dyDescent="0.35">
      <c r="A73" s="67" t="str">
        <f>IF(AND(COUNTA($D$3:D73)&gt;130,D73&gt;0),("E"&amp;CHAR(COUNTA($D$3:D73)-66)),IF(AND(COUNTA($D$3:D73)&gt;104,D73&gt;0),("D"&amp;CHAR(COUNTA($D$3:D73)-40)),IF(AND(COUNTA($D$3:D73)&gt;78,D73&gt;0),("C"&amp;CHAR(COUNTA($D$3:D73)-14)),IF(AND(COUNTA($D$3:D73)&gt;52,D73&gt;0),("B"&amp;CHAR(COUNTA($D$3:D73)+12)),IF(AND(COUNTA($D$3:D73)&gt;26,D73&gt;0),("A"&amp;CHAR(COUNTA($D$3:D73)+38)),IF(AND(COUNTA($D$3:D73)&lt;27,D73&gt;0),(CHAR(COUNTA($D$3:D73)+64)),""))))))</f>
        <v>AA</v>
      </c>
      <c r="B73" s="188" t="s">
        <v>214</v>
      </c>
      <c r="C73" s="48">
        <f>12</f>
        <v>12</v>
      </c>
      <c r="D73" s="48" t="s">
        <v>7</v>
      </c>
      <c r="E73" s="3"/>
      <c r="F73" s="65"/>
      <c r="G73" s="79"/>
    </row>
    <row r="74" spans="1:7" s="66" customFormat="1" x14ac:dyDescent="0.35">
      <c r="A74" s="67" t="str">
        <f>IF(AND(COUNTA($D$3:D74)&gt;130,D74&gt;0),("E"&amp;CHAR(COUNTA($D$3:D74)-66)),IF(AND(COUNTA($D$3:D74)&gt;104,D74&gt;0),("D"&amp;CHAR(COUNTA($D$3:D74)-40)),IF(AND(COUNTA($D$3:D74)&gt;78,D74&gt;0),("C"&amp;CHAR(COUNTA($D$3:D74)-14)),IF(AND(COUNTA($D$3:D74)&gt;52,D74&gt;0),("B"&amp;CHAR(COUNTA($D$3:D74)+12)),IF(AND(COUNTA($D$3:D74)&gt;26,D74&gt;0),("A"&amp;CHAR(COUNTA($D$3:D74)+38)),IF(AND(COUNTA($D$3:D74)&lt;27,D74&gt;0),(CHAR(COUNTA($D$3:D74)+64)),""))))))</f>
        <v>AB</v>
      </c>
      <c r="B74" s="188" t="s">
        <v>215</v>
      </c>
      <c r="C74" s="48">
        <f>12</f>
        <v>12</v>
      </c>
      <c r="D74" s="48" t="s">
        <v>7</v>
      </c>
      <c r="E74" s="3"/>
      <c r="F74" s="65"/>
      <c r="G74" s="79"/>
    </row>
    <row r="75" spans="1:7" s="66" customFormat="1" x14ac:dyDescent="0.35">
      <c r="A75" s="67" t="str">
        <f>IF(AND(COUNTA($D$3:D75)&gt;130,D75&gt;0),("E"&amp;CHAR(COUNTA($D$3:D75)-66)),IF(AND(COUNTA($D$3:D75)&gt;104,D75&gt;0),("D"&amp;CHAR(COUNTA($D$3:D75)-40)),IF(AND(COUNTA($D$3:D75)&gt;78,D75&gt;0),("C"&amp;CHAR(COUNTA($D$3:D75)-14)),IF(AND(COUNTA($D$3:D75)&gt;52,D75&gt;0),("B"&amp;CHAR(COUNTA($D$3:D75)+12)),IF(AND(COUNTA($D$3:D75)&gt;26,D75&gt;0),("A"&amp;CHAR(COUNTA($D$3:D75)+38)),IF(AND(COUNTA($D$3:D75)&lt;27,D75&gt;0),(CHAR(COUNTA($D$3:D75)+64)),""))))))</f>
        <v>AC</v>
      </c>
      <c r="B75" s="188" t="s">
        <v>216</v>
      </c>
      <c r="C75" s="48">
        <f>4+4+23</f>
        <v>31</v>
      </c>
      <c r="D75" s="48" t="s">
        <v>7</v>
      </c>
      <c r="E75" s="3"/>
      <c r="F75" s="65"/>
      <c r="G75" s="79"/>
    </row>
    <row r="76" spans="1:7" s="66" customFormat="1" x14ac:dyDescent="0.35">
      <c r="A76" s="67" t="str">
        <f>IF(AND(COUNTA($D$3:D76)&gt;130,D76&gt;0),("E"&amp;CHAR(COUNTA($D$3:D76)-66)),IF(AND(COUNTA($D$3:D76)&gt;104,D76&gt;0),("D"&amp;CHAR(COUNTA($D$3:D76)-40)),IF(AND(COUNTA($D$3:D76)&gt;78,D76&gt;0),("C"&amp;CHAR(COUNTA($D$3:D76)-14)),IF(AND(COUNTA($D$3:D76)&gt;52,D76&gt;0),("B"&amp;CHAR(COUNTA($D$3:D76)+12)),IF(AND(COUNTA($D$3:D76)&gt;26,D76&gt;0),("A"&amp;CHAR(COUNTA($D$3:D76)+38)),IF(AND(COUNTA($D$3:D76)&lt;27,D76&gt;0),(CHAR(COUNTA($D$3:D76)+64)),""))))))</f>
        <v>AD</v>
      </c>
      <c r="B76" s="188" t="s">
        <v>217</v>
      </c>
      <c r="C76" s="48">
        <f>12</f>
        <v>12</v>
      </c>
      <c r="D76" s="48" t="s">
        <v>7</v>
      </c>
      <c r="E76" s="3"/>
      <c r="F76" s="65"/>
      <c r="G76" s="79"/>
    </row>
    <row r="77" spans="1:7" s="66" customFormat="1" x14ac:dyDescent="0.35">
      <c r="A77" s="67" t="str">
        <f>IF(AND(COUNTA($D$3:D77)&gt;130,D77&gt;0),("E"&amp;CHAR(COUNTA($D$3:D77)-66)),IF(AND(COUNTA($D$3:D77)&gt;104,D77&gt;0),("D"&amp;CHAR(COUNTA($D$3:D77)-40)),IF(AND(COUNTA($D$3:D77)&gt;78,D77&gt;0),("C"&amp;CHAR(COUNTA($D$3:D77)-14)),IF(AND(COUNTA($D$3:D77)&gt;52,D77&gt;0),("B"&amp;CHAR(COUNTA($D$3:D77)+12)),IF(AND(COUNTA($D$3:D77)&gt;26,D77&gt;0),("A"&amp;CHAR(COUNTA($D$3:D77)+38)),IF(AND(COUNTA($D$3:D77)&lt;27,D77&gt;0),(CHAR(COUNTA($D$3:D77)+64)),""))))))</f>
        <v>AE</v>
      </c>
      <c r="B77" s="188" t="s">
        <v>218</v>
      </c>
      <c r="C77" s="48">
        <f>4+4+12</f>
        <v>20</v>
      </c>
      <c r="D77" s="48" t="s">
        <v>7</v>
      </c>
      <c r="E77" s="3"/>
      <c r="F77" s="65"/>
      <c r="G77" s="79"/>
    </row>
    <row r="78" spans="1:7" s="66" customFormat="1" x14ac:dyDescent="0.35">
      <c r="A78" s="67" t="str">
        <f>IF(AND(COUNTA($D$3:D78)&gt;130,D78&gt;0),("E"&amp;CHAR(COUNTA($D$3:D78)-66)),IF(AND(COUNTA($D$3:D78)&gt;104,D78&gt;0),("D"&amp;CHAR(COUNTA($D$3:D78)-40)),IF(AND(COUNTA($D$3:D78)&gt;78,D78&gt;0),("C"&amp;CHAR(COUNTA($D$3:D78)-14)),IF(AND(COUNTA($D$3:D78)&gt;52,D78&gt;0),("B"&amp;CHAR(COUNTA($D$3:D78)+12)),IF(AND(COUNTA($D$3:D78)&gt;26,D78&gt;0),("A"&amp;CHAR(COUNTA($D$3:D78)+38)),IF(AND(COUNTA($D$3:D78)&lt;27,D78&gt;0),(CHAR(COUNTA($D$3:D78)+64)),""))))))</f>
        <v>AF</v>
      </c>
      <c r="B78" s="188" t="s">
        <v>219</v>
      </c>
      <c r="C78" s="48">
        <f>4+4+12</f>
        <v>20</v>
      </c>
      <c r="D78" s="48" t="s">
        <v>7</v>
      </c>
      <c r="E78" s="3"/>
      <c r="F78" s="65"/>
      <c r="G78" s="79"/>
    </row>
    <row r="79" spans="1:7" s="66" customFormat="1" x14ac:dyDescent="0.35">
      <c r="A79" s="67" t="str">
        <f>IF(AND(COUNTA($D$3:D79)&gt;130,D79&gt;0),("E"&amp;CHAR(COUNTA($D$3:D79)-66)),IF(AND(COUNTA($D$3:D79)&gt;104,D79&gt;0),("D"&amp;CHAR(COUNTA($D$3:D79)-40)),IF(AND(COUNTA($D$3:D79)&gt;78,D79&gt;0),("C"&amp;CHAR(COUNTA($D$3:D79)-14)),IF(AND(COUNTA($D$3:D79)&gt;52,D79&gt;0),("B"&amp;CHAR(COUNTA($D$3:D79)+12)),IF(AND(COUNTA($D$3:D79)&gt;26,D79&gt;0),("A"&amp;CHAR(COUNTA($D$3:D79)+38)),IF(AND(COUNTA($D$3:D79)&lt;27,D79&gt;0),(CHAR(COUNTA($D$3:D79)+64)),""))))))</f>
        <v>AG</v>
      </c>
      <c r="B79" s="188" t="s">
        <v>220</v>
      </c>
      <c r="C79" s="48">
        <f>4+4+23</f>
        <v>31</v>
      </c>
      <c r="D79" s="48" t="s">
        <v>7</v>
      </c>
      <c r="E79" s="3"/>
      <c r="F79" s="65"/>
      <c r="G79" s="79"/>
    </row>
    <row r="80" spans="1:7" s="66" customFormat="1" x14ac:dyDescent="0.35">
      <c r="A80" s="67" t="str">
        <f>IF(AND(COUNTA($D$3:D80)&gt;130,D80&gt;0),("E"&amp;CHAR(COUNTA($D$3:D80)-66)),IF(AND(COUNTA($D$3:D80)&gt;104,D80&gt;0),("D"&amp;CHAR(COUNTA($D$3:D80)-40)),IF(AND(COUNTA($D$3:D80)&gt;78,D80&gt;0),("C"&amp;CHAR(COUNTA($D$3:D80)-14)),IF(AND(COUNTA($D$3:D80)&gt;52,D80&gt;0),("B"&amp;CHAR(COUNTA($D$3:D80)+12)),IF(AND(COUNTA($D$3:D80)&gt;26,D80&gt;0),("A"&amp;CHAR(COUNTA($D$3:D80)+38)),IF(AND(COUNTA($D$3:D80)&lt;27,D80&gt;0),(CHAR(COUNTA($D$3:D80)+64)),""))))))</f>
        <v>AH</v>
      </c>
      <c r="B80" s="188" t="s">
        <v>221</v>
      </c>
      <c r="C80" s="48">
        <f>4+3+11</f>
        <v>18</v>
      </c>
      <c r="D80" s="48" t="s">
        <v>7</v>
      </c>
      <c r="E80" s="3"/>
      <c r="F80" s="65"/>
      <c r="G80" s="79"/>
    </row>
    <row r="81" spans="1:7" s="66" customFormat="1" x14ac:dyDescent="0.35">
      <c r="A81" s="67" t="str">
        <f>IF(AND(COUNTA($D$3:D81)&gt;130,D81&gt;0),("E"&amp;CHAR(COUNTA($D$3:D81)-66)),IF(AND(COUNTA($D$3:D81)&gt;104,D81&gt;0),("D"&amp;CHAR(COUNTA($D$3:D81)-40)),IF(AND(COUNTA($D$3:D81)&gt;78,D81&gt;0),("C"&amp;CHAR(COUNTA($D$3:D81)-14)),IF(AND(COUNTA($D$3:D81)&gt;52,D81&gt;0),("B"&amp;CHAR(COUNTA($D$3:D81)+12)),IF(AND(COUNTA($D$3:D81)&gt;26,D81&gt;0),("A"&amp;CHAR(COUNTA($D$3:D81)+38)),IF(AND(COUNTA($D$3:D81)&lt;27,D81&gt;0),(CHAR(COUNTA($D$3:D81)+64)),""))))))</f>
        <v>AI</v>
      </c>
      <c r="B81" s="188" t="s">
        <v>223</v>
      </c>
      <c r="C81" s="48">
        <f>7+6+21</f>
        <v>34</v>
      </c>
      <c r="D81" s="48" t="s">
        <v>7</v>
      </c>
      <c r="E81" s="3"/>
      <c r="F81" s="65"/>
      <c r="G81" s="79"/>
    </row>
    <row r="82" spans="1:7" s="66" customFormat="1" x14ac:dyDescent="0.35">
      <c r="A82" s="67" t="str">
        <f>IF(AND(COUNTA($D$3:D82)&gt;130,D82&gt;0),("E"&amp;CHAR(COUNTA($D$3:D82)-66)),IF(AND(COUNTA($D$3:D82)&gt;104,D82&gt;0),("D"&amp;CHAR(COUNTA($D$3:D82)-40)),IF(AND(COUNTA($D$3:D82)&gt;78,D82&gt;0),("C"&amp;CHAR(COUNTA($D$3:D82)-14)),IF(AND(COUNTA($D$3:D82)&gt;52,D82&gt;0),("B"&amp;CHAR(COUNTA($D$3:D82)+12)),IF(AND(COUNTA($D$3:D82)&gt;26,D82&gt;0),("A"&amp;CHAR(COUNTA($D$3:D82)+38)),IF(AND(COUNTA($D$3:D82)&lt;27,D82&gt;0),(CHAR(COUNTA($D$3:D82)+64)),""))))))</f>
        <v>AJ</v>
      </c>
      <c r="B82" s="188" t="s">
        <v>222</v>
      </c>
      <c r="C82" s="48">
        <f>7+6+21</f>
        <v>34</v>
      </c>
      <c r="D82" s="48" t="s">
        <v>7</v>
      </c>
      <c r="E82" s="3"/>
      <c r="F82" s="65"/>
      <c r="G82" s="79"/>
    </row>
    <row r="83" spans="1:7" s="66" customFormat="1" x14ac:dyDescent="0.35">
      <c r="A83" s="67" t="str">
        <f>IF(AND(COUNTA($D$3:D83)&gt;130,D83&gt;0),("E"&amp;CHAR(COUNTA($D$3:D83)-66)),IF(AND(COUNTA($D$3:D83)&gt;104,D83&gt;0),("D"&amp;CHAR(COUNTA($D$3:D83)-40)),IF(AND(COUNTA($D$3:D83)&gt;78,D83&gt;0),("C"&amp;CHAR(COUNTA($D$3:D83)-14)),IF(AND(COUNTA($D$3:D83)&gt;52,D83&gt;0),("B"&amp;CHAR(COUNTA($D$3:D83)+12)),IF(AND(COUNTA($D$3:D83)&gt;26,D83&gt;0),("A"&amp;CHAR(COUNTA($D$3:D83)+38)),IF(AND(COUNTA($D$3:D83)&lt;27,D83&gt;0),(CHAR(COUNTA($D$3:D83)+64)),""))))))</f>
        <v>AK</v>
      </c>
      <c r="B83" s="188" t="s">
        <v>224</v>
      </c>
      <c r="C83" s="48">
        <f>7+6+21</f>
        <v>34</v>
      </c>
      <c r="D83" s="48" t="s">
        <v>7</v>
      </c>
      <c r="E83" s="3"/>
      <c r="F83" s="65"/>
      <c r="G83" s="79"/>
    </row>
    <row r="84" spans="1:7" s="66" customFormat="1" ht="31" x14ac:dyDescent="0.35">
      <c r="A84" s="67" t="str">
        <f>IF(AND(COUNTA($D$3:D84)&gt;130,D84&gt;0),("E"&amp;CHAR(COUNTA($D$3:D84)-66)),IF(AND(COUNTA($D$3:D84)&gt;104,D84&gt;0),("D"&amp;CHAR(COUNTA($D$3:D84)-40)),IF(AND(COUNTA($D$3:D84)&gt;78,D84&gt;0),("C"&amp;CHAR(COUNTA($D$3:D84)-14)),IF(AND(COUNTA($D$3:D84)&gt;52,D84&gt;0),("B"&amp;CHAR(COUNTA($D$3:D84)+12)),IF(AND(COUNTA($D$3:D84)&gt;26,D84&gt;0),("A"&amp;CHAR(COUNTA($D$3:D84)+38)),IF(AND(COUNTA($D$3:D84)&lt;27,D84&gt;0),(CHAR(COUNTA($D$3:D84)+64)),""))))))</f>
        <v>AL</v>
      </c>
      <c r="B84" s="188" t="s">
        <v>225</v>
      </c>
      <c r="C84" s="48">
        <f>7+6+21</f>
        <v>34</v>
      </c>
      <c r="D84" s="48" t="s">
        <v>7</v>
      </c>
      <c r="E84" s="3"/>
      <c r="F84" s="65"/>
      <c r="G84" s="79"/>
    </row>
    <row r="85" spans="1:7" s="66" customFormat="1" x14ac:dyDescent="0.35">
      <c r="A85" s="67" t="str">
        <f>IF(AND(COUNTA($D$3:D85)&gt;130,D85&gt;0),("E"&amp;CHAR(COUNTA($D$3:D85)-66)),IF(AND(COUNTA($D$3:D85)&gt;104,D85&gt;0),("D"&amp;CHAR(COUNTA($D$3:D85)-40)),IF(AND(COUNTA($D$3:D85)&gt;78,D85&gt;0),("C"&amp;CHAR(COUNTA($D$3:D85)-14)),IF(AND(COUNTA($D$3:D85)&gt;52,D85&gt;0),("B"&amp;CHAR(COUNTA($D$3:D85)+12)),IF(AND(COUNTA($D$3:D85)&gt;26,D85&gt;0),("A"&amp;CHAR(COUNTA($D$3:D85)+38)),IF(AND(COUNTA($D$3:D85)&lt;27,D85&gt;0),(CHAR(COUNTA($D$3:D85)+64)),""))))))</f>
        <v>AM</v>
      </c>
      <c r="B85" s="188" t="s">
        <v>226</v>
      </c>
      <c r="C85" s="48">
        <f>4+3+11</f>
        <v>18</v>
      </c>
      <c r="D85" s="48" t="s">
        <v>7</v>
      </c>
      <c r="E85" s="3"/>
      <c r="F85" s="65"/>
      <c r="G85" s="79"/>
    </row>
    <row r="86" spans="1:7" s="66" customFormat="1" x14ac:dyDescent="0.35">
      <c r="A86" s="67" t="str">
        <f>IF(AND(COUNTA($D$3:D86)&gt;130,D86&gt;0),("E"&amp;CHAR(COUNTA($D$3:D86)-66)),IF(AND(COUNTA($D$3:D86)&gt;104,D86&gt;0),("D"&amp;CHAR(COUNTA($D$3:D86)-40)),IF(AND(COUNTA($D$3:D86)&gt;78,D86&gt;0),("C"&amp;CHAR(COUNTA($D$3:D86)-14)),IF(AND(COUNTA($D$3:D86)&gt;52,D86&gt;0),("B"&amp;CHAR(COUNTA($D$3:D86)+12)),IF(AND(COUNTA($D$3:D86)&gt;26,D86&gt;0),("A"&amp;CHAR(COUNTA($D$3:D86)+38)),IF(AND(COUNTA($D$3:D86)&lt;27,D86&gt;0),(CHAR(COUNTA($D$3:D86)+64)),""))))))</f>
        <v>AN</v>
      </c>
      <c r="B86" s="188" t="s">
        <v>227</v>
      </c>
      <c r="C86" s="48">
        <f>7+6+21</f>
        <v>34</v>
      </c>
      <c r="D86" s="48" t="s">
        <v>7</v>
      </c>
      <c r="E86" s="3"/>
      <c r="F86" s="65"/>
      <c r="G86" s="79"/>
    </row>
    <row r="87" spans="1:7" s="66" customFormat="1" x14ac:dyDescent="0.35">
      <c r="A87" s="67" t="str">
        <f>IF(AND(COUNTA($D$3:D87)&gt;130,D87&gt;0),("E"&amp;CHAR(COUNTA($D$3:D87)-66)),IF(AND(COUNTA($D$3:D87)&gt;104,D87&gt;0),("D"&amp;CHAR(COUNTA($D$3:D87)-40)),IF(AND(COUNTA($D$3:D87)&gt;78,D87&gt;0),("C"&amp;CHAR(COUNTA($D$3:D87)-14)),IF(AND(COUNTA($D$3:D87)&gt;52,D87&gt;0),("B"&amp;CHAR(COUNTA($D$3:D87)+12)),IF(AND(COUNTA($D$3:D87)&gt;26,D87&gt;0),("A"&amp;CHAR(COUNTA($D$3:D87)+38)),IF(AND(COUNTA($D$3:D87)&lt;27,D87&gt;0),(CHAR(COUNTA($D$3:D87)+64)),""))))))</f>
        <v>AO</v>
      </c>
      <c r="B87" s="188" t="s">
        <v>228</v>
      </c>
      <c r="C87" s="48">
        <f>4+3+11</f>
        <v>18</v>
      </c>
      <c r="D87" s="48" t="s">
        <v>7</v>
      </c>
      <c r="E87" s="3"/>
      <c r="F87" s="65"/>
      <c r="G87" s="79"/>
    </row>
    <row r="88" spans="1:7" s="66" customFormat="1" x14ac:dyDescent="0.35">
      <c r="A88" s="67" t="str">
        <f>IF(AND(COUNTA($D$3:D88)&gt;130,D88&gt;0),("E"&amp;CHAR(COUNTA($D$3:D88)-66)),IF(AND(COUNTA($D$3:D88)&gt;104,D88&gt;0),("D"&amp;CHAR(COUNTA($D$3:D88)-40)),IF(AND(COUNTA($D$3:D88)&gt;78,D88&gt;0),("C"&amp;CHAR(COUNTA($D$3:D88)-14)),IF(AND(COUNTA($D$3:D88)&gt;52,D88&gt;0),("B"&amp;CHAR(COUNTA($D$3:D88)+12)),IF(AND(COUNTA($D$3:D88)&gt;26,D88&gt;0),("A"&amp;CHAR(COUNTA($D$3:D88)+38)),IF(AND(COUNTA($D$3:D88)&lt;27,D88&gt;0),(CHAR(COUNTA($D$3:D88)+64)),""))))))</f>
        <v>AP</v>
      </c>
      <c r="B88" s="188" t="s">
        <v>229</v>
      </c>
      <c r="C88" s="48">
        <f>4+3+11</f>
        <v>18</v>
      </c>
      <c r="D88" s="48" t="s">
        <v>7</v>
      </c>
      <c r="E88" s="3"/>
      <c r="F88" s="65"/>
      <c r="G88" s="79"/>
    </row>
    <row r="89" spans="1:7" s="66" customFormat="1" ht="31" x14ac:dyDescent="0.35">
      <c r="A89" s="67" t="str">
        <f>IF(AND(COUNTA($D$3:D89)&gt;130,D89&gt;0),("E"&amp;CHAR(COUNTA($D$3:D89)-66)),IF(AND(COUNTA($D$3:D89)&gt;104,D89&gt;0),("D"&amp;CHAR(COUNTA($D$3:D89)-40)),IF(AND(COUNTA($D$3:D89)&gt;78,D89&gt;0),("C"&amp;CHAR(COUNTA($D$3:D89)-14)),IF(AND(COUNTA($D$3:D89)&gt;52,D89&gt;0),("B"&amp;CHAR(COUNTA($D$3:D89)+12)),IF(AND(COUNTA($D$3:D89)&gt;26,D89&gt;0),("A"&amp;CHAR(COUNTA($D$3:D89)+38)),IF(AND(COUNTA($D$3:D89)&lt;27,D89&gt;0),(CHAR(COUNTA($D$3:D89)+64)),""))))))</f>
        <v>AQ</v>
      </c>
      <c r="B89" s="188" t="s">
        <v>230</v>
      </c>
      <c r="C89" s="48">
        <f>4+3+11</f>
        <v>18</v>
      </c>
      <c r="D89" s="48" t="s">
        <v>7</v>
      </c>
      <c r="E89" s="3"/>
      <c r="F89" s="65"/>
      <c r="G89" s="79"/>
    </row>
    <row r="90" spans="1:7" s="66" customFormat="1" x14ac:dyDescent="0.35">
      <c r="A90" s="67" t="str">
        <f>IF(AND(COUNTA($D$3:D90)&gt;130,D90&gt;0),("E"&amp;CHAR(COUNTA($D$3:D90)-66)),IF(AND(COUNTA($D$3:D90)&gt;104,D90&gt;0),("D"&amp;CHAR(COUNTA($D$3:D90)-40)),IF(AND(COUNTA($D$3:D90)&gt;78,D90&gt;0),("C"&amp;CHAR(COUNTA($D$3:D90)-14)),IF(AND(COUNTA($D$3:D90)&gt;52,D90&gt;0),("B"&amp;CHAR(COUNTA($D$3:D90)+12)),IF(AND(COUNTA($D$3:D90)&gt;26,D90&gt;0),("A"&amp;CHAR(COUNTA($D$3:D90)+38)),IF(AND(COUNTA($D$3:D90)&lt;27,D90&gt;0),(CHAR(COUNTA($D$3:D90)+64)),""))))))</f>
        <v>AR</v>
      </c>
      <c r="B90" s="188" t="s">
        <v>231</v>
      </c>
      <c r="C90" s="48">
        <f>7+6+21</f>
        <v>34</v>
      </c>
      <c r="D90" s="48" t="s">
        <v>7</v>
      </c>
      <c r="E90" s="3"/>
      <c r="F90" s="65"/>
      <c r="G90" s="79"/>
    </row>
    <row r="91" spans="1:7" s="66" customFormat="1" x14ac:dyDescent="0.35">
      <c r="A91" s="67" t="str">
        <f>IF(AND(COUNTA($D$3:D91)&gt;130,D91&gt;0),("E"&amp;CHAR(COUNTA($D$3:D91)-66)),IF(AND(COUNTA($D$3:D91)&gt;104,D91&gt;0),("D"&amp;CHAR(COUNTA($D$3:D91)-40)),IF(AND(COUNTA($D$3:D91)&gt;78,D91&gt;0),("C"&amp;CHAR(COUNTA($D$3:D91)-14)),IF(AND(COUNTA($D$3:D91)&gt;52,D91&gt;0),("B"&amp;CHAR(COUNTA($D$3:D91)+12)),IF(AND(COUNTA($D$3:D91)&gt;26,D91&gt;0),("A"&amp;CHAR(COUNTA($D$3:D91)+38)),IF(AND(COUNTA($D$3:D91)&lt;27,D91&gt;0),(CHAR(COUNTA($D$3:D91)+64)),""))))))</f>
        <v>AS</v>
      </c>
      <c r="B91" s="188" t="s">
        <v>232</v>
      </c>
      <c r="C91" s="48">
        <f>7+6+21</f>
        <v>34</v>
      </c>
      <c r="D91" s="48" t="s">
        <v>7</v>
      </c>
      <c r="E91" s="3"/>
      <c r="F91" s="65"/>
      <c r="G91" s="79"/>
    </row>
    <row r="92" spans="1:7" s="66" customFormat="1" x14ac:dyDescent="0.35">
      <c r="A92" s="67" t="str">
        <f>IF(AND(COUNTA($D$3:D92)&gt;130,D92&gt;0),("E"&amp;CHAR(COUNTA($D$3:D92)-66)),IF(AND(COUNTA($D$3:D92)&gt;104,D92&gt;0),("D"&amp;CHAR(COUNTA($D$3:D92)-40)),IF(AND(COUNTA($D$3:D92)&gt;78,D92&gt;0),("C"&amp;CHAR(COUNTA($D$3:D92)-14)),IF(AND(COUNTA($D$3:D92)&gt;52,D92&gt;0),("B"&amp;CHAR(COUNTA($D$3:D92)+12)),IF(AND(COUNTA($D$3:D92)&gt;26,D92&gt;0),("A"&amp;CHAR(COUNTA($D$3:D92)+38)),IF(AND(COUNTA($D$3:D92)&lt;27,D92&gt;0),(CHAR(COUNTA($D$3:D92)+64)),""))))))</f>
        <v>AT</v>
      </c>
      <c r="B92" s="188" t="s">
        <v>233</v>
      </c>
      <c r="C92" s="48">
        <f>4+3+11</f>
        <v>18</v>
      </c>
      <c r="D92" s="48" t="s">
        <v>7</v>
      </c>
      <c r="E92" s="3"/>
      <c r="F92" s="65"/>
      <c r="G92" s="79"/>
    </row>
    <row r="93" spans="1:7" x14ac:dyDescent="0.35">
      <c r="A93" s="67"/>
      <c r="C93" s="50"/>
      <c r="D93" s="50"/>
      <c r="E93" s="74"/>
      <c r="F93" s="74"/>
    </row>
    <row r="94" spans="1:7" s="66" customFormat="1" x14ac:dyDescent="0.35">
      <c r="A94" s="67"/>
      <c r="B94" s="188"/>
      <c r="C94" s="48"/>
      <c r="D94" s="48"/>
      <c r="E94" s="74"/>
      <c r="F94" s="180"/>
      <c r="G94" s="79"/>
    </row>
    <row r="95" spans="1:7" s="66" customFormat="1" x14ac:dyDescent="0.35">
      <c r="A95" s="67" t="str">
        <f>IF(AND(COUNTA($D$3:D95)&gt;130,D95&gt;0),("E"&amp;CHAR(COUNTA($D$3:D95)-66)),IF(AND(COUNTA($D$3:D95)&gt;104,D95&gt;0),("D"&amp;CHAR(COUNTA($D$3:D95)-40)),IF(AND(COUNTA($D$3:D95)&gt;78,D95&gt;0),("C"&amp;CHAR(COUNTA($D$3:D95)-14)),IF(AND(COUNTA($D$3:D95)&gt;52,D95&gt;0),("B"&amp;CHAR(COUNTA($D$3:D95)+12)),IF(AND(COUNTA($D$3:D95)&gt;26,D95&gt;0),("A"&amp;CHAR(COUNTA($D$3:D95)+38)),IF(AND(COUNTA($D$3:D95)&lt;27,D95&gt;0),(CHAR(COUNTA($D$3:D95)+64)),""))))))</f>
        <v/>
      </c>
      <c r="B95" s="192" t="s">
        <v>379</v>
      </c>
      <c r="C95" s="48"/>
      <c r="D95" s="48"/>
      <c r="E95" s="3"/>
      <c r="F95" s="180"/>
      <c r="G95" s="79"/>
    </row>
    <row r="96" spans="1:7" s="66" customFormat="1" x14ac:dyDescent="0.35">
      <c r="A96" s="67" t="str">
        <f>IF(AND(COUNTA($D$3:D96)&gt;130,D96&gt;0),("E"&amp;CHAR(COUNTA($D$3:D96)-66)),IF(AND(COUNTA($D$3:D96)&gt;104,D96&gt;0),("D"&amp;CHAR(COUNTA($D$3:D96)-40)),IF(AND(COUNTA($D$3:D96)&gt;78,D96&gt;0),("C"&amp;CHAR(COUNTA($D$3:D96)-14)),IF(AND(COUNTA($D$3:D96)&gt;52,D96&gt;0),("B"&amp;CHAR(COUNTA($D$3:D96)+12)),IF(AND(COUNTA($D$3:D96)&gt;26,D96&gt;0),("A"&amp;CHAR(COUNTA($D$3:D96)+38)),IF(AND(COUNTA($D$3:D96)&lt;27,D96&gt;0),(CHAR(COUNTA($D$3:D96)+64)),""))))))</f>
        <v/>
      </c>
      <c r="B96" s="39"/>
      <c r="C96" s="48"/>
      <c r="D96" s="48"/>
      <c r="E96" s="3"/>
      <c r="F96" s="180"/>
      <c r="G96" s="79"/>
    </row>
    <row r="97" spans="1:7" s="66" customFormat="1" x14ac:dyDescent="0.35">
      <c r="A97" s="67" t="str">
        <f>IF(AND(COUNTA($D$3:D97)&gt;130,D97&gt;0),("E"&amp;CHAR(COUNTA($D$3:D97)-66)),IF(AND(COUNTA($D$3:D97)&gt;104,D97&gt;0),("D"&amp;CHAR(COUNTA($D$3:D97)-40)),IF(AND(COUNTA($D$3:D97)&gt;78,D97&gt;0),("C"&amp;CHAR(COUNTA($D$3:D97)-14)),IF(AND(COUNTA($D$3:D97)&gt;52,D97&gt;0),("B"&amp;CHAR(COUNTA($D$3:D97)+12)),IF(AND(COUNTA($D$3:D97)&gt;26,D97&gt;0),("A"&amp;CHAR(COUNTA($D$3:D97)+38)),IF(AND(COUNTA($D$3:D97)&lt;27,D97&gt;0),(CHAR(COUNTA($D$3:D97)+64)),""))))))</f>
        <v/>
      </c>
      <c r="B97" s="39" t="s">
        <v>302</v>
      </c>
      <c r="C97" s="281"/>
      <c r="D97" s="48"/>
      <c r="E97" s="3"/>
      <c r="F97" s="180"/>
      <c r="G97" s="79"/>
    </row>
    <row r="98" spans="1:7" s="66" customFormat="1" ht="31" x14ac:dyDescent="0.35">
      <c r="A98" s="67" t="str">
        <f>IF(AND(COUNTA($D$3:D98)&gt;130,D98&gt;0),("E"&amp;CHAR(COUNTA($D$3:D98)-66)),IF(AND(COUNTA($D$3:D98)&gt;104,D98&gt;0),("D"&amp;CHAR(COUNTA($D$3:D98)-40)),IF(AND(COUNTA($D$3:D98)&gt;78,D98&gt;0),("C"&amp;CHAR(COUNTA($D$3:D98)-14)),IF(AND(COUNTA($D$3:D98)&gt;52,D98&gt;0),("B"&amp;CHAR(COUNTA($D$3:D98)+12)),IF(AND(COUNTA($D$3:D98)&gt;26,D98&gt;0),("A"&amp;CHAR(COUNTA($D$3:D98)+38)),IF(AND(COUNTA($D$3:D98)&lt;27,D98&gt;0),(CHAR(COUNTA($D$3:D98)+64)),""))))))</f>
        <v>AU</v>
      </c>
      <c r="B98" s="188" t="s">
        <v>275</v>
      </c>
      <c r="C98" s="281">
        <f>30+108</f>
        <v>138</v>
      </c>
      <c r="D98" s="48" t="s">
        <v>7</v>
      </c>
      <c r="E98" s="3"/>
      <c r="F98" s="65"/>
      <c r="G98" s="79"/>
    </row>
    <row r="99" spans="1:7" s="66" customFormat="1" x14ac:dyDescent="0.35">
      <c r="A99" s="67" t="str">
        <f>IF(AND(COUNTA($D$3:D99)&gt;130,D99&gt;0),("E"&amp;CHAR(COUNTA($D$3:D99)-66)),IF(AND(COUNTA($D$3:D99)&gt;104,D99&gt;0),("D"&amp;CHAR(COUNTA($D$3:D99)-40)),IF(AND(COUNTA($D$3:D99)&gt;78,D99&gt;0),("C"&amp;CHAR(COUNTA($D$3:D99)-14)),IF(AND(COUNTA($D$3:D99)&gt;52,D99&gt;0),("B"&amp;CHAR(COUNTA($D$3:D99)+12)),IF(AND(COUNTA($D$3:D99)&gt;26,D99&gt;0),("A"&amp;CHAR(COUNTA($D$3:D99)+38)),IF(AND(COUNTA($D$3:D99)&lt;27,D99&gt;0),(CHAR(COUNTA($D$3:D99)+64)),""))))))</f>
        <v>AV</v>
      </c>
      <c r="B99" s="188" t="s">
        <v>276</v>
      </c>
      <c r="C99" s="281">
        <f>30+140</f>
        <v>170</v>
      </c>
      <c r="D99" s="48" t="s">
        <v>7</v>
      </c>
      <c r="E99" s="3"/>
      <c r="F99" s="65"/>
      <c r="G99" s="79"/>
    </row>
    <row r="100" spans="1:7" s="66" customFormat="1" x14ac:dyDescent="0.35">
      <c r="A100" s="67" t="str">
        <f>IF(AND(COUNTA($D$3:D100)&gt;130,D100&gt;0),("E"&amp;CHAR(COUNTA($D$3:D100)-66)),IF(AND(COUNTA($D$3:D100)&gt;104,D100&gt;0),("D"&amp;CHAR(COUNTA($D$3:D100)-40)),IF(AND(COUNTA($D$3:D100)&gt;78,D100&gt;0),("C"&amp;CHAR(COUNTA($D$3:D100)-14)),IF(AND(COUNTA($D$3:D100)&gt;52,D100&gt;0),("B"&amp;CHAR(COUNTA($D$3:D100)+12)),IF(AND(COUNTA($D$3:D100)&gt;26,D100&gt;0),("A"&amp;CHAR(COUNTA($D$3:D100)+38)),IF(AND(COUNTA($D$3:D100)&lt;27,D100&gt;0),(CHAR(COUNTA($D$3:D100)+64)),""))))))</f>
        <v>AW</v>
      </c>
      <c r="B100" s="188" t="s">
        <v>277</v>
      </c>
      <c r="C100" s="281">
        <f>32+144</f>
        <v>176</v>
      </c>
      <c r="D100" s="48" t="s">
        <v>7</v>
      </c>
      <c r="E100" s="3"/>
      <c r="F100" s="65"/>
      <c r="G100" s="79"/>
    </row>
    <row r="101" spans="1:7" s="66" customFormat="1" ht="31" x14ac:dyDescent="0.35">
      <c r="A101" s="67" t="str">
        <f>IF(AND(COUNTA($D$3:D101)&gt;130,D101&gt;0),("E"&amp;CHAR(COUNTA($D$3:D101)-66)),IF(AND(COUNTA($D$3:D101)&gt;104,D101&gt;0),("D"&amp;CHAR(COUNTA($D$3:D101)-40)),IF(AND(COUNTA($D$3:D101)&gt;78,D101&gt;0),("C"&amp;CHAR(COUNTA($D$3:D101)-14)),IF(AND(COUNTA($D$3:D101)&gt;52,D101&gt;0),("B"&amp;CHAR(COUNTA($D$3:D101)+12)),IF(AND(COUNTA($D$3:D101)&gt;26,D101&gt;0),("A"&amp;CHAR(COUNTA($D$3:D101)+38)),IF(AND(COUNTA($D$3:D101)&lt;27,D101&gt;0),(CHAR(COUNTA($D$3:D101)+64)),""))))))</f>
        <v>AX</v>
      </c>
      <c r="B101" s="188" t="s">
        <v>278</v>
      </c>
      <c r="C101" s="281">
        <f>22+117</f>
        <v>139</v>
      </c>
      <c r="D101" s="48" t="s">
        <v>7</v>
      </c>
      <c r="E101" s="3"/>
      <c r="F101" s="65"/>
      <c r="G101" s="79"/>
    </row>
    <row r="102" spans="1:7" s="66" customFormat="1" x14ac:dyDescent="0.35">
      <c r="A102" s="67" t="str">
        <f>IF(AND(COUNTA($D$3:D102)&gt;130,D102&gt;0),("E"&amp;CHAR(COUNTA($D$3:D102)-66)),IF(AND(COUNTA($D$3:D102)&gt;104,D102&gt;0),("D"&amp;CHAR(COUNTA($D$3:D102)-40)),IF(AND(COUNTA($D$3:D102)&gt;78,D102&gt;0),("C"&amp;CHAR(COUNTA($D$3:D102)-14)),IF(AND(COUNTA($D$3:D102)&gt;52,D102&gt;0),("B"&amp;CHAR(COUNTA($D$3:D102)+12)),IF(AND(COUNTA($D$3:D102)&gt;26,D102&gt;0),("A"&amp;CHAR(COUNTA($D$3:D102)+38)),IF(AND(COUNTA($D$3:D102)&lt;27,D102&gt;0),(CHAR(COUNTA($D$3:D102)+64)),""))))))</f>
        <v>AY</v>
      </c>
      <c r="B102" s="188" t="s">
        <v>279</v>
      </c>
      <c r="C102" s="281">
        <f>29+185</f>
        <v>214</v>
      </c>
      <c r="D102" s="48" t="s">
        <v>7</v>
      </c>
      <c r="E102" s="3"/>
      <c r="F102" s="65"/>
      <c r="G102" s="79"/>
    </row>
    <row r="103" spans="1:7" s="66" customFormat="1" x14ac:dyDescent="0.35">
      <c r="A103" s="67" t="str">
        <f>IF(AND(COUNTA($D$3:D103)&gt;130,D103&gt;0),("E"&amp;CHAR(COUNTA($D$3:D103)-66)),IF(AND(COUNTA($D$3:D103)&gt;104,D103&gt;0),("D"&amp;CHAR(COUNTA($D$3:D103)-40)),IF(AND(COUNTA($D$3:D103)&gt;78,D103&gt;0),("C"&amp;CHAR(COUNTA($D$3:D103)-14)),IF(AND(COUNTA($D$3:D103)&gt;52,D103&gt;0),("B"&amp;CHAR(COUNTA($D$3:D103)+12)),IF(AND(COUNTA($D$3:D103)&gt;26,D103&gt;0),("A"&amp;CHAR(COUNTA($D$3:D103)+38)),IF(AND(COUNTA($D$3:D103)&lt;27,D103&gt;0),(CHAR(COUNTA($D$3:D103)+64)),""))))))</f>
        <v>AZ</v>
      </c>
      <c r="B103" s="188" t="s">
        <v>280</v>
      </c>
      <c r="C103" s="281">
        <f>40+89</f>
        <v>129</v>
      </c>
      <c r="D103" s="48" t="s">
        <v>7</v>
      </c>
      <c r="E103" s="3"/>
      <c r="F103" s="65"/>
      <c r="G103" s="79"/>
    </row>
    <row r="104" spans="1:7" s="66" customFormat="1" x14ac:dyDescent="0.35">
      <c r="A104" s="67" t="str">
        <f>IF(AND(COUNTA($D$3:D104)&gt;130,D104&gt;0),("E"&amp;CHAR(COUNTA($D$3:D104)-66)),IF(AND(COUNTA($D$3:D104)&gt;104,D104&gt;0),("D"&amp;CHAR(COUNTA($D$3:D104)-40)),IF(AND(COUNTA($D$3:D104)&gt;78,D104&gt;0),("C"&amp;CHAR(COUNTA($D$3:D104)-14)),IF(AND(COUNTA($D$3:D104)&gt;52,D104&gt;0),("B"&amp;CHAR(COUNTA($D$3:D104)+12)),IF(AND(COUNTA($D$3:D104)&gt;26,D104&gt;0),("A"&amp;CHAR(COUNTA($D$3:D104)+38)),IF(AND(COUNTA($D$3:D104)&lt;27,D104&gt;0),(CHAR(COUNTA($D$3:D104)+64)),""))))))</f>
        <v>BA</v>
      </c>
      <c r="B104" s="188" t="s">
        <v>281</v>
      </c>
      <c r="C104" s="281">
        <f>20+111</f>
        <v>131</v>
      </c>
      <c r="D104" s="48" t="s">
        <v>7</v>
      </c>
      <c r="E104" s="3"/>
      <c r="F104" s="65"/>
      <c r="G104" s="79"/>
    </row>
    <row r="105" spans="1:7" s="66" customFormat="1" ht="31" x14ac:dyDescent="0.35">
      <c r="A105" s="67" t="str">
        <f>IF(AND(COUNTA($D$3:D105)&gt;130,D105&gt;0),("E"&amp;CHAR(COUNTA($D$3:D105)-66)),IF(AND(COUNTA($D$3:D105)&gt;104,D105&gt;0),("D"&amp;CHAR(COUNTA($D$3:D105)-40)),IF(AND(COUNTA($D$3:D105)&gt;78,D105&gt;0),("C"&amp;CHAR(COUNTA($D$3:D105)-14)),IF(AND(COUNTA($D$3:D105)&gt;52,D105&gt;0),("B"&amp;CHAR(COUNTA($D$3:D105)+12)),IF(AND(COUNTA($D$3:D105)&gt;26,D105&gt;0),("A"&amp;CHAR(COUNTA($D$3:D105)+38)),IF(AND(COUNTA($D$3:D105)&lt;27,D105&gt;0),(CHAR(COUNTA($D$3:D105)+64)),""))))))</f>
        <v>BB</v>
      </c>
      <c r="B105" s="188" t="s">
        <v>282</v>
      </c>
      <c r="C105" s="282">
        <f>40+204</f>
        <v>244</v>
      </c>
      <c r="D105" s="48" t="s">
        <v>7</v>
      </c>
      <c r="E105" s="3"/>
      <c r="F105" s="65"/>
      <c r="G105" s="79"/>
    </row>
    <row r="106" spans="1:7" s="66" customFormat="1" ht="31" x14ac:dyDescent="0.35">
      <c r="A106" s="67" t="str">
        <f>IF(AND(COUNTA($D$3:D106)&gt;130,D106&gt;0),("E"&amp;CHAR(COUNTA($D$3:D106)-66)),IF(AND(COUNTA($D$3:D106)&gt;104,D106&gt;0),("D"&amp;CHAR(COUNTA($D$3:D106)-40)),IF(AND(COUNTA($D$3:D106)&gt;78,D106&gt;0),("C"&amp;CHAR(COUNTA($D$3:D106)-14)),IF(AND(COUNTA($D$3:D106)&gt;52,D106&gt;0),("B"&amp;CHAR(COUNTA($D$3:D106)+12)),IF(AND(COUNTA($D$3:D106)&gt;26,D106&gt;0),("A"&amp;CHAR(COUNTA($D$3:D106)+38)),IF(AND(COUNTA($D$3:D106)&lt;27,D106&gt;0),(CHAR(COUNTA($D$3:D106)+64)),""))))))</f>
        <v>BC</v>
      </c>
      <c r="B106" s="188" t="s">
        <v>283</v>
      </c>
      <c r="C106" s="282">
        <f>26+144</f>
        <v>170</v>
      </c>
      <c r="D106" s="48" t="s">
        <v>7</v>
      </c>
      <c r="E106" s="3"/>
      <c r="F106" s="65"/>
      <c r="G106" s="79"/>
    </row>
    <row r="107" spans="1:7" s="66" customFormat="1" x14ac:dyDescent="0.35">
      <c r="A107" s="67" t="str">
        <f>IF(AND(COUNTA($D$3:D107)&gt;130,D107&gt;0),("E"&amp;CHAR(COUNTA($D$3:D107)-66)),IF(AND(COUNTA($D$3:D107)&gt;104,D107&gt;0),("D"&amp;CHAR(COUNTA($D$3:D107)-40)),IF(AND(COUNTA($D$3:D107)&gt;78,D107&gt;0),("C"&amp;CHAR(COUNTA($D$3:D107)-14)),IF(AND(COUNTA($D$3:D107)&gt;52,D107&gt;0),("B"&amp;CHAR(COUNTA($D$3:D107)+12)),IF(AND(COUNTA($D$3:D107)&gt;26,D107&gt;0),("A"&amp;CHAR(COUNTA($D$3:D107)+38)),IF(AND(COUNTA($D$3:D107)&lt;27,D107&gt;0),(CHAR(COUNTA($D$3:D107)+64)),""))))))</f>
        <v>BD</v>
      </c>
      <c r="B107" s="188" t="s">
        <v>284</v>
      </c>
      <c r="C107" s="282">
        <f>38+130</f>
        <v>168</v>
      </c>
      <c r="D107" s="48" t="s">
        <v>7</v>
      </c>
      <c r="E107" s="74"/>
      <c r="F107" s="180"/>
      <c r="G107" s="79"/>
    </row>
    <row r="108" spans="1:7" s="66" customFormat="1" ht="31" x14ac:dyDescent="0.35">
      <c r="A108" s="67" t="str">
        <f>IF(AND(COUNTA($D$3:D108)&gt;130,D108&gt;0),("E"&amp;CHAR(COUNTA($D$3:D108)-66)),IF(AND(COUNTA($D$3:D108)&gt;104,D108&gt;0),("D"&amp;CHAR(COUNTA($D$3:D108)-40)),IF(AND(COUNTA($D$3:D108)&gt;78,D108&gt;0),("C"&amp;CHAR(COUNTA($D$3:D108)-14)),IF(AND(COUNTA($D$3:D108)&gt;52,D108&gt;0),("B"&amp;CHAR(COUNTA($D$3:D108)+12)),IF(AND(COUNTA($D$3:D108)&gt;26,D108&gt;0),("A"&amp;CHAR(COUNTA($D$3:D108)+38)),IF(AND(COUNTA($D$3:D108)&lt;27,D108&gt;0),(CHAR(COUNTA($D$3:D108)+64)),""))))))</f>
        <v>BE</v>
      </c>
      <c r="B108" s="188" t="s">
        <v>285</v>
      </c>
      <c r="C108" s="281">
        <f>39+184</f>
        <v>223</v>
      </c>
      <c r="D108" s="48" t="s">
        <v>7</v>
      </c>
      <c r="E108" s="3"/>
      <c r="F108" s="65"/>
      <c r="G108" s="79"/>
    </row>
    <row r="109" spans="1:7" s="66" customFormat="1" x14ac:dyDescent="0.35">
      <c r="A109" s="67" t="str">
        <f>IF(AND(COUNTA($D$3:D109)&gt;130,D109&gt;0),("E"&amp;CHAR(COUNTA($D$3:D109)-66)),IF(AND(COUNTA($D$3:D109)&gt;104,D109&gt;0),("D"&amp;CHAR(COUNTA($D$3:D109)-40)),IF(AND(COUNTA($D$3:D109)&gt;78,D109&gt;0),("C"&amp;CHAR(COUNTA($D$3:D109)-14)),IF(AND(COUNTA($D$3:D109)&gt;52,D109&gt;0),("B"&amp;CHAR(COUNTA($D$3:D109)+12)),IF(AND(COUNTA($D$3:D109)&gt;26,D109&gt;0),("A"&amp;CHAR(COUNTA($D$3:D109)+38)),IF(AND(COUNTA($D$3:D109)&lt;27,D109&gt;0),(CHAR(COUNTA($D$3:D109)+64)),""))))))</f>
        <v>BF</v>
      </c>
      <c r="B109" s="188" t="s">
        <v>286</v>
      </c>
      <c r="C109" s="281">
        <f>35+97</f>
        <v>132</v>
      </c>
      <c r="D109" s="48" t="s">
        <v>7</v>
      </c>
      <c r="E109" s="3"/>
      <c r="F109" s="65"/>
      <c r="G109" s="79"/>
    </row>
    <row r="110" spans="1:7" s="66" customFormat="1" ht="31" x14ac:dyDescent="0.35">
      <c r="A110" s="67" t="str">
        <f>IF(AND(COUNTA($D$3:D110)&gt;130,D110&gt;0),("E"&amp;CHAR(COUNTA($D$3:D110)-66)),IF(AND(COUNTA($D$3:D110)&gt;104,D110&gt;0),("D"&amp;CHAR(COUNTA($D$3:D110)-40)),IF(AND(COUNTA($D$3:D110)&gt;78,D110&gt;0),("C"&amp;CHAR(COUNTA($D$3:D110)-14)),IF(AND(COUNTA($D$3:D110)&gt;52,D110&gt;0),("B"&amp;CHAR(COUNTA($D$3:D110)+12)),IF(AND(COUNTA($D$3:D110)&gt;26,D110&gt;0),("A"&amp;CHAR(COUNTA($D$3:D110)+38)),IF(AND(COUNTA($D$3:D110)&lt;27,D110&gt;0),(CHAR(COUNTA($D$3:D110)+64)),""))))))</f>
        <v>BG</v>
      </c>
      <c r="B110" s="188" t="s">
        <v>290</v>
      </c>
      <c r="C110" s="282">
        <f>27+144</f>
        <v>171</v>
      </c>
      <c r="D110" s="48" t="s">
        <v>7</v>
      </c>
      <c r="E110" s="3"/>
      <c r="F110" s="65"/>
      <c r="G110" s="79"/>
    </row>
    <row r="111" spans="1:7" s="66" customFormat="1" ht="31" x14ac:dyDescent="0.35">
      <c r="A111" s="67" t="str">
        <f>IF(AND(COUNTA($D$3:D111)&gt;130,D111&gt;0),("E"&amp;CHAR(COUNTA($D$3:D111)-66)),IF(AND(COUNTA($D$3:D111)&gt;104,D111&gt;0),("D"&amp;CHAR(COUNTA($D$3:D111)-40)),IF(AND(COUNTA($D$3:D111)&gt;78,D111&gt;0),("C"&amp;CHAR(COUNTA($D$3:D111)-14)),IF(AND(COUNTA($D$3:D111)&gt;52,D111&gt;0),("B"&amp;CHAR(COUNTA($D$3:D111)+12)),IF(AND(COUNTA($D$3:D111)&gt;26,D111&gt;0),("A"&amp;CHAR(COUNTA($D$3:D111)+38)),IF(AND(COUNTA($D$3:D111)&lt;27,D111&gt;0),(CHAR(COUNTA($D$3:D111)+64)),""))))))</f>
        <v>BH</v>
      </c>
      <c r="B111" s="188" t="s">
        <v>287</v>
      </c>
      <c r="C111" s="282">
        <f>23+129</f>
        <v>152</v>
      </c>
      <c r="D111" s="48" t="s">
        <v>7</v>
      </c>
      <c r="E111" s="3"/>
      <c r="F111" s="65"/>
      <c r="G111" s="79"/>
    </row>
    <row r="112" spans="1:7" s="66" customFormat="1" ht="31" x14ac:dyDescent="0.35">
      <c r="A112" s="67" t="str">
        <f>IF(AND(COUNTA($D$3:D112)&gt;130,D112&gt;0),("E"&amp;CHAR(COUNTA($D$3:D112)-66)),IF(AND(COUNTA($D$3:D112)&gt;104,D112&gt;0),("D"&amp;CHAR(COUNTA($D$3:D112)-40)),IF(AND(COUNTA($D$3:D112)&gt;78,D112&gt;0),("C"&amp;CHAR(COUNTA($D$3:D112)-14)),IF(AND(COUNTA($D$3:D112)&gt;52,D112&gt;0),("B"&amp;CHAR(COUNTA($D$3:D112)+12)),IF(AND(COUNTA($D$3:D112)&gt;26,D112&gt;0),("A"&amp;CHAR(COUNTA($D$3:D112)+38)),IF(AND(COUNTA($D$3:D112)&lt;27,D112&gt;0),(CHAR(COUNTA($D$3:D112)+64)),""))))))</f>
        <v>BI</v>
      </c>
      <c r="B112" s="188" t="s">
        <v>378</v>
      </c>
      <c r="C112" s="281">
        <f>25+173</f>
        <v>198</v>
      </c>
      <c r="D112" s="48" t="s">
        <v>7</v>
      </c>
      <c r="E112" s="3"/>
      <c r="F112" s="65"/>
      <c r="G112" s="79"/>
    </row>
    <row r="113" spans="1:7" s="66" customFormat="1" x14ac:dyDescent="0.35">
      <c r="A113" s="67" t="str">
        <f>IF(AND(COUNTA($D$3:D113)&gt;130,D113&gt;0),("E"&amp;CHAR(COUNTA($D$3:D113)-66)),IF(AND(COUNTA($D$3:D113)&gt;104,D113&gt;0),("D"&amp;CHAR(COUNTA($D$3:D113)-40)),IF(AND(COUNTA($D$3:D113)&gt;78,D113&gt;0),("C"&amp;CHAR(COUNTA($D$3:D113)-14)),IF(AND(COUNTA($D$3:D113)&gt;52,D113&gt;0),("B"&amp;CHAR(COUNTA($D$3:D113)+12)),IF(AND(COUNTA($D$3:D113)&gt;26,D113&gt;0),("A"&amp;CHAR(COUNTA($D$3:D113)+38)),IF(AND(COUNTA($D$3:D113)&lt;27,D113&gt;0),(CHAR(COUNTA($D$3:D113)+64)),""))))))</f>
        <v>BJ</v>
      </c>
      <c r="B113" s="188" t="s">
        <v>289</v>
      </c>
      <c r="C113" s="281">
        <f>22+79</f>
        <v>101</v>
      </c>
      <c r="D113" s="48" t="s">
        <v>7</v>
      </c>
      <c r="E113" s="3"/>
      <c r="F113" s="65"/>
      <c r="G113" s="79"/>
    </row>
    <row r="114" spans="1:7" s="66" customFormat="1" x14ac:dyDescent="0.35">
      <c r="A114" s="67"/>
      <c r="B114" s="188"/>
      <c r="C114" s="281"/>
      <c r="D114" s="48"/>
      <c r="E114" s="74"/>
      <c r="F114" s="180"/>
      <c r="G114" s="79"/>
    </row>
    <row r="115" spans="1:7" s="66" customFormat="1" x14ac:dyDescent="0.35">
      <c r="A115" s="67" t="str">
        <f>IF(AND(COUNTA($D$3:D115)&gt;130,D115&gt;0),("E"&amp;CHAR(COUNTA($D$3:D115)-66)),IF(AND(COUNTA($D$3:D115)&gt;104,D115&gt;0),("D"&amp;CHAR(COUNTA($D$3:D115)-40)),IF(AND(COUNTA($D$3:D115)&gt;78,D115&gt;0),("C"&amp;CHAR(COUNTA($D$3:D115)-14)),IF(AND(COUNTA($D$3:D115)&gt;52,D115&gt;0),("B"&amp;CHAR(COUNTA($D$3:D115)+12)),IF(AND(COUNTA($D$3:D115)&gt;26,D115&gt;0),("A"&amp;CHAR(COUNTA($D$3:D115)+38)),IF(AND(COUNTA($D$3:D115)&lt;27,D115&gt;0),(CHAR(COUNTA($D$3:D115)+64)),""))))))</f>
        <v/>
      </c>
      <c r="B115" s="39" t="s">
        <v>303</v>
      </c>
      <c r="C115" s="281"/>
      <c r="D115" s="48"/>
      <c r="E115" s="3"/>
      <c r="F115" s="180"/>
      <c r="G115" s="79"/>
    </row>
    <row r="116" spans="1:7" s="66" customFormat="1" x14ac:dyDescent="0.35">
      <c r="A116" s="67" t="str">
        <f>IF(AND(COUNTA($D$3:D116)&gt;130,D116&gt;0),("E"&amp;CHAR(COUNTA($D$3:D116)-66)),IF(AND(COUNTA($D$3:D116)&gt;104,D116&gt;0),("D"&amp;CHAR(COUNTA($D$3:D116)-40)),IF(AND(COUNTA($D$3:D116)&gt;78,D116&gt;0),("C"&amp;CHAR(COUNTA($D$3:D116)-14)),IF(AND(COUNTA($D$3:D116)&gt;52,D116&gt;0),("B"&amp;CHAR(COUNTA($D$3:D116)+12)),IF(AND(COUNTA($D$3:D116)&gt;26,D116&gt;0),("A"&amp;CHAR(COUNTA($D$3:D116)+38)),IF(AND(COUNTA($D$3:D116)&lt;27,D116&gt;0),(CHAR(COUNTA($D$3:D116)+64)),""))))))</f>
        <v>BK</v>
      </c>
      <c r="B116" s="188" t="s">
        <v>291</v>
      </c>
      <c r="C116" s="281">
        <f>29+99</f>
        <v>128</v>
      </c>
      <c r="D116" s="48" t="s">
        <v>7</v>
      </c>
      <c r="E116" s="3"/>
      <c r="F116" s="65"/>
      <c r="G116" s="79"/>
    </row>
    <row r="117" spans="1:7" s="66" customFormat="1" x14ac:dyDescent="0.35">
      <c r="A117" s="67" t="str">
        <f>IF(AND(COUNTA($D$3:D117)&gt;130,D117&gt;0),("E"&amp;CHAR(COUNTA($D$3:D117)-66)),IF(AND(COUNTA($D$3:D117)&gt;104,D117&gt;0),("D"&amp;CHAR(COUNTA($D$3:D117)-40)),IF(AND(COUNTA($D$3:D117)&gt;78,D117&gt;0),("C"&amp;CHAR(COUNTA($D$3:D117)-14)),IF(AND(COUNTA($D$3:D117)&gt;52,D117&gt;0),("B"&amp;CHAR(COUNTA($D$3:D117)+12)),IF(AND(COUNTA($D$3:D117)&gt;26,D117&gt;0),("A"&amp;CHAR(COUNTA($D$3:D117)+38)),IF(AND(COUNTA($D$3:D117)&lt;27,D117&gt;0),(CHAR(COUNTA($D$3:D117)+64)),""))))))</f>
        <v>BL</v>
      </c>
      <c r="B117" s="188" t="s">
        <v>292</v>
      </c>
      <c r="C117" s="281">
        <f>41+150</f>
        <v>191</v>
      </c>
      <c r="D117" s="48" t="s">
        <v>7</v>
      </c>
      <c r="E117" s="3"/>
      <c r="F117" s="65"/>
      <c r="G117" s="79"/>
    </row>
    <row r="118" spans="1:7" s="66" customFormat="1" x14ac:dyDescent="0.35">
      <c r="A118" s="67" t="str">
        <f>IF(AND(COUNTA($D$3:D118)&gt;130,D118&gt;0),("E"&amp;CHAR(COUNTA($D$3:D118)-66)),IF(AND(COUNTA($D$3:D118)&gt;104,D118&gt;0),("D"&amp;CHAR(COUNTA($D$3:D118)-40)),IF(AND(COUNTA($D$3:D118)&gt;78,D118&gt;0),("C"&amp;CHAR(COUNTA($D$3:D118)-14)),IF(AND(COUNTA($D$3:D118)&gt;52,D118&gt;0),("B"&amp;CHAR(COUNTA($D$3:D118)+12)),IF(AND(COUNTA($D$3:D118)&gt;26,D118&gt;0),("A"&amp;CHAR(COUNTA($D$3:D118)+38)),IF(AND(COUNTA($D$3:D118)&lt;27,D118&gt;0),(CHAR(COUNTA($D$3:D118)+64)),""))))))</f>
        <v>BM</v>
      </c>
      <c r="B118" s="188" t="s">
        <v>293</v>
      </c>
      <c r="C118" s="281">
        <f>27+107</f>
        <v>134</v>
      </c>
      <c r="D118" s="48" t="s">
        <v>7</v>
      </c>
      <c r="E118" s="3"/>
      <c r="F118" s="65"/>
      <c r="G118" s="79"/>
    </row>
    <row r="119" spans="1:7" s="66" customFormat="1" x14ac:dyDescent="0.35">
      <c r="A119" s="67" t="str">
        <f>IF(AND(COUNTA($D$3:D119)&gt;130,D119&gt;0),("E"&amp;CHAR(COUNTA($D$3:D119)-66)),IF(AND(COUNTA($D$3:D119)&gt;104,D119&gt;0),("D"&amp;CHAR(COUNTA($D$3:D119)-40)),IF(AND(COUNTA($D$3:D119)&gt;78,D119&gt;0),("C"&amp;CHAR(COUNTA($D$3:D119)-14)),IF(AND(COUNTA($D$3:D119)&gt;52,D119&gt;0),("B"&amp;CHAR(COUNTA($D$3:D119)+12)),IF(AND(COUNTA($D$3:D119)&gt;26,D119&gt;0),("A"&amp;CHAR(COUNTA($D$3:D119)+38)),IF(AND(COUNTA($D$3:D119)&lt;27,D119&gt;0),(CHAR(COUNTA($D$3:D119)+64)),""))))))</f>
        <v>BN</v>
      </c>
      <c r="B119" s="188" t="s">
        <v>294</v>
      </c>
      <c r="C119" s="281">
        <f>15+24</f>
        <v>39</v>
      </c>
      <c r="D119" s="48" t="s">
        <v>7</v>
      </c>
      <c r="E119" s="3"/>
      <c r="F119" s="65"/>
      <c r="G119" s="79"/>
    </row>
    <row r="120" spans="1:7" s="66" customFormat="1" x14ac:dyDescent="0.35">
      <c r="A120" s="67" t="str">
        <f>IF(AND(COUNTA($D$3:D120)&gt;130,D120&gt;0),("E"&amp;CHAR(COUNTA($D$3:D120)-66)),IF(AND(COUNTA($D$3:D120)&gt;104,D120&gt;0),("D"&amp;CHAR(COUNTA($D$3:D120)-40)),IF(AND(COUNTA($D$3:D120)&gt;78,D120&gt;0),("C"&amp;CHAR(COUNTA($D$3:D120)-14)),IF(AND(COUNTA($D$3:D120)&gt;52,D120&gt;0),("B"&amp;CHAR(COUNTA($D$3:D120)+12)),IF(AND(COUNTA($D$3:D120)&gt;26,D120&gt;0),("A"&amp;CHAR(COUNTA($D$3:D120)+38)),IF(AND(COUNTA($D$3:D120)&lt;27,D120&gt;0),(CHAR(COUNTA($D$3:D120)+64)),""))))))</f>
        <v>BO</v>
      </c>
      <c r="B120" s="188" t="s">
        <v>295</v>
      </c>
      <c r="C120" s="281">
        <f>15+33</f>
        <v>48</v>
      </c>
      <c r="D120" s="48" t="s">
        <v>7</v>
      </c>
      <c r="E120" s="3"/>
      <c r="F120" s="65"/>
      <c r="G120" s="79"/>
    </row>
    <row r="121" spans="1:7" s="66" customFormat="1" x14ac:dyDescent="0.35">
      <c r="A121" s="67" t="str">
        <f>IF(AND(COUNTA($D$3:D121)&gt;130,D121&gt;0),("E"&amp;CHAR(COUNTA($D$3:D121)-66)),IF(AND(COUNTA($D$3:D121)&gt;104,D121&gt;0),("D"&amp;CHAR(COUNTA($D$3:D121)-40)),IF(AND(COUNTA($D$3:D121)&gt;78,D121&gt;0),("C"&amp;CHAR(COUNTA($D$3:D121)-14)),IF(AND(COUNTA($D$3:D121)&gt;52,D121&gt;0),("B"&amp;CHAR(COUNTA($D$3:D121)+12)),IF(AND(COUNTA($D$3:D121)&gt;26,D121&gt;0),("A"&amp;CHAR(COUNTA($D$3:D121)+38)),IF(AND(COUNTA($D$3:D121)&lt;27,D121&gt;0),(CHAR(COUNTA($D$3:D121)+64)),""))))))</f>
        <v>BP</v>
      </c>
      <c r="B121" s="188" t="s">
        <v>296</v>
      </c>
      <c r="C121" s="281">
        <f>38+185</f>
        <v>223</v>
      </c>
      <c r="D121" s="48" t="s">
        <v>7</v>
      </c>
      <c r="E121" s="3"/>
      <c r="F121" s="65"/>
      <c r="G121" s="79"/>
    </row>
    <row r="122" spans="1:7" s="66" customFormat="1" x14ac:dyDescent="0.35">
      <c r="A122" s="67" t="str">
        <f>IF(AND(COUNTA($D$3:D122)&gt;130,D122&gt;0),("E"&amp;CHAR(COUNTA($D$3:D122)-66)),IF(AND(COUNTA($D$3:D122)&gt;104,D122&gt;0),("D"&amp;CHAR(COUNTA($D$3:D122)-40)),IF(AND(COUNTA($D$3:D122)&gt;78,D122&gt;0),("C"&amp;CHAR(COUNTA($D$3:D122)-14)),IF(AND(COUNTA($D$3:D122)&gt;52,D122&gt;0),("B"&amp;CHAR(COUNTA($D$3:D122)+12)),IF(AND(COUNTA($D$3:D122)&gt;26,D122&gt;0),("A"&amp;CHAR(COUNTA($D$3:D122)+38)),IF(AND(COUNTA($D$3:D122)&lt;27,D122&gt;0),(CHAR(COUNTA($D$3:D122)+64)),""))))))</f>
        <v>BQ</v>
      </c>
      <c r="B122" s="188" t="s">
        <v>297</v>
      </c>
      <c r="C122" s="281">
        <f>35+112</f>
        <v>147</v>
      </c>
      <c r="D122" s="48" t="s">
        <v>7</v>
      </c>
      <c r="E122" s="3"/>
      <c r="F122" s="65"/>
      <c r="G122" s="79"/>
    </row>
    <row r="123" spans="1:7" s="66" customFormat="1" x14ac:dyDescent="0.35">
      <c r="A123" s="67" t="str">
        <f>IF(AND(COUNTA($D$3:D123)&gt;130,D123&gt;0),("E"&amp;CHAR(COUNTA($D$3:D123)-66)),IF(AND(COUNTA($D$3:D123)&gt;104,D123&gt;0),("D"&amp;CHAR(COUNTA($D$3:D123)-40)),IF(AND(COUNTA($D$3:D123)&gt;78,D123&gt;0),("C"&amp;CHAR(COUNTA($D$3:D123)-14)),IF(AND(COUNTA($D$3:D123)&gt;52,D123&gt;0),("B"&amp;CHAR(COUNTA($D$3:D123)+12)),IF(AND(COUNTA($D$3:D123)&gt;26,D123&gt;0),("A"&amp;CHAR(COUNTA($D$3:D123)+38)),IF(AND(COUNTA($D$3:D123)&lt;27,D123&gt;0),(CHAR(COUNTA($D$3:D123)+64)),""))))))</f>
        <v>BR</v>
      </c>
      <c r="B123" s="188" t="s">
        <v>298</v>
      </c>
      <c r="C123" s="282">
        <f>15+33</f>
        <v>48</v>
      </c>
      <c r="D123" s="48" t="s">
        <v>7</v>
      </c>
      <c r="E123" s="3"/>
      <c r="F123" s="65"/>
      <c r="G123" s="79"/>
    </row>
    <row r="124" spans="1:7" s="66" customFormat="1" x14ac:dyDescent="0.35">
      <c r="A124" s="67" t="str">
        <f>IF(AND(COUNTA($D$3:D124)&gt;130,D124&gt;0),("E"&amp;CHAR(COUNTA($D$3:D124)-66)),IF(AND(COUNTA($D$3:D124)&gt;104,D124&gt;0),("D"&amp;CHAR(COUNTA($D$3:D124)-40)),IF(AND(COUNTA($D$3:D124)&gt;78,D124&gt;0),("C"&amp;CHAR(COUNTA($D$3:D124)-14)),IF(AND(COUNTA($D$3:D124)&gt;52,D124&gt;0),("B"&amp;CHAR(COUNTA($D$3:D124)+12)),IF(AND(COUNTA($D$3:D124)&gt;26,D124&gt;0),("A"&amp;CHAR(COUNTA($D$3:D124)+38)),IF(AND(COUNTA($D$3:D124)&lt;27,D124&gt;0),(CHAR(COUNTA($D$3:D124)+64)),""))))))</f>
        <v>BS</v>
      </c>
      <c r="B124" s="188" t="s">
        <v>299</v>
      </c>
      <c r="C124" s="282">
        <f>24</f>
        <v>24</v>
      </c>
      <c r="D124" s="48" t="s">
        <v>7</v>
      </c>
      <c r="E124" s="3"/>
      <c r="F124" s="65"/>
      <c r="G124" s="79"/>
    </row>
    <row r="125" spans="1:7" s="66" customFormat="1" x14ac:dyDescent="0.35">
      <c r="A125" s="67" t="str">
        <f>IF(AND(COUNTA($D$3:D125)&gt;130,D125&gt;0),("E"&amp;CHAR(COUNTA($D$3:D125)-66)),IF(AND(COUNTA($D$3:D125)&gt;104,D125&gt;0),("D"&amp;CHAR(COUNTA($D$3:D125)-40)),IF(AND(COUNTA($D$3:D125)&gt;78,D125&gt;0),("C"&amp;CHAR(COUNTA($D$3:D125)-14)),IF(AND(COUNTA($D$3:D125)&gt;52,D125&gt;0),("B"&amp;CHAR(COUNTA($D$3:D125)+12)),IF(AND(COUNTA($D$3:D125)&gt;26,D125&gt;0),("A"&amp;CHAR(COUNTA($D$3:D125)+38)),IF(AND(COUNTA($D$3:D125)&lt;27,D125&gt;0),(CHAR(COUNTA($D$3:D125)+64)),""))))))</f>
        <v>BT</v>
      </c>
      <c r="B125" s="188" t="s">
        <v>300</v>
      </c>
      <c r="C125" s="282">
        <f>4+9</f>
        <v>13</v>
      </c>
      <c r="D125" s="48" t="s">
        <v>7</v>
      </c>
      <c r="E125" s="74"/>
      <c r="F125" s="180"/>
      <c r="G125" s="79"/>
    </row>
    <row r="126" spans="1:7" s="66" customFormat="1" x14ac:dyDescent="0.35">
      <c r="A126" s="67" t="str">
        <f>IF(AND(COUNTA($D$3:D126)&gt;130,D126&gt;0),("E"&amp;CHAR(COUNTA($D$3:D126)-66)),IF(AND(COUNTA($D$3:D126)&gt;104,D126&gt;0),("D"&amp;CHAR(COUNTA($D$3:D126)-40)),IF(AND(COUNTA($D$3:D126)&gt;78,D126&gt;0),("C"&amp;CHAR(COUNTA($D$3:D126)-14)),IF(AND(COUNTA($D$3:D126)&gt;52,D126&gt;0),("B"&amp;CHAR(COUNTA($D$3:D126)+12)),IF(AND(COUNTA($D$3:D126)&gt;26,D126&gt;0),("A"&amp;CHAR(COUNTA($D$3:D126)+38)),IF(AND(COUNTA($D$3:D126)&lt;27,D126&gt;0),(CHAR(COUNTA($D$3:D126)+64)),""))))))</f>
        <v>BU</v>
      </c>
      <c r="B126" s="188" t="s">
        <v>301</v>
      </c>
      <c r="C126" s="281">
        <f>40+55</f>
        <v>95</v>
      </c>
      <c r="D126" s="48" t="s">
        <v>7</v>
      </c>
      <c r="E126" s="3"/>
      <c r="F126" s="65"/>
      <c r="G126" s="79"/>
    </row>
    <row r="127" spans="1:7" s="66" customFormat="1" x14ac:dyDescent="0.35">
      <c r="A127" s="67"/>
      <c r="B127" s="188"/>
      <c r="C127" s="281"/>
      <c r="D127" s="48"/>
      <c r="E127" s="74"/>
      <c r="F127" s="180"/>
      <c r="G127" s="79"/>
    </row>
    <row r="128" spans="1:7" s="66" customFormat="1" x14ac:dyDescent="0.35">
      <c r="A128" s="67" t="str">
        <f>IF(AND(COUNTA($D$3:D128)&gt;130,D128&gt;0),("E"&amp;CHAR(COUNTA($D$3:D128)-66)),IF(AND(COUNTA($D$3:D128)&gt;104,D128&gt;0),("D"&amp;CHAR(COUNTA($D$3:D128)-40)),IF(AND(COUNTA($D$3:D128)&gt;78,D128&gt;0),("C"&amp;CHAR(COUNTA($D$3:D128)-14)),IF(AND(COUNTA($D$3:D128)&gt;52,D128&gt;0),("B"&amp;CHAR(COUNTA($D$3:D128)+12)),IF(AND(COUNTA($D$3:D128)&gt;26,D128&gt;0),("A"&amp;CHAR(COUNTA($D$3:D128)+38)),IF(AND(COUNTA($D$3:D128)&lt;27,D128&gt;0),(CHAR(COUNTA($D$3:D128)+64)),""))))))</f>
        <v/>
      </c>
      <c r="B128" s="39" t="s">
        <v>304</v>
      </c>
      <c r="C128" s="281"/>
      <c r="D128" s="48"/>
      <c r="E128" s="3"/>
      <c r="F128" s="180"/>
      <c r="G128" s="79"/>
    </row>
    <row r="129" spans="1:7" s="66" customFormat="1" x14ac:dyDescent="0.35">
      <c r="A129" s="67" t="str">
        <f>IF(AND(COUNTA($D$3:D129)&gt;130,D129&gt;0),("E"&amp;CHAR(COUNTA($D$3:D129)-66)),IF(AND(COUNTA($D$3:D129)&gt;104,D129&gt;0),("D"&amp;CHAR(COUNTA($D$3:D129)-40)),IF(AND(COUNTA($D$3:D129)&gt;78,D129&gt;0),("C"&amp;CHAR(COUNTA($D$3:D129)-14)),IF(AND(COUNTA($D$3:D129)&gt;52,D129&gt;0),("B"&amp;CHAR(COUNTA($D$3:D129)+12)),IF(AND(COUNTA($D$3:D129)&gt;26,D129&gt;0),("A"&amp;CHAR(COUNTA($D$3:D129)+38)),IF(AND(COUNTA($D$3:D129)&lt;27,D129&gt;0),(CHAR(COUNTA($D$3:D129)+64)),""))))))</f>
        <v>BV</v>
      </c>
      <c r="B129" s="188" t="s">
        <v>305</v>
      </c>
      <c r="C129" s="281">
        <f>12+27</f>
        <v>39</v>
      </c>
      <c r="D129" s="48" t="s">
        <v>7</v>
      </c>
      <c r="E129" s="3"/>
      <c r="F129" s="65"/>
      <c r="G129" s="79"/>
    </row>
    <row r="130" spans="1:7" s="66" customFormat="1" x14ac:dyDescent="0.35">
      <c r="A130" s="67"/>
      <c r="B130" s="188"/>
      <c r="C130" s="281"/>
      <c r="D130" s="48"/>
      <c r="E130" s="74"/>
      <c r="F130" s="180"/>
      <c r="G130" s="79"/>
    </row>
    <row r="131" spans="1:7" s="66" customFormat="1" x14ac:dyDescent="0.35">
      <c r="A131" s="67" t="str">
        <f>IF(AND(COUNTA($D$3:D131)&gt;130,D131&gt;0),("E"&amp;CHAR(COUNTA($D$3:D131)-66)),IF(AND(COUNTA($D$3:D131)&gt;104,D131&gt;0),("D"&amp;CHAR(COUNTA($D$3:D131)-40)),IF(AND(COUNTA($D$3:D131)&gt;78,D131&gt;0),("C"&amp;CHAR(COUNTA($D$3:D131)-14)),IF(AND(COUNTA($D$3:D131)&gt;52,D131&gt;0),("B"&amp;CHAR(COUNTA($D$3:D131)+12)),IF(AND(COUNTA($D$3:D131)&gt;26,D131&gt;0),("A"&amp;CHAR(COUNTA($D$3:D131)+38)),IF(AND(COUNTA($D$3:D131)&lt;27,D131&gt;0),(CHAR(COUNTA($D$3:D131)+64)),""))))))</f>
        <v/>
      </c>
      <c r="B131" s="39" t="s">
        <v>306</v>
      </c>
      <c r="C131" s="281"/>
      <c r="D131" s="48"/>
      <c r="E131" s="3"/>
      <c r="F131" s="180"/>
      <c r="G131" s="79"/>
    </row>
    <row r="132" spans="1:7" s="66" customFormat="1" x14ac:dyDescent="0.35">
      <c r="A132" s="67" t="str">
        <f>IF(AND(COUNTA($D$3:D132)&gt;130,D132&gt;0),("E"&amp;CHAR(COUNTA($D$3:D132)-66)),IF(AND(COUNTA($D$3:D132)&gt;104,D132&gt;0),("D"&amp;CHAR(COUNTA($D$3:D132)-40)),IF(AND(COUNTA($D$3:D132)&gt;78,D132&gt;0),("C"&amp;CHAR(COUNTA($D$3:D132)-14)),IF(AND(COUNTA($D$3:D132)&gt;52,D132&gt;0),("B"&amp;CHAR(COUNTA($D$3:D132)+12)),IF(AND(COUNTA($D$3:D132)&gt;26,D132&gt;0),("A"&amp;CHAR(COUNTA($D$3:D132)+38)),IF(AND(COUNTA($D$3:D132)&lt;27,D132&gt;0),(CHAR(COUNTA($D$3:D132)+64)),""))))))</f>
        <v>BW</v>
      </c>
      <c r="B132" s="188" t="s">
        <v>307</v>
      </c>
      <c r="C132" s="281">
        <f>15+30</f>
        <v>45</v>
      </c>
      <c r="D132" s="48" t="s">
        <v>7</v>
      </c>
      <c r="E132" s="3"/>
      <c r="F132" s="65"/>
      <c r="G132" s="79"/>
    </row>
    <row r="133" spans="1:7" s="66" customFormat="1" x14ac:dyDescent="0.35">
      <c r="A133" s="67"/>
      <c r="B133" s="188"/>
      <c r="C133" s="281"/>
      <c r="D133" s="48"/>
      <c r="E133" s="74"/>
      <c r="F133" s="180"/>
      <c r="G133" s="79"/>
    </row>
    <row r="134" spans="1:7" s="66" customFormat="1" x14ac:dyDescent="0.35">
      <c r="A134" s="67" t="str">
        <f>IF(AND(COUNTA($D$3:D134)&gt;130,D134&gt;0),("E"&amp;CHAR(COUNTA($D$3:D134)-66)),IF(AND(COUNTA($D$3:D134)&gt;104,D134&gt;0),("D"&amp;CHAR(COUNTA($D$3:D134)-40)),IF(AND(COUNTA($D$3:D134)&gt;78,D134&gt;0),("C"&amp;CHAR(COUNTA($D$3:D134)-14)),IF(AND(COUNTA($D$3:D134)&gt;52,D134&gt;0),("B"&amp;CHAR(COUNTA($D$3:D134)+12)),IF(AND(COUNTA($D$3:D134)&gt;26,D134&gt;0),("A"&amp;CHAR(COUNTA($D$3:D134)+38)),IF(AND(COUNTA($D$3:D134)&lt;27,D134&gt;0),(CHAR(COUNTA($D$3:D134)+64)),""))))))</f>
        <v/>
      </c>
      <c r="B134" s="39" t="s">
        <v>308</v>
      </c>
      <c r="C134" s="281"/>
      <c r="D134" s="48"/>
      <c r="E134" s="3"/>
      <c r="F134" s="180"/>
      <c r="G134" s="79"/>
    </row>
    <row r="135" spans="1:7" s="66" customFormat="1" x14ac:dyDescent="0.35">
      <c r="A135" s="67" t="str">
        <f>IF(AND(COUNTA($D$3:D135)&gt;130,D135&gt;0),("E"&amp;CHAR(COUNTA($D$3:D135)-66)),IF(AND(COUNTA($D$3:D135)&gt;104,D135&gt;0),("D"&amp;CHAR(COUNTA($D$3:D135)-40)),IF(AND(COUNTA($D$3:D135)&gt;78,D135&gt;0),("C"&amp;CHAR(COUNTA($D$3:D135)-14)),IF(AND(COUNTA($D$3:D135)&gt;52,D135&gt;0),("B"&amp;CHAR(COUNTA($D$3:D135)+12)),IF(AND(COUNTA($D$3:D135)&gt;26,D135&gt;0),("A"&amp;CHAR(COUNTA($D$3:D135)+38)),IF(AND(COUNTA($D$3:D135)&lt;27,D135&gt;0),(CHAR(COUNTA($D$3:D135)+64)),""))))))</f>
        <v>BX</v>
      </c>
      <c r="B135" s="188" t="s">
        <v>309</v>
      </c>
      <c r="C135" s="281">
        <f>15+27</f>
        <v>42</v>
      </c>
      <c r="D135" s="48" t="s">
        <v>7</v>
      </c>
      <c r="E135" s="3"/>
      <c r="F135" s="65"/>
      <c r="G135" s="79"/>
    </row>
    <row r="136" spans="1:7" x14ac:dyDescent="0.35">
      <c r="A136" s="67"/>
      <c r="C136" s="282"/>
      <c r="D136" s="50"/>
      <c r="E136" s="74"/>
      <c r="F136" s="74"/>
    </row>
    <row r="137" spans="1:7" x14ac:dyDescent="0.35">
      <c r="A137" s="67"/>
      <c r="C137" s="282"/>
      <c r="D137" s="50"/>
      <c r="E137" s="74"/>
      <c r="F137" s="74"/>
    </row>
    <row r="138" spans="1:7" x14ac:dyDescent="0.35">
      <c r="A138" s="67"/>
      <c r="C138" s="50"/>
      <c r="D138" s="50"/>
      <c r="E138" s="74"/>
      <c r="F138" s="74"/>
    </row>
    <row r="139" spans="1:7" x14ac:dyDescent="0.35">
      <c r="A139" s="67"/>
      <c r="C139" s="50"/>
      <c r="D139" s="50"/>
      <c r="E139" s="74"/>
      <c r="F139" s="74"/>
    </row>
    <row r="140" spans="1:7" x14ac:dyDescent="0.35">
      <c r="A140" s="67"/>
      <c r="C140" s="50"/>
      <c r="D140" s="50"/>
      <c r="E140" s="74"/>
      <c r="F140" s="74"/>
    </row>
    <row r="141" spans="1:7" x14ac:dyDescent="0.35">
      <c r="A141" s="67"/>
      <c r="C141" s="50"/>
      <c r="D141" s="50"/>
      <c r="E141" s="74"/>
      <c r="F141" s="74"/>
    </row>
    <row r="142" spans="1:7" x14ac:dyDescent="0.35">
      <c r="A142" s="67"/>
      <c r="C142" s="50"/>
      <c r="D142" s="50"/>
      <c r="E142" s="74"/>
      <c r="F142" s="74"/>
    </row>
    <row r="143" spans="1:7" x14ac:dyDescent="0.35">
      <c r="A143" s="67"/>
      <c r="C143" s="50"/>
      <c r="D143" s="50"/>
      <c r="E143" s="74"/>
      <c r="F143" s="74"/>
    </row>
    <row r="144" spans="1:7" x14ac:dyDescent="0.35">
      <c r="A144" s="67"/>
      <c r="C144" s="50"/>
      <c r="D144" s="50"/>
      <c r="E144" s="74"/>
      <c r="F144" s="74"/>
    </row>
    <row r="145" spans="1:6" x14ac:dyDescent="0.35">
      <c r="A145" s="67"/>
      <c r="C145" s="50"/>
      <c r="D145" s="50"/>
      <c r="E145" s="74"/>
      <c r="F145" s="74"/>
    </row>
    <row r="146" spans="1:6" x14ac:dyDescent="0.35">
      <c r="A146" s="67"/>
      <c r="C146" s="50"/>
      <c r="D146" s="50"/>
      <c r="E146" s="74"/>
      <c r="F146" s="74"/>
    </row>
    <row r="147" spans="1:6" x14ac:dyDescent="0.35">
      <c r="A147" s="67"/>
      <c r="C147" s="50"/>
      <c r="D147" s="50"/>
      <c r="E147" s="74"/>
      <c r="F147" s="74"/>
    </row>
    <row r="148" spans="1:6" x14ac:dyDescent="0.35">
      <c r="A148" s="67" t="str">
        <f>IF(AND(COUNTA($D$3:D148)&gt;130,D148&gt;0),("E"&amp;CHAR(COUNTA($D$3:D148)-66)),IF(AND(COUNTA($D$3:D148)&gt;104,D148&gt;0),("D"&amp;CHAR(COUNTA($D$3:D148)-40)),IF(AND(COUNTA($D$3:D148)&gt;78,D148&gt;0),("C"&amp;CHAR(COUNTA($D$3:D148)-14)),IF(AND(COUNTA($D$3:D148)&gt;52,D148&gt;0),("B"&amp;CHAR(COUNTA($D$3:D148)+12)),IF(AND(COUNTA($D$3:D148)&gt;26,D148&gt;0),("A"&amp;CHAR(COUNTA($D$3:D148)+38)),IF(AND(COUNTA($D$3:D148)&lt;27,D148&gt;0),(CHAR(COUNTA($D$3:D148)+64)),""))))))</f>
        <v/>
      </c>
      <c r="C148" s="2"/>
      <c r="D148" s="2"/>
      <c r="E148" s="3"/>
      <c r="F148" s="3"/>
    </row>
    <row r="149" spans="1:6" x14ac:dyDescent="0.35">
      <c r="A149" s="67" t="str">
        <f>IF(AND(COUNTA($D$3:D149)&gt;130,D149&gt;0),("E"&amp;CHAR(COUNTA($D$3:D149)-66)),IF(AND(COUNTA($D$3:D149)&gt;104,D149&gt;0),("D"&amp;CHAR(COUNTA($D$3:D149)-40)),IF(AND(COUNTA($D$3:D149)&gt;78,D149&gt;0),("C"&amp;CHAR(COUNTA($D$3:D149)-14)),IF(AND(COUNTA($D$3:D149)&gt;52,D149&gt;0),("B"&amp;CHAR(COUNTA($D$3:D149)+12)),IF(AND(COUNTA($D$3:D149)&gt;26,D149&gt;0),("A"&amp;CHAR(COUNTA($D$3:D149)+38)),IF(AND(COUNTA($D$3:D149)&lt;27,D149&gt;0),(CHAR(COUNTA($D$3:D149)+64)),""))))))</f>
        <v/>
      </c>
      <c r="C149" s="2"/>
      <c r="D149" s="2"/>
      <c r="E149" s="3"/>
      <c r="F149" s="3"/>
    </row>
    <row r="150" spans="1:6" x14ac:dyDescent="0.35">
      <c r="A150" s="67" t="str">
        <f>IF(AND(COUNTA($D$3:D150)&gt;130,D150&gt;0),("E"&amp;CHAR(COUNTA($D$3:D150)-66)),IF(AND(COUNTA($D$3:D150)&gt;104,D150&gt;0),("D"&amp;CHAR(COUNTA($D$3:D150)-40)),IF(AND(COUNTA($D$3:D150)&gt;78,D150&gt;0),("C"&amp;CHAR(COUNTA($D$3:D150)-14)),IF(AND(COUNTA($D$3:D150)&gt;52,D150&gt;0),("B"&amp;CHAR(COUNTA($D$3:D150)+12)),IF(AND(COUNTA($D$3:D150)&gt;26,D150&gt;0),("A"&amp;CHAR(COUNTA($D$3:D150)+38)),IF(AND(COUNTA($D$3:D150)&lt;27,D150&gt;0),(CHAR(COUNTA($D$3:D150)+64)),""))))))</f>
        <v/>
      </c>
      <c r="C150" s="2"/>
      <c r="D150" s="2"/>
      <c r="E150" s="3"/>
      <c r="F150" s="3"/>
    </row>
    <row r="151" spans="1:6" x14ac:dyDescent="0.35">
      <c r="A151" s="67" t="str">
        <f>IF(AND(COUNTA($D$3:D151)&gt;130,D151&gt;0),("E"&amp;CHAR(COUNTA($D$3:D151)-66)),IF(AND(COUNTA($D$3:D151)&gt;104,D151&gt;0),("D"&amp;CHAR(COUNTA($D$3:D151)-40)),IF(AND(COUNTA($D$3:D151)&gt;78,D151&gt;0),("C"&amp;CHAR(COUNTA($D$3:D151)-14)),IF(AND(COUNTA($D$3:D151)&gt;52,D151&gt;0),("B"&amp;CHAR(COUNTA($D$3:D151)+12)),IF(AND(COUNTA($D$3:D151)&gt;26,D151&gt;0),("A"&amp;CHAR(COUNTA($D$3:D151)+38)),IF(AND(COUNTA($D$3:D151)&lt;27,D151&gt;0),(CHAR(COUNTA($D$3:D151)+64)),""))))))</f>
        <v/>
      </c>
      <c r="C151" s="2"/>
      <c r="D151" s="2"/>
      <c r="E151" s="3"/>
      <c r="F151" s="3"/>
    </row>
    <row r="152" spans="1:6" x14ac:dyDescent="0.35">
      <c r="A152" s="67" t="str">
        <f>IF(AND(COUNTA($D$3:D152)&gt;130,D152&gt;0),("E"&amp;CHAR(COUNTA($D$3:D152)-66)),IF(AND(COUNTA($D$3:D152)&gt;104,D152&gt;0),("D"&amp;CHAR(COUNTA($D$3:D152)-40)),IF(AND(COUNTA($D$3:D152)&gt;78,D152&gt;0),("C"&amp;CHAR(COUNTA($D$3:D152)-14)),IF(AND(COUNTA($D$3:D152)&gt;52,D152&gt;0),("B"&amp;CHAR(COUNTA($D$3:D152)+12)),IF(AND(COUNTA($D$3:D152)&gt;26,D152&gt;0),("A"&amp;CHAR(COUNTA($D$3:D152)+38)),IF(AND(COUNTA($D$3:D152)&lt;27,D152&gt;0),(CHAR(COUNTA($D$3:D152)+64)),""))))))</f>
        <v/>
      </c>
      <c r="C152" s="2"/>
      <c r="D152" s="2"/>
      <c r="E152" s="3"/>
      <c r="F152" s="3"/>
    </row>
    <row r="153" spans="1:6" x14ac:dyDescent="0.35">
      <c r="A153" s="67" t="str">
        <f>IF(AND(COUNTA($D$3:D153)&gt;130,D153&gt;0),("E"&amp;CHAR(COUNTA($D$3:D153)-66)),IF(AND(COUNTA($D$3:D153)&gt;104,D153&gt;0),("D"&amp;CHAR(COUNTA($D$3:D153)-40)),IF(AND(COUNTA($D$3:D153)&gt;78,D153&gt;0),("C"&amp;CHAR(COUNTA($D$3:D153)-14)),IF(AND(COUNTA($D$3:D153)&gt;52,D153&gt;0),("B"&amp;CHAR(COUNTA($D$3:D153)+12)),IF(AND(COUNTA($D$3:D153)&gt;26,D153&gt;0),("A"&amp;CHAR(COUNTA($D$3:D153)+38)),IF(AND(COUNTA($D$3:D153)&lt;27,D153&gt;0),(CHAR(COUNTA($D$3:D153)+64)),""))))))</f>
        <v/>
      </c>
      <c r="C153" s="2"/>
      <c r="D153" s="2"/>
      <c r="E153" s="3"/>
      <c r="F153" s="3"/>
    </row>
    <row r="154" spans="1:6" x14ac:dyDescent="0.35">
      <c r="A154" s="67" t="str">
        <f>IF(AND(COUNTA($D$3:D154)&gt;130,D154&gt;0),("E"&amp;CHAR(COUNTA($D$3:D154)-66)),IF(AND(COUNTA($D$3:D154)&gt;104,D154&gt;0),("D"&amp;CHAR(COUNTA($D$3:D154)-40)),IF(AND(COUNTA($D$3:D154)&gt;78,D154&gt;0),("C"&amp;CHAR(COUNTA($D$3:D154)-14)),IF(AND(COUNTA($D$3:D154)&gt;52,D154&gt;0),("B"&amp;CHAR(COUNTA($D$3:D154)+12)),IF(AND(COUNTA($D$3:D154)&gt;26,D154&gt;0),("A"&amp;CHAR(COUNTA($D$3:D154)+38)),IF(AND(COUNTA($D$3:D154)&lt;27,D154&gt;0),(CHAR(COUNTA($D$3:D154)+64)),""))))))</f>
        <v/>
      </c>
      <c r="C154" s="2"/>
      <c r="D154" s="2"/>
      <c r="E154" s="3"/>
      <c r="F154" s="3"/>
    </row>
    <row r="155" spans="1:6" x14ac:dyDescent="0.35">
      <c r="A155" s="67" t="str">
        <f>IF(AND(COUNTA($D$3:D155)&gt;130,D155&gt;0),("E"&amp;CHAR(COUNTA($D$3:D155)-66)),IF(AND(COUNTA($D$3:D155)&gt;104,D155&gt;0),("D"&amp;CHAR(COUNTA($D$3:D155)-40)),IF(AND(COUNTA($D$3:D155)&gt;78,D155&gt;0),("C"&amp;CHAR(COUNTA($D$3:D155)-14)),IF(AND(COUNTA($D$3:D155)&gt;52,D155&gt;0),("B"&amp;CHAR(COUNTA($D$3:D155)+12)),IF(AND(COUNTA($D$3:D155)&gt;26,D155&gt;0),("A"&amp;CHAR(COUNTA($D$3:D155)+38)),IF(AND(COUNTA($D$3:D155)&lt;27,D155&gt;0),(CHAR(COUNTA($D$3:D155)+64)),""))))))</f>
        <v/>
      </c>
      <c r="C155" s="2"/>
      <c r="D155" s="2"/>
      <c r="E155" s="3"/>
      <c r="F155" s="3"/>
    </row>
    <row r="156" spans="1:6" x14ac:dyDescent="0.35">
      <c r="A156" s="29" t="str">
        <f>IF(AND(COUNTA($D$3:D156)&gt;130,D156&gt;0),("E"&amp;CHAR(COUNTA($D$3:D156)-66)),IF(AND(COUNTA($D$3:D156)&gt;104,D156&gt;0),("D"&amp;CHAR(COUNTA($D$3:D156)-40)),IF(AND(COUNTA($D$3:D156)&gt;78,D156&gt;0),("C"&amp;CHAR(COUNTA($D$3:D156)-14)),IF(AND(COUNTA($D$3:D156)&gt;52,D156&gt;0),("B"&amp;CHAR(COUNTA($D$3:D156)+12)),IF(AND(COUNTA($D$3:D156)&gt;26,D156&gt;0),("A"&amp;CHAR(COUNTA($D$3:D156)+38)),IF(AND(COUNTA($D$3:D156)&lt;27,D156&gt;0),(CHAR(COUNTA($D$3:D156)+64)),""))))))</f>
        <v/>
      </c>
      <c r="C156" s="2"/>
      <c r="D156" s="2"/>
      <c r="E156" s="3"/>
      <c r="F156" s="3"/>
    </row>
    <row r="157" spans="1:6" x14ac:dyDescent="0.35">
      <c r="A157" s="29" t="str">
        <f>IF(AND(COUNTA($D$3:D157)&gt;130,D157&gt;0),("E"&amp;CHAR(COUNTA($D$3:D157)-66)),IF(AND(COUNTA($D$3:D157)&gt;104,D157&gt;0),("D"&amp;CHAR(COUNTA($D$3:D157)-40)),IF(AND(COUNTA($D$3:D157)&gt;78,D157&gt;0),("C"&amp;CHAR(COUNTA($D$3:D157)-14)),IF(AND(COUNTA($D$3:D157)&gt;52,D157&gt;0),("B"&amp;CHAR(COUNTA($D$3:D157)+12)),IF(AND(COUNTA($D$3:D157)&gt;26,D157&gt;0),("A"&amp;CHAR(COUNTA($D$3:D157)+38)),IF(AND(COUNTA($D$3:D157)&lt;27,D157&gt;0),(CHAR(COUNTA($D$3:D157)+64)),""))))))</f>
        <v/>
      </c>
      <c r="C157" s="2"/>
      <c r="D157" s="2"/>
      <c r="E157" s="3"/>
      <c r="F157" s="3"/>
    </row>
    <row r="158" spans="1:6" ht="16" thickBot="1" x14ac:dyDescent="0.4">
      <c r="A158" s="34" t="str">
        <f>IF(AND(COUNTA($D$3:D158)&gt;130,D158&gt;0),("E"&amp;CHAR(COUNTA($D$3:D158)-66)),IF(AND(COUNTA($D$3:D158)&gt;104,D158&gt;0),("D"&amp;CHAR(COUNTA($D$3:D158)-40)),IF(AND(COUNTA($D$3:D158)&gt;78,D158&gt;0),("C"&amp;CHAR(COUNTA($D$3:D158)-14)),IF(AND(COUNTA($D$3:D158)&gt;52,D158&gt;0),("B"&amp;CHAR(COUNTA($D$3:D158)+12)),IF(AND(COUNTA($D$3:D158)&gt;26,D158&gt;0),("A"&amp;CHAR(COUNTA($D$3:D158)+38)),IF(AND(COUNTA($D$3:D158)&lt;27,D158&gt;0),(CHAR(COUNTA($D$3:D158)+64)),""))))))</f>
        <v/>
      </c>
      <c r="B158" s="4"/>
      <c r="C158" s="5"/>
      <c r="D158" s="5"/>
      <c r="E158" s="6"/>
      <c r="F158" s="6"/>
    </row>
    <row r="159" spans="1:6" x14ac:dyDescent="0.35">
      <c r="A159" s="31"/>
      <c r="B159" s="36" t="s">
        <v>2</v>
      </c>
      <c r="C159" s="27"/>
      <c r="D159" s="27"/>
      <c r="E159" s="49"/>
      <c r="F159" s="23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B655-572A-4774-8D5A-1CCC4F1064FF}">
  <dimension ref="A1:I78"/>
  <sheetViews>
    <sheetView view="pageBreakPreview" zoomScale="80" zoomScaleNormal="100" zoomScaleSheetLayoutView="90" workbookViewId="0">
      <selection activeCell="F11" sqref="F11:G78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59" customWidth="1"/>
    <col min="8" max="16384" width="9.1796875" style="8"/>
  </cols>
  <sheetData>
    <row r="1" spans="1:7" x14ac:dyDescent="0.35">
      <c r="A1" s="30"/>
      <c r="B1" s="9" t="s">
        <v>3</v>
      </c>
      <c r="C1" s="10"/>
      <c r="D1" s="11"/>
      <c r="E1" s="26"/>
      <c r="F1" s="12"/>
    </row>
    <row r="2" spans="1:7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  <c r="G2" s="77"/>
    </row>
    <row r="3" spans="1:7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7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105</v>
      </c>
      <c r="C4" s="21"/>
      <c r="D4" s="21"/>
      <c r="E4" s="22"/>
      <c r="F4" s="22"/>
    </row>
    <row r="5" spans="1:7" ht="7" customHeight="1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  <c r="G5" s="8"/>
    </row>
    <row r="6" spans="1:7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123</v>
      </c>
      <c r="C6" s="45"/>
      <c r="D6" s="45"/>
      <c r="E6" s="46"/>
      <c r="F6" s="42"/>
      <c r="G6" s="8"/>
    </row>
    <row r="7" spans="1:7" x14ac:dyDescent="0.35">
      <c r="A7" s="29"/>
      <c r="B7" s="41"/>
      <c r="C7" s="45"/>
      <c r="D7" s="45"/>
      <c r="E7" s="46"/>
      <c r="F7" s="42"/>
      <c r="G7" s="8"/>
    </row>
    <row r="8" spans="1:7" s="70" customFormat="1" x14ac:dyDescent="0.35">
      <c r="A8" s="57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1" t="s">
        <v>17</v>
      </c>
      <c r="C8" s="50"/>
      <c r="D8" s="50"/>
      <c r="E8" s="74"/>
      <c r="F8" s="47"/>
      <c r="G8" s="78"/>
    </row>
    <row r="9" spans="1:7" s="70" customFormat="1" x14ac:dyDescent="0.35">
      <c r="A9" s="57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182" t="s">
        <v>37</v>
      </c>
      <c r="C9" s="189"/>
      <c r="D9" s="190"/>
      <c r="E9" s="74"/>
      <c r="F9" s="47"/>
      <c r="G9" s="78"/>
    </row>
    <row r="10" spans="1:7" s="70" customFormat="1" x14ac:dyDescent="0.35">
      <c r="A10" s="57"/>
      <c r="B10" s="38"/>
      <c r="C10" s="189"/>
      <c r="D10" s="190"/>
      <c r="E10" s="74"/>
      <c r="F10" s="68"/>
      <c r="G10" s="78"/>
    </row>
    <row r="11" spans="1:7" s="70" customFormat="1" ht="31" x14ac:dyDescent="0.35">
      <c r="A11" s="57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/>
      </c>
      <c r="B11" s="183" t="s">
        <v>25</v>
      </c>
      <c r="C11" s="189"/>
      <c r="D11" s="190"/>
      <c r="E11" s="74"/>
      <c r="F11" s="47"/>
      <c r="G11" s="78"/>
    </row>
    <row r="12" spans="1:7" s="70" customFormat="1" x14ac:dyDescent="0.35">
      <c r="A12" s="57"/>
      <c r="B12" s="183"/>
      <c r="C12" s="189"/>
      <c r="D12" s="190"/>
      <c r="E12" s="74"/>
      <c r="F12" s="206"/>
      <c r="G12" s="78"/>
    </row>
    <row r="13" spans="1:7" s="70" customFormat="1" x14ac:dyDescent="0.35">
      <c r="A13" s="57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>A</v>
      </c>
      <c r="B13" s="38" t="s">
        <v>234</v>
      </c>
      <c r="C13" s="71">
        <f>540*0.15</f>
        <v>81</v>
      </c>
      <c r="D13" s="50" t="s">
        <v>10</v>
      </c>
      <c r="E13" s="74"/>
      <c r="F13" s="65"/>
      <c r="G13" s="78"/>
    </row>
    <row r="14" spans="1:7" s="70" customFormat="1" x14ac:dyDescent="0.35">
      <c r="A14" s="57"/>
      <c r="B14" s="38"/>
      <c r="C14" s="71"/>
      <c r="D14" s="50"/>
      <c r="E14" s="74"/>
      <c r="F14" s="68"/>
      <c r="G14" s="78"/>
    </row>
    <row r="15" spans="1:7" s="70" customFormat="1" x14ac:dyDescent="0.35">
      <c r="A15" s="57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182" t="s">
        <v>8</v>
      </c>
      <c r="C15" s="71"/>
      <c r="D15" s="50"/>
      <c r="E15" s="74"/>
      <c r="F15" s="68"/>
      <c r="G15" s="78"/>
    </row>
    <row r="16" spans="1:7" s="70" customFormat="1" x14ac:dyDescent="0.35">
      <c r="A16" s="57"/>
      <c r="B16" s="182"/>
      <c r="C16" s="71"/>
      <c r="D16" s="50"/>
      <c r="E16" s="74"/>
      <c r="F16" s="68"/>
      <c r="G16" s="78"/>
    </row>
    <row r="17" spans="1:7" s="70" customFormat="1" x14ac:dyDescent="0.35">
      <c r="A17" s="57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/>
      </c>
      <c r="B17" s="183" t="s">
        <v>33</v>
      </c>
      <c r="C17" s="71"/>
      <c r="D17" s="50"/>
      <c r="E17" s="74"/>
      <c r="F17" s="68"/>
      <c r="G17" s="78"/>
    </row>
    <row r="18" spans="1:7" s="70" customFormat="1" x14ac:dyDescent="0.35">
      <c r="A18" s="57"/>
      <c r="B18" s="183"/>
      <c r="C18" s="71"/>
      <c r="D18" s="50"/>
      <c r="E18" s="74"/>
      <c r="F18" s="68"/>
      <c r="G18" s="78"/>
    </row>
    <row r="19" spans="1:7" s="70" customFormat="1" x14ac:dyDescent="0.35">
      <c r="A19" s="57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>B</v>
      </c>
      <c r="B19" s="38" t="s">
        <v>236</v>
      </c>
      <c r="C19" s="71">
        <v>540</v>
      </c>
      <c r="D19" s="50" t="s">
        <v>4</v>
      </c>
      <c r="E19" s="74"/>
      <c r="F19" s="65"/>
      <c r="G19" s="78"/>
    </row>
    <row r="20" spans="1:7" s="70" customFormat="1" x14ac:dyDescent="0.35">
      <c r="A20" s="57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/>
      </c>
      <c r="B20" s="38"/>
      <c r="C20" s="71"/>
      <c r="D20" s="50"/>
      <c r="E20" s="74"/>
      <c r="F20" s="68"/>
      <c r="G20" s="78"/>
    </row>
    <row r="21" spans="1:7" s="70" customFormat="1" x14ac:dyDescent="0.35">
      <c r="A21" s="57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/>
      </c>
      <c r="B21" s="41" t="s">
        <v>26</v>
      </c>
      <c r="C21" s="71"/>
      <c r="D21" s="50"/>
      <c r="E21" s="74"/>
      <c r="F21" s="72"/>
      <c r="G21" s="78"/>
    </row>
    <row r="22" spans="1:7" s="70" customFormat="1" x14ac:dyDescent="0.35">
      <c r="A22" s="57"/>
      <c r="B22" s="41"/>
      <c r="C22" s="71"/>
      <c r="D22" s="50"/>
      <c r="E22" s="74"/>
      <c r="F22" s="72"/>
      <c r="G22" s="78"/>
    </row>
    <row r="23" spans="1:7" s="70" customFormat="1" x14ac:dyDescent="0.35">
      <c r="A23" s="57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/>
      </c>
      <c r="B23" s="192" t="s">
        <v>235</v>
      </c>
      <c r="C23" s="71"/>
      <c r="D23" s="50"/>
      <c r="E23" s="74"/>
      <c r="F23" s="72"/>
      <c r="G23" s="78"/>
    </row>
    <row r="24" spans="1:7" s="70" customFormat="1" x14ac:dyDescent="0.35">
      <c r="A24" s="57"/>
      <c r="B24" s="192"/>
      <c r="C24" s="71"/>
      <c r="D24" s="50"/>
      <c r="E24" s="74"/>
      <c r="F24" s="72"/>
      <c r="G24" s="78"/>
    </row>
    <row r="25" spans="1:7" s="70" customFormat="1" ht="46.5" x14ac:dyDescent="0.35">
      <c r="A25" s="57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/>
      </c>
      <c r="B25" s="193" t="s">
        <v>238</v>
      </c>
      <c r="C25" s="71"/>
      <c r="D25" s="50"/>
      <c r="E25" s="74"/>
      <c r="F25" s="72"/>
      <c r="G25" s="78"/>
    </row>
    <row r="26" spans="1:7" s="70" customFormat="1" x14ac:dyDescent="0.35">
      <c r="A26" s="57"/>
      <c r="B26" s="193"/>
      <c r="C26" s="71"/>
      <c r="D26" s="50"/>
      <c r="E26" s="74"/>
      <c r="F26" s="207"/>
      <c r="G26" s="78"/>
    </row>
    <row r="27" spans="1:7" s="70" customFormat="1" x14ac:dyDescent="0.35">
      <c r="A27" s="57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>C</v>
      </c>
      <c r="B27" s="37" t="s">
        <v>167</v>
      </c>
      <c r="C27" s="71">
        <v>402</v>
      </c>
      <c r="D27" s="50" t="s">
        <v>4</v>
      </c>
      <c r="E27" s="74"/>
      <c r="F27" s="65"/>
      <c r="G27" s="78"/>
    </row>
    <row r="28" spans="1:7" s="70" customFormat="1" x14ac:dyDescent="0.35">
      <c r="A28" s="57"/>
      <c r="B28" s="193"/>
      <c r="C28" s="71"/>
      <c r="D28" s="50"/>
      <c r="E28" s="74"/>
      <c r="F28" s="207"/>
      <c r="G28" s="78"/>
    </row>
    <row r="29" spans="1:7" s="70" customFormat="1" x14ac:dyDescent="0.35">
      <c r="A29" s="57" t="str">
        <f>IF(AND(COUNTA($D$3:D29)&gt;130,D29&gt;0),("E"&amp;CHAR(COUNTA($D$3:D29)-66)),IF(AND(COUNTA($D$3:D29)&gt;104,D29&gt;0),("D"&amp;CHAR(COUNTA($D$3:D29)-40)),IF(AND(COUNTA($D$3:D29)&gt;78,D29&gt;0),("C"&amp;CHAR(COUNTA($D$3:D29)-14)),IF(AND(COUNTA($D$3:D29)&gt;52,D29&gt;0),("B"&amp;CHAR(COUNTA($D$3:D29)+12)),IF(AND(COUNTA($D$3:D29)&gt;26,D29&gt;0),("A"&amp;CHAR(COUNTA($D$3:D29)+38)),IF(AND(COUNTA($D$3:D29)&lt;27,D29&gt;0),(CHAR(COUNTA($D$3:D29)+64)),""))))))</f>
        <v>D</v>
      </c>
      <c r="B29" s="37" t="s">
        <v>237</v>
      </c>
      <c r="C29" s="71">
        <v>56</v>
      </c>
      <c r="D29" s="50" t="s">
        <v>4</v>
      </c>
      <c r="E29" s="74"/>
      <c r="F29" s="65"/>
      <c r="G29" s="78"/>
    </row>
    <row r="30" spans="1:7" s="70" customFormat="1" x14ac:dyDescent="0.35">
      <c r="A30" s="57"/>
      <c r="B30" s="37"/>
      <c r="C30" s="71"/>
      <c r="D30" s="50"/>
      <c r="E30" s="74"/>
      <c r="F30" s="68"/>
      <c r="G30" s="78"/>
    </row>
    <row r="31" spans="1:7" s="70" customFormat="1" x14ac:dyDescent="0.35">
      <c r="A31" s="57" t="str">
        <f>IF(AND(COUNTA($D$3:D31)&gt;130,D31&gt;0),("E"&amp;CHAR(COUNTA($D$3:D31)-66)),IF(AND(COUNTA($D$3:D31)&gt;104,D31&gt;0),("D"&amp;CHAR(COUNTA($D$3:D31)-40)),IF(AND(COUNTA($D$3:D31)&gt;78,D31&gt;0),("C"&amp;CHAR(COUNTA($D$3:D31)-14)),IF(AND(COUNTA($D$3:D31)&gt;52,D31&gt;0),("B"&amp;CHAR(COUNTA($D$3:D31)+12)),IF(AND(COUNTA($D$3:D31)&gt;26,D31&gt;0),("A"&amp;CHAR(COUNTA($D$3:D31)+38)),IF(AND(COUNTA($D$3:D31)&lt;27,D31&gt;0),(CHAR(COUNTA($D$3:D31)+64)),""))))))</f>
        <v/>
      </c>
      <c r="B31" s="41" t="s">
        <v>42</v>
      </c>
      <c r="C31" s="71"/>
      <c r="D31" s="50"/>
      <c r="E31" s="74"/>
      <c r="F31" s="72"/>
      <c r="G31" s="78"/>
    </row>
    <row r="32" spans="1:7" s="70" customFormat="1" x14ac:dyDescent="0.35">
      <c r="A32" s="57"/>
      <c r="B32" s="41"/>
      <c r="C32" s="71"/>
      <c r="D32" s="50"/>
      <c r="E32" s="74"/>
      <c r="F32" s="208"/>
      <c r="G32" s="78"/>
    </row>
    <row r="33" spans="1:9" ht="31" x14ac:dyDescent="0.35">
      <c r="A33" s="57" t="str">
        <f>IF(AND(COUNTA($D$3:D33)&gt;130,D33&gt;0),("E"&amp;CHAR(COUNTA($D$3:D33)-66)),IF(AND(COUNTA($D$3:D33)&gt;104,D33&gt;0),("D"&amp;CHAR(COUNTA($D$3:D33)-40)),IF(AND(COUNTA($D$3:D33)&gt;78,D33&gt;0),("C"&amp;CHAR(COUNTA($D$3:D33)-14)),IF(AND(COUNTA($D$3:D33)&gt;52,D33&gt;0),("B"&amp;CHAR(COUNTA($D$3:D33)+12)),IF(AND(COUNTA($D$3:D33)&gt;26,D33&gt;0),("A"&amp;CHAR(COUNTA($D$3:D33)+38)),IF(AND(COUNTA($D$3:D33)&lt;27,D33&gt;0),(CHAR(COUNTA($D$3:D33)+64)),""))))))</f>
        <v/>
      </c>
      <c r="B33" s="182" t="s">
        <v>239</v>
      </c>
      <c r="C33" s="191"/>
      <c r="D33" s="191"/>
      <c r="E33" s="74"/>
      <c r="F33" s="73"/>
      <c r="G33" s="78"/>
      <c r="H33" s="70"/>
      <c r="I33" s="70"/>
    </row>
    <row r="34" spans="1:9" x14ac:dyDescent="0.35">
      <c r="A34" s="57"/>
      <c r="B34" s="182"/>
      <c r="C34" s="191"/>
      <c r="D34" s="191"/>
      <c r="E34" s="74"/>
      <c r="F34" s="73"/>
      <c r="G34" s="78"/>
      <c r="H34" s="70"/>
      <c r="I34" s="70"/>
    </row>
    <row r="35" spans="1:9" ht="31" x14ac:dyDescent="0.35">
      <c r="A35" s="57" t="str">
        <f>IF(AND(COUNTA($D$3:D35)&gt;130,D35&gt;0),("E"&amp;CHAR(COUNTA($D$3:D35)-66)),IF(AND(COUNTA($D$3:D35)&gt;104,D35&gt;0),("D"&amp;CHAR(COUNTA($D$3:D35)-40)),IF(AND(COUNTA($D$3:D35)&gt;78,D35&gt;0),("C"&amp;CHAR(COUNTA($D$3:D35)-14)),IF(AND(COUNTA($D$3:D35)&gt;52,D35&gt;0),("B"&amp;CHAR(COUNTA($D$3:D35)+12)),IF(AND(COUNTA($D$3:D35)&gt;26,D35&gt;0),("A"&amp;CHAR(COUNTA($D$3:D35)+38)),IF(AND(COUNTA($D$3:D35)&lt;27,D35&gt;0),(CHAR(COUNTA($D$3:D35)+64)),""))))))</f>
        <v/>
      </c>
      <c r="B35" s="183" t="s">
        <v>373</v>
      </c>
      <c r="C35" s="191"/>
      <c r="D35" s="191"/>
      <c r="E35" s="74"/>
      <c r="F35" s="73"/>
      <c r="G35" s="78"/>
      <c r="H35" s="70"/>
      <c r="I35" s="70"/>
    </row>
    <row r="36" spans="1:9" x14ac:dyDescent="0.35">
      <c r="A36" s="57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>E</v>
      </c>
      <c r="B36" s="38" t="s">
        <v>167</v>
      </c>
      <c r="C36" s="71">
        <v>14</v>
      </c>
      <c r="D36" s="50" t="s">
        <v>4</v>
      </c>
      <c r="E36" s="74"/>
      <c r="F36" s="65"/>
      <c r="G36" s="78"/>
      <c r="H36" s="70"/>
      <c r="I36" s="70"/>
    </row>
    <row r="37" spans="1:9" s="70" customFormat="1" x14ac:dyDescent="0.35">
      <c r="A37" s="57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/>
      </c>
      <c r="B37" s="38"/>
      <c r="C37" s="71"/>
      <c r="D37" s="50"/>
      <c r="E37" s="74"/>
      <c r="F37" s="72"/>
      <c r="G37" s="78"/>
    </row>
    <row r="38" spans="1:9" s="66" customFormat="1" x14ac:dyDescent="0.35">
      <c r="A38" s="57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/>
      </c>
      <c r="B38" s="41" t="s">
        <v>29</v>
      </c>
      <c r="C38" s="50"/>
      <c r="D38" s="50"/>
      <c r="E38" s="74"/>
      <c r="F38" s="47"/>
      <c r="G38" s="79"/>
    </row>
    <row r="39" spans="1:9" s="66" customFormat="1" x14ac:dyDescent="0.35">
      <c r="A39" s="57"/>
      <c r="B39" s="41"/>
      <c r="C39" s="50"/>
      <c r="D39" s="50"/>
      <c r="E39" s="74"/>
      <c r="F39" s="47"/>
      <c r="G39" s="79"/>
    </row>
    <row r="40" spans="1:9" s="70" customFormat="1" ht="77.5" x14ac:dyDescent="0.35">
      <c r="A40" s="57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/>
      </c>
      <c r="B40" s="51" t="s">
        <v>240</v>
      </c>
      <c r="C40" s="50"/>
      <c r="D40" s="50"/>
      <c r="E40" s="74"/>
      <c r="F40" s="47"/>
      <c r="G40" s="78"/>
    </row>
    <row r="41" spans="1:9" s="70" customFormat="1" x14ac:dyDescent="0.35">
      <c r="A41" s="57"/>
      <c r="B41" s="51"/>
      <c r="C41" s="50"/>
      <c r="D41" s="50"/>
      <c r="E41" s="74"/>
      <c r="F41" s="47"/>
      <c r="G41" s="78"/>
    </row>
    <row r="42" spans="1:9" s="70" customFormat="1" x14ac:dyDescent="0.35">
      <c r="A42" s="57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>F</v>
      </c>
      <c r="B42" s="7" t="s">
        <v>180</v>
      </c>
      <c r="C42" s="71">
        <v>42</v>
      </c>
      <c r="D42" s="50" t="s">
        <v>4</v>
      </c>
      <c r="E42" s="74"/>
      <c r="F42" s="65"/>
      <c r="G42" s="78"/>
    </row>
    <row r="43" spans="1:9" s="66" customFormat="1" x14ac:dyDescent="0.35">
      <c r="A43" s="57"/>
      <c r="B43" s="41"/>
      <c r="C43" s="50"/>
      <c r="D43" s="50"/>
      <c r="E43" s="74"/>
      <c r="F43" s="47"/>
      <c r="G43" s="79"/>
    </row>
    <row r="44" spans="1:9" s="70" customFormat="1" ht="77.5" x14ac:dyDescent="0.35">
      <c r="A44" s="57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/>
      </c>
      <c r="B44" s="51" t="s">
        <v>372</v>
      </c>
      <c r="C44" s="50"/>
      <c r="D44" s="50"/>
      <c r="E44" s="74"/>
      <c r="F44" s="47"/>
      <c r="G44" s="78"/>
    </row>
    <row r="45" spans="1:9" s="70" customFormat="1" x14ac:dyDescent="0.35">
      <c r="A45" s="57"/>
      <c r="B45" s="51"/>
      <c r="C45" s="50"/>
      <c r="D45" s="50"/>
      <c r="E45" s="74"/>
      <c r="F45" s="47"/>
      <c r="G45" s="78"/>
    </row>
    <row r="46" spans="1:9" s="70" customFormat="1" x14ac:dyDescent="0.35">
      <c r="A46" s="57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>G</v>
      </c>
      <c r="B46" s="7" t="s">
        <v>180</v>
      </c>
      <c r="C46" s="71">
        <v>51</v>
      </c>
      <c r="D46" s="50" t="s">
        <v>4</v>
      </c>
      <c r="E46" s="74"/>
      <c r="F46" s="65"/>
      <c r="G46" s="78"/>
    </row>
    <row r="47" spans="1:9" s="70" customFormat="1" x14ac:dyDescent="0.35">
      <c r="A47" s="57"/>
      <c r="B47" s="7"/>
      <c r="C47" s="71"/>
      <c r="D47" s="50"/>
      <c r="E47" s="74"/>
      <c r="F47" s="68"/>
      <c r="G47" s="78"/>
    </row>
    <row r="48" spans="1:9" x14ac:dyDescent="0.35">
      <c r="A48" s="57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/>
      </c>
      <c r="B48" s="41" t="s">
        <v>38</v>
      </c>
      <c r="C48" s="2"/>
      <c r="D48" s="2"/>
      <c r="E48" s="74"/>
      <c r="F48" s="3"/>
    </row>
    <row r="49" spans="1:6" ht="31" x14ac:dyDescent="0.35">
      <c r="A49" s="57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/>
      </c>
      <c r="B49" s="182" t="s">
        <v>39</v>
      </c>
      <c r="C49" s="50"/>
      <c r="D49" s="50"/>
      <c r="E49" s="74"/>
      <c r="F49" s="74"/>
    </row>
    <row r="50" spans="1:6" x14ac:dyDescent="0.35">
      <c r="A50" s="57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183" t="s">
        <v>36</v>
      </c>
      <c r="C50" s="50"/>
      <c r="D50" s="50"/>
      <c r="E50" s="74"/>
      <c r="F50" s="74"/>
    </row>
    <row r="51" spans="1:6" ht="31" x14ac:dyDescent="0.35">
      <c r="A51" s="57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>H</v>
      </c>
      <c r="B51" s="38" t="s">
        <v>97</v>
      </c>
      <c r="C51" s="50">
        <v>32</v>
      </c>
      <c r="D51" s="50" t="s">
        <v>4</v>
      </c>
      <c r="E51" s="74"/>
      <c r="F51" s="65"/>
    </row>
    <row r="52" spans="1:6" x14ac:dyDescent="0.35">
      <c r="A52" s="57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/>
      </c>
      <c r="C52" s="50"/>
      <c r="D52" s="50"/>
      <c r="E52" s="74"/>
      <c r="F52" s="74"/>
    </row>
    <row r="53" spans="1:6" x14ac:dyDescent="0.35">
      <c r="A53" s="57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/>
      </c>
      <c r="C53" s="50"/>
      <c r="D53" s="50"/>
      <c r="E53" s="74"/>
      <c r="F53" s="74"/>
    </row>
    <row r="54" spans="1:6" x14ac:dyDescent="0.35">
      <c r="A54" s="57" t="str">
        <f>IF(AND(COUNTA($D$3:D54)&gt;130,D54&gt;0),("E"&amp;CHAR(COUNTA($D$3:D54)-66)),IF(AND(COUNTA($D$3:D54)&gt;104,D54&gt;0),("D"&amp;CHAR(COUNTA($D$3:D54)-40)),IF(AND(COUNTA($D$3:D54)&gt;78,D54&gt;0),("C"&amp;CHAR(COUNTA($D$3:D54)-14)),IF(AND(COUNTA($D$3:D54)&gt;52,D54&gt;0),("B"&amp;CHAR(COUNTA($D$3:D54)+12)),IF(AND(COUNTA($D$3:D54)&gt;26,D54&gt;0),("A"&amp;CHAR(COUNTA($D$3:D54)+38)),IF(AND(COUNTA($D$3:D54)&lt;27,D54&gt;0),(CHAR(COUNTA($D$3:D54)+64)),""))))))</f>
        <v/>
      </c>
      <c r="C54" s="50"/>
      <c r="D54" s="50"/>
      <c r="E54" s="74"/>
      <c r="F54" s="74"/>
    </row>
    <row r="55" spans="1:6" x14ac:dyDescent="0.35">
      <c r="A55" s="57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/>
      </c>
      <c r="C55" s="50"/>
      <c r="D55" s="50"/>
      <c r="E55" s="74"/>
      <c r="F55" s="74"/>
    </row>
    <row r="56" spans="1:6" x14ac:dyDescent="0.35">
      <c r="A56" s="57" t="str">
        <f>IF(AND(COUNTA($D$3:D56)&gt;130,D56&gt;0),("E"&amp;CHAR(COUNTA($D$3:D56)-66)),IF(AND(COUNTA($D$3:D56)&gt;104,D56&gt;0),("D"&amp;CHAR(COUNTA($D$3:D56)-40)),IF(AND(COUNTA($D$3:D56)&gt;78,D56&gt;0),("C"&amp;CHAR(COUNTA($D$3:D56)-14)),IF(AND(COUNTA($D$3:D56)&gt;52,D56&gt;0),("B"&amp;CHAR(COUNTA($D$3:D56)+12)),IF(AND(COUNTA($D$3:D56)&gt;26,D56&gt;0),("A"&amp;CHAR(COUNTA($D$3:D56)+38)),IF(AND(COUNTA($D$3:D56)&lt;27,D56&gt;0),(CHAR(COUNTA($D$3:D56)+64)),""))))))</f>
        <v/>
      </c>
      <c r="C56" s="50"/>
      <c r="D56" s="50"/>
      <c r="E56" s="74"/>
      <c r="F56" s="74"/>
    </row>
    <row r="57" spans="1:6" x14ac:dyDescent="0.35">
      <c r="A57" s="57" t="str">
        <f>IF(AND(COUNTA($D$3:D57)&gt;130,D57&gt;0),("E"&amp;CHAR(COUNTA($D$3:D57)-66)),IF(AND(COUNTA($D$3:D57)&gt;104,D57&gt;0),("D"&amp;CHAR(COUNTA($D$3:D57)-40)),IF(AND(COUNTA($D$3:D57)&gt;78,D57&gt;0),("C"&amp;CHAR(COUNTA($D$3:D57)-14)),IF(AND(COUNTA($D$3:D57)&gt;52,D57&gt;0),("B"&amp;CHAR(COUNTA($D$3:D57)+12)),IF(AND(COUNTA($D$3:D57)&gt;26,D57&gt;0),("A"&amp;CHAR(COUNTA($D$3:D57)+38)),IF(AND(COUNTA($D$3:D57)&lt;27,D57&gt;0),(CHAR(COUNTA($D$3:D57)+64)),""))))))</f>
        <v/>
      </c>
      <c r="C57" s="50"/>
      <c r="D57" s="50"/>
      <c r="E57" s="74"/>
      <c r="F57" s="74"/>
    </row>
    <row r="58" spans="1:6" x14ac:dyDescent="0.35">
      <c r="A58" s="57"/>
      <c r="C58" s="50"/>
      <c r="D58" s="50"/>
      <c r="E58" s="74"/>
      <c r="F58" s="74"/>
    </row>
    <row r="59" spans="1:6" x14ac:dyDescent="0.35">
      <c r="A59" s="57" t="str">
        <f>IF(AND(COUNTA($D$3:D59)&gt;130,D59&gt;0),("E"&amp;CHAR(COUNTA($D$3:D59)-66)),IF(AND(COUNTA($D$3:D59)&gt;104,D59&gt;0),("D"&amp;CHAR(COUNTA($D$3:D59)-40)),IF(AND(COUNTA($D$3:D59)&gt;78,D59&gt;0),("C"&amp;CHAR(COUNTA($D$3:D59)-14)),IF(AND(COUNTA($D$3:D59)&gt;52,D59&gt;0),("B"&amp;CHAR(COUNTA($D$3:D59)+12)),IF(AND(COUNTA($D$3:D59)&gt;26,D59&gt;0),("A"&amp;CHAR(COUNTA($D$3:D59)+38)),IF(AND(COUNTA($D$3:D59)&lt;27,D59&gt;0),(CHAR(COUNTA($D$3:D59)+64)),""))))))</f>
        <v/>
      </c>
      <c r="C59" s="50"/>
      <c r="D59" s="50"/>
      <c r="E59" s="74"/>
      <c r="F59" s="74"/>
    </row>
    <row r="60" spans="1:6" x14ac:dyDescent="0.35">
      <c r="A60" s="57"/>
      <c r="C60" s="50"/>
      <c r="D60" s="50"/>
      <c r="E60" s="74"/>
      <c r="F60" s="74"/>
    </row>
    <row r="61" spans="1:6" x14ac:dyDescent="0.35">
      <c r="A61" s="57"/>
      <c r="C61" s="50"/>
      <c r="D61" s="50"/>
      <c r="E61" s="74"/>
      <c r="F61" s="74"/>
    </row>
    <row r="62" spans="1:6" x14ac:dyDescent="0.35">
      <c r="A62" s="57"/>
      <c r="C62" s="50"/>
      <c r="D62" s="50"/>
      <c r="E62" s="74"/>
      <c r="F62" s="74"/>
    </row>
    <row r="63" spans="1:6" x14ac:dyDescent="0.35">
      <c r="A63" s="57"/>
      <c r="C63" s="50"/>
      <c r="D63" s="50"/>
      <c r="E63" s="74"/>
      <c r="F63" s="74"/>
    </row>
    <row r="64" spans="1:6" x14ac:dyDescent="0.35">
      <c r="A64" s="57" t="str">
        <f>IF(AND(COUNTA($D$3:D64)&gt;130,D64&gt;0),("E"&amp;CHAR(COUNTA($D$3:D64)-66)),IF(AND(COUNTA($D$3:D64)&gt;104,D64&gt;0),("D"&amp;CHAR(COUNTA($D$3:D64)-40)),IF(AND(COUNTA($D$3:D64)&gt;78,D64&gt;0),("C"&amp;CHAR(COUNTA($D$3:D64)-14)),IF(AND(COUNTA($D$3:D64)&gt;52,D64&gt;0),("B"&amp;CHAR(COUNTA($D$3:D64)+12)),IF(AND(COUNTA($D$3:D64)&gt;26,D64&gt;0),("A"&amp;CHAR(COUNTA($D$3:D64)+38)),IF(AND(COUNTA($D$3:D64)&lt;27,D64&gt;0),(CHAR(COUNTA($D$3:D64)+64)),""))))))</f>
        <v/>
      </c>
      <c r="C64" s="50"/>
      <c r="D64" s="50"/>
      <c r="E64" s="74"/>
      <c r="F64" s="74"/>
    </row>
    <row r="65" spans="1:6" x14ac:dyDescent="0.35">
      <c r="A65" s="57" t="str">
        <f>IF(AND(COUNTA($D$3:D65)&gt;130,D65&gt;0),("E"&amp;CHAR(COUNTA($D$3:D65)-66)),IF(AND(COUNTA($D$3:D65)&gt;104,D65&gt;0),("D"&amp;CHAR(COUNTA($D$3:D65)-40)),IF(AND(COUNTA($D$3:D65)&gt;78,D65&gt;0),("C"&amp;CHAR(COUNTA($D$3:D65)-14)),IF(AND(COUNTA($D$3:D65)&gt;52,D65&gt;0),("B"&amp;CHAR(COUNTA($D$3:D65)+12)),IF(AND(COUNTA($D$3:D65)&gt;26,D65&gt;0),("A"&amp;CHAR(COUNTA($D$3:D65)+38)),IF(AND(COUNTA($D$3:D65)&lt;27,D65&gt;0),(CHAR(COUNTA($D$3:D65)+64)),""))))))</f>
        <v/>
      </c>
      <c r="C65" s="50"/>
      <c r="D65" s="50"/>
      <c r="E65" s="74"/>
      <c r="F65" s="74"/>
    </row>
    <row r="66" spans="1:6" x14ac:dyDescent="0.35">
      <c r="A66" s="57" t="str">
        <f>IF(AND(COUNTA($D$3:D66)&gt;130,D66&gt;0),("E"&amp;CHAR(COUNTA($D$3:D66)-66)),IF(AND(COUNTA($D$3:D66)&gt;104,D66&gt;0),("D"&amp;CHAR(COUNTA($D$3:D66)-40)),IF(AND(COUNTA($D$3:D66)&gt;78,D66&gt;0),("C"&amp;CHAR(COUNTA($D$3:D66)-14)),IF(AND(COUNTA($D$3:D66)&gt;52,D66&gt;0),("B"&amp;CHAR(COUNTA($D$3:D66)+12)),IF(AND(COUNTA($D$3:D66)&gt;26,D66&gt;0),("A"&amp;CHAR(COUNTA($D$3:D66)+38)),IF(AND(COUNTA($D$3:D66)&lt;27,D66&gt;0),(CHAR(COUNTA($D$3:D66)+64)),""))))))</f>
        <v/>
      </c>
      <c r="C66" s="50"/>
      <c r="D66" s="50"/>
      <c r="E66" s="74"/>
      <c r="F66" s="74"/>
    </row>
    <row r="67" spans="1:6" x14ac:dyDescent="0.35">
      <c r="A67" s="57"/>
      <c r="C67" s="50"/>
      <c r="D67" s="50"/>
      <c r="E67" s="74"/>
      <c r="F67" s="74"/>
    </row>
    <row r="68" spans="1:6" x14ac:dyDescent="0.35">
      <c r="A68" s="57" t="str">
        <f>IF(AND(COUNTA($D$3:D68)&gt;130,D68&gt;0),("E"&amp;CHAR(COUNTA($D$3:D68)-66)),IF(AND(COUNTA($D$3:D68)&gt;104,D68&gt;0),("D"&amp;CHAR(COUNTA($D$3:D68)-40)),IF(AND(COUNTA($D$3:D68)&gt;78,D68&gt;0),("C"&amp;CHAR(COUNTA($D$3:D68)-14)),IF(AND(COUNTA($D$3:D68)&gt;52,D68&gt;0),("B"&amp;CHAR(COUNTA($D$3:D68)+12)),IF(AND(COUNTA($D$3:D68)&gt;26,D68&gt;0),("A"&amp;CHAR(COUNTA($D$3:D68)+38)),IF(AND(COUNTA($D$3:D68)&lt;27,D68&gt;0),(CHAR(COUNTA($D$3:D68)+64)),""))))))</f>
        <v/>
      </c>
      <c r="C68" s="50"/>
      <c r="D68" s="50"/>
      <c r="E68" s="74"/>
      <c r="F68" s="74"/>
    </row>
    <row r="69" spans="1:6" x14ac:dyDescent="0.35">
      <c r="A69" s="57" t="str">
        <f>IF(AND(COUNTA($D$3:D69)&gt;130,D69&gt;0),("E"&amp;CHAR(COUNTA($D$3:D69)-66)),IF(AND(COUNTA($D$3:D69)&gt;104,D69&gt;0),("D"&amp;CHAR(COUNTA($D$3:D69)-40)),IF(AND(COUNTA($D$3:D69)&gt;78,D69&gt;0),("C"&amp;CHAR(COUNTA($D$3:D69)-14)),IF(AND(COUNTA($D$3:D69)&gt;52,D69&gt;0),("B"&amp;CHAR(COUNTA($D$3:D69)+12)),IF(AND(COUNTA($D$3:D69)&gt;26,D69&gt;0),("A"&amp;CHAR(COUNTA($D$3:D69)+38)),IF(AND(COUNTA($D$3:D69)&lt;27,D69&gt;0),(CHAR(COUNTA($D$3:D69)+64)),""))))))</f>
        <v/>
      </c>
      <c r="C69" s="50"/>
      <c r="D69" s="50"/>
      <c r="E69" s="74"/>
      <c r="F69" s="74"/>
    </row>
    <row r="70" spans="1:6" x14ac:dyDescent="0.35">
      <c r="A70" s="57" t="str">
        <f>IF(AND(COUNTA($D$3:D70)&gt;130,D70&gt;0),("E"&amp;CHAR(COUNTA($D$3:D70)-66)),IF(AND(COUNTA($D$3:D70)&gt;104,D70&gt;0),("D"&amp;CHAR(COUNTA($D$3:D70)-40)),IF(AND(COUNTA($D$3:D70)&gt;78,D70&gt;0),("C"&amp;CHAR(COUNTA($D$3:D70)-14)),IF(AND(COUNTA($D$3:D70)&gt;52,D70&gt;0),("B"&amp;CHAR(COUNTA($D$3:D70)+12)),IF(AND(COUNTA($D$3:D70)&gt;26,D70&gt;0),("A"&amp;CHAR(COUNTA($D$3:D70)+38)),IF(AND(COUNTA($D$3:D70)&lt;27,D70&gt;0),(CHAR(COUNTA($D$3:D70)+64)),""))))))</f>
        <v/>
      </c>
      <c r="C70" s="50"/>
      <c r="D70" s="50"/>
      <c r="E70" s="74"/>
      <c r="F70" s="74"/>
    </row>
    <row r="71" spans="1:6" x14ac:dyDescent="0.35">
      <c r="A71" s="57" t="str">
        <f>IF(AND(COUNTA($D$3:D71)&gt;130,D71&gt;0),("E"&amp;CHAR(COUNTA($D$3:D71)-66)),IF(AND(COUNTA($D$3:D71)&gt;104,D71&gt;0),("D"&amp;CHAR(COUNTA($D$3:D71)-40)),IF(AND(COUNTA($D$3:D71)&gt;78,D71&gt;0),("C"&amp;CHAR(COUNTA($D$3:D71)-14)),IF(AND(COUNTA($D$3:D71)&gt;52,D71&gt;0),("B"&amp;CHAR(COUNTA($D$3:D71)+12)),IF(AND(COUNTA($D$3:D71)&gt;26,D71&gt;0),("A"&amp;CHAR(COUNTA($D$3:D71)+38)),IF(AND(COUNTA($D$3:D71)&lt;27,D71&gt;0),(CHAR(COUNTA($D$3:D71)+64)),""))))))</f>
        <v/>
      </c>
      <c r="C71" s="50"/>
      <c r="D71" s="50"/>
      <c r="E71" s="74"/>
      <c r="F71" s="74"/>
    </row>
    <row r="72" spans="1:6" x14ac:dyDescent="0.35">
      <c r="A72" s="57" t="str">
        <f>IF(AND(COUNTA($D$3:D72)&gt;130,D72&gt;0),("E"&amp;CHAR(COUNTA($D$3:D72)-66)),IF(AND(COUNTA($D$3:D72)&gt;104,D72&gt;0),("D"&amp;CHAR(COUNTA($D$3:D72)-40)),IF(AND(COUNTA($D$3:D72)&gt;78,D72&gt;0),("C"&amp;CHAR(COUNTA($D$3:D72)-14)),IF(AND(COUNTA($D$3:D72)&gt;52,D72&gt;0),("B"&amp;CHAR(COUNTA($D$3:D72)+12)),IF(AND(COUNTA($D$3:D72)&gt;26,D72&gt;0),("A"&amp;CHAR(COUNTA($D$3:D72)+38)),IF(AND(COUNTA($D$3:D72)&lt;27,D72&gt;0),(CHAR(COUNTA($D$3:D72)+64)),""))))))</f>
        <v/>
      </c>
      <c r="C72" s="50"/>
      <c r="D72" s="50"/>
      <c r="E72" s="74"/>
      <c r="F72" s="74"/>
    </row>
    <row r="73" spans="1:6" x14ac:dyDescent="0.35">
      <c r="A73" s="57"/>
      <c r="C73" s="50"/>
      <c r="D73" s="50"/>
      <c r="E73" s="74"/>
      <c r="F73" s="74"/>
    </row>
    <row r="74" spans="1:6" x14ac:dyDescent="0.35">
      <c r="A74" s="57" t="str">
        <f>IF(AND(COUNTA($D$3:D74)&gt;130,D74&gt;0),("E"&amp;CHAR(COUNTA($D$3:D74)-66)),IF(AND(COUNTA($D$3:D74)&gt;104,D74&gt;0),("D"&amp;CHAR(COUNTA($D$3:D74)-40)),IF(AND(COUNTA($D$3:D74)&gt;78,D74&gt;0),("C"&amp;CHAR(COUNTA($D$3:D74)-14)),IF(AND(COUNTA($D$3:D74)&gt;52,D74&gt;0),("B"&amp;CHAR(COUNTA($D$3:D74)+12)),IF(AND(COUNTA($D$3:D74)&gt;26,D74&gt;0),("A"&amp;CHAR(COUNTA($D$3:D74)+38)),IF(AND(COUNTA($D$3:D74)&lt;27,D74&gt;0),(CHAR(COUNTA($D$3:D74)+64)),""))))))</f>
        <v/>
      </c>
      <c r="C74" s="2"/>
      <c r="D74" s="2"/>
      <c r="E74" s="3"/>
      <c r="F74" s="3"/>
    </row>
    <row r="75" spans="1:6" x14ac:dyDescent="0.35">
      <c r="A75" s="57" t="str">
        <f>IF(AND(COUNTA($D$3:D75)&gt;130,D75&gt;0),("E"&amp;CHAR(COUNTA($D$3:D75)-66)),IF(AND(COUNTA($D$3:D75)&gt;104,D75&gt;0),("D"&amp;CHAR(COUNTA($D$3:D75)-40)),IF(AND(COUNTA($D$3:D75)&gt;78,D75&gt;0),("C"&amp;CHAR(COUNTA($D$3:D75)-14)),IF(AND(COUNTA($D$3:D75)&gt;52,D75&gt;0),("B"&amp;CHAR(COUNTA($D$3:D75)+12)),IF(AND(COUNTA($D$3:D75)&gt;26,D75&gt;0),("A"&amp;CHAR(COUNTA($D$3:D75)+38)),IF(AND(COUNTA($D$3:D75)&lt;27,D75&gt;0),(CHAR(COUNTA($D$3:D75)+64)),""))))))</f>
        <v/>
      </c>
      <c r="C75" s="2"/>
      <c r="D75" s="2"/>
      <c r="E75" s="3"/>
      <c r="F75" s="3"/>
    </row>
    <row r="76" spans="1:6" x14ac:dyDescent="0.35">
      <c r="A76" s="57" t="str">
        <f>IF(AND(COUNTA($D$3:D76)&gt;130,D76&gt;0),("E"&amp;CHAR(COUNTA($D$3:D76)-66)),IF(AND(COUNTA($D$3:D76)&gt;104,D76&gt;0),("D"&amp;CHAR(COUNTA($D$3:D76)-40)),IF(AND(COUNTA($D$3:D76)&gt;78,D76&gt;0),("C"&amp;CHAR(COUNTA($D$3:D76)-14)),IF(AND(COUNTA($D$3:D76)&gt;52,D76&gt;0),("B"&amp;CHAR(COUNTA($D$3:D76)+12)),IF(AND(COUNTA($D$3:D76)&gt;26,D76&gt;0),("A"&amp;CHAR(COUNTA($D$3:D76)+38)),IF(AND(COUNTA($D$3:D76)&lt;27,D76&gt;0),(CHAR(COUNTA($D$3:D76)+64)),""))))))</f>
        <v/>
      </c>
      <c r="C76" s="2"/>
      <c r="D76" s="2"/>
      <c r="E76" s="3"/>
      <c r="F76" s="3"/>
    </row>
    <row r="77" spans="1:6" ht="16" thickBot="1" x14ac:dyDescent="0.4">
      <c r="A77" s="34" t="str">
        <f>IF(AND(COUNTA($D$3:D77)&gt;130,D77&gt;0),("E"&amp;CHAR(COUNTA($D$3:D77)-66)),IF(AND(COUNTA($D$3:D77)&gt;104,D77&gt;0),("D"&amp;CHAR(COUNTA($D$3:D77)-40)),IF(AND(COUNTA($D$3:D77)&gt;78,D77&gt;0),("C"&amp;CHAR(COUNTA($D$3:D77)-14)),IF(AND(COUNTA($D$3:D77)&gt;52,D77&gt;0),("B"&amp;CHAR(COUNTA($D$3:D77)+12)),IF(AND(COUNTA($D$3:D77)&gt;26,D77&gt;0),("A"&amp;CHAR(COUNTA($D$3:D77)+38)),IF(AND(COUNTA($D$3:D77)&lt;27,D77&gt;0),(CHAR(COUNTA($D$3:D77)+64)),""))))))</f>
        <v/>
      </c>
      <c r="B77" s="4"/>
      <c r="C77" s="5"/>
      <c r="D77" s="5"/>
      <c r="E77" s="6"/>
      <c r="F77" s="6"/>
    </row>
    <row r="78" spans="1:6" x14ac:dyDescent="0.35">
      <c r="A78" s="31"/>
      <c r="B78" s="36" t="s">
        <v>2</v>
      </c>
      <c r="C78" s="27"/>
      <c r="D78" s="27"/>
      <c r="E78" s="49"/>
      <c r="F78" s="23"/>
    </row>
  </sheetData>
  <phoneticPr fontId="14" type="noConversion"/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  <rowBreaks count="1" manualBreakCount="1">
    <brk id="47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462C-A94A-417A-B79E-8052F99D8A78}">
  <dimension ref="A1:I74"/>
  <sheetViews>
    <sheetView view="pageBreakPreview" topLeftCell="A54" zoomScale="80" zoomScaleNormal="100" zoomScaleSheetLayoutView="90" workbookViewId="0">
      <selection activeCell="F74" sqref="F9:G74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59" customWidth="1"/>
    <col min="8" max="16384" width="9.1796875" style="8"/>
  </cols>
  <sheetData>
    <row r="1" spans="1:7" x14ac:dyDescent="0.35">
      <c r="A1" s="30"/>
      <c r="B1" s="9" t="s">
        <v>3</v>
      </c>
      <c r="C1" s="10"/>
      <c r="D1" s="11"/>
      <c r="E1" s="26"/>
      <c r="F1" s="12"/>
    </row>
    <row r="2" spans="1:7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  <c r="G2" s="77"/>
    </row>
    <row r="3" spans="1:7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7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105</v>
      </c>
      <c r="C4" s="21"/>
      <c r="D4" s="21"/>
      <c r="E4" s="22"/>
      <c r="F4" s="22"/>
    </row>
    <row r="5" spans="1:7" ht="7" customHeight="1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  <c r="G5" s="8"/>
    </row>
    <row r="6" spans="1:7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123</v>
      </c>
      <c r="C6" s="45"/>
      <c r="D6" s="45"/>
      <c r="E6" s="46"/>
      <c r="F6" s="42"/>
      <c r="G6" s="8"/>
    </row>
    <row r="7" spans="1:7" x14ac:dyDescent="0.35">
      <c r="A7" s="29"/>
      <c r="B7" s="41"/>
      <c r="C7" s="45"/>
      <c r="D7" s="45"/>
      <c r="E7" s="46"/>
      <c r="F7" s="42"/>
      <c r="G7" s="8"/>
    </row>
    <row r="8" spans="1:7" s="70" customFormat="1" x14ac:dyDescent="0.35">
      <c r="A8" s="57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1" t="s">
        <v>17</v>
      </c>
      <c r="C8" s="50"/>
      <c r="D8" s="50"/>
      <c r="E8" s="74"/>
      <c r="F8" s="47"/>
      <c r="G8" s="78"/>
    </row>
    <row r="9" spans="1:7" s="70" customFormat="1" x14ac:dyDescent="0.35">
      <c r="A9" s="57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182" t="s">
        <v>37</v>
      </c>
      <c r="C9" s="189"/>
      <c r="D9" s="190"/>
      <c r="E9" s="74"/>
      <c r="F9" s="47"/>
      <c r="G9" s="78"/>
    </row>
    <row r="10" spans="1:7" s="70" customFormat="1" x14ac:dyDescent="0.35">
      <c r="A10" s="57"/>
      <c r="B10" s="38"/>
      <c r="C10" s="189"/>
      <c r="D10" s="190"/>
      <c r="E10" s="74"/>
      <c r="F10" s="68"/>
      <c r="G10" s="78"/>
    </row>
    <row r="11" spans="1:7" s="70" customFormat="1" ht="31" x14ac:dyDescent="0.35">
      <c r="A11" s="57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/>
      </c>
      <c r="B11" s="183" t="s">
        <v>25</v>
      </c>
      <c r="C11" s="189"/>
      <c r="D11" s="190"/>
      <c r="E11" s="74"/>
      <c r="F11" s="47"/>
      <c r="G11" s="78"/>
    </row>
    <row r="12" spans="1:7" s="70" customFormat="1" x14ac:dyDescent="0.35">
      <c r="A12" s="57"/>
      <c r="B12" s="183"/>
      <c r="C12" s="189"/>
      <c r="D12" s="190"/>
      <c r="E12" s="74"/>
      <c r="F12" s="206"/>
      <c r="G12" s="78"/>
    </row>
    <row r="13" spans="1:7" s="70" customFormat="1" x14ac:dyDescent="0.35">
      <c r="A13" s="57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>A</v>
      </c>
      <c r="B13" s="38" t="s">
        <v>234</v>
      </c>
      <c r="C13" s="71">
        <f>539*0.15</f>
        <v>80.849999999999994</v>
      </c>
      <c r="D13" s="50" t="s">
        <v>10</v>
      </c>
      <c r="E13" s="74"/>
      <c r="F13" s="65"/>
      <c r="G13" s="78"/>
    </row>
    <row r="14" spans="1:7" s="70" customFormat="1" x14ac:dyDescent="0.35">
      <c r="A14" s="57"/>
      <c r="B14" s="38"/>
      <c r="C14" s="71"/>
      <c r="D14" s="50"/>
      <c r="E14" s="74"/>
      <c r="F14" s="68"/>
      <c r="G14" s="78"/>
    </row>
    <row r="15" spans="1:7" s="70" customFormat="1" x14ac:dyDescent="0.35">
      <c r="A15" s="57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182" t="s">
        <v>8</v>
      </c>
      <c r="C15" s="71"/>
      <c r="D15" s="50"/>
      <c r="E15" s="74"/>
      <c r="F15" s="68"/>
      <c r="G15" s="78"/>
    </row>
    <row r="16" spans="1:7" s="70" customFormat="1" x14ac:dyDescent="0.35">
      <c r="A16" s="57"/>
      <c r="B16" s="182"/>
      <c r="C16" s="71"/>
      <c r="D16" s="50"/>
      <c r="E16" s="74"/>
      <c r="F16" s="68"/>
      <c r="G16" s="78"/>
    </row>
    <row r="17" spans="1:7" s="70" customFormat="1" x14ac:dyDescent="0.35">
      <c r="A17" s="57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/>
      </c>
      <c r="B17" s="183" t="s">
        <v>33</v>
      </c>
      <c r="C17" s="71"/>
      <c r="D17" s="50"/>
      <c r="E17" s="74"/>
      <c r="F17" s="68"/>
      <c r="G17" s="78"/>
    </row>
    <row r="18" spans="1:7" s="70" customFormat="1" x14ac:dyDescent="0.35">
      <c r="A18" s="57"/>
      <c r="B18" s="183"/>
      <c r="C18" s="71"/>
      <c r="D18" s="50"/>
      <c r="E18" s="74"/>
      <c r="F18" s="68"/>
      <c r="G18" s="78"/>
    </row>
    <row r="19" spans="1:7" s="70" customFormat="1" x14ac:dyDescent="0.35">
      <c r="A19" s="57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>B</v>
      </c>
      <c r="B19" s="38" t="s">
        <v>236</v>
      </c>
      <c r="C19" s="71">
        <v>539</v>
      </c>
      <c r="D19" s="50" t="s">
        <v>4</v>
      </c>
      <c r="E19" s="74"/>
      <c r="F19" s="65"/>
      <c r="G19" s="78"/>
    </row>
    <row r="20" spans="1:7" s="70" customFormat="1" x14ac:dyDescent="0.35">
      <c r="A20" s="57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/>
      </c>
      <c r="B20" s="38"/>
      <c r="C20" s="71"/>
      <c r="D20" s="50"/>
      <c r="E20" s="74"/>
      <c r="F20" s="68"/>
      <c r="G20" s="78"/>
    </row>
    <row r="21" spans="1:7" s="70" customFormat="1" x14ac:dyDescent="0.35">
      <c r="A21" s="57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/>
      </c>
      <c r="B21" s="41" t="s">
        <v>26</v>
      </c>
      <c r="C21" s="71"/>
      <c r="D21" s="50"/>
      <c r="E21" s="74"/>
      <c r="F21" s="72"/>
      <c r="G21" s="78"/>
    </row>
    <row r="22" spans="1:7" s="70" customFormat="1" x14ac:dyDescent="0.35">
      <c r="A22" s="57"/>
      <c r="B22" s="41"/>
      <c r="C22" s="71"/>
      <c r="D22" s="50"/>
      <c r="E22" s="74"/>
      <c r="F22" s="72"/>
      <c r="G22" s="78"/>
    </row>
    <row r="23" spans="1:7" s="70" customFormat="1" x14ac:dyDescent="0.35">
      <c r="A23" s="57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/>
      </c>
      <c r="B23" s="192" t="s">
        <v>235</v>
      </c>
      <c r="C23" s="71"/>
      <c r="D23" s="50"/>
      <c r="E23" s="74"/>
      <c r="F23" s="72"/>
      <c r="G23" s="78"/>
    </row>
    <row r="24" spans="1:7" s="70" customFormat="1" x14ac:dyDescent="0.35">
      <c r="A24" s="57"/>
      <c r="B24" s="192"/>
      <c r="C24" s="71"/>
      <c r="D24" s="50"/>
      <c r="E24" s="74"/>
      <c r="F24" s="72"/>
      <c r="G24" s="78"/>
    </row>
    <row r="25" spans="1:7" s="70" customFormat="1" ht="46.5" x14ac:dyDescent="0.35">
      <c r="A25" s="57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/>
      </c>
      <c r="B25" s="193" t="s">
        <v>238</v>
      </c>
      <c r="C25" s="71"/>
      <c r="D25" s="50"/>
      <c r="E25" s="74"/>
      <c r="F25" s="72"/>
      <c r="G25" s="78"/>
    </row>
    <row r="26" spans="1:7" s="70" customFormat="1" x14ac:dyDescent="0.35">
      <c r="A26" s="57"/>
      <c r="B26" s="193"/>
      <c r="C26" s="71"/>
      <c r="D26" s="50"/>
      <c r="E26" s="74"/>
      <c r="F26" s="207"/>
      <c r="G26" s="78"/>
    </row>
    <row r="27" spans="1:7" s="70" customFormat="1" x14ac:dyDescent="0.35">
      <c r="A27" s="57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>C</v>
      </c>
      <c r="B27" s="37" t="s">
        <v>167</v>
      </c>
      <c r="C27" s="71">
        <v>357</v>
      </c>
      <c r="D27" s="50" t="s">
        <v>4</v>
      </c>
      <c r="E27" s="74"/>
      <c r="F27" s="65"/>
      <c r="G27" s="78"/>
    </row>
    <row r="28" spans="1:7" s="70" customFormat="1" x14ac:dyDescent="0.35">
      <c r="A28" s="57"/>
      <c r="B28" s="193"/>
      <c r="C28" s="71"/>
      <c r="D28" s="50"/>
      <c r="E28" s="74"/>
      <c r="F28" s="207"/>
      <c r="G28" s="78"/>
    </row>
    <row r="29" spans="1:7" s="70" customFormat="1" x14ac:dyDescent="0.35">
      <c r="A29" s="57" t="str">
        <f>IF(AND(COUNTA($D$3:D29)&gt;130,D29&gt;0),("E"&amp;CHAR(COUNTA($D$3:D29)-66)),IF(AND(COUNTA($D$3:D29)&gt;104,D29&gt;0),("D"&amp;CHAR(COUNTA($D$3:D29)-40)),IF(AND(COUNTA($D$3:D29)&gt;78,D29&gt;0),("C"&amp;CHAR(COUNTA($D$3:D29)-14)),IF(AND(COUNTA($D$3:D29)&gt;52,D29&gt;0),("B"&amp;CHAR(COUNTA($D$3:D29)+12)),IF(AND(COUNTA($D$3:D29)&gt;26,D29&gt;0),("A"&amp;CHAR(COUNTA($D$3:D29)+38)),IF(AND(COUNTA($D$3:D29)&lt;27,D29&gt;0),(CHAR(COUNTA($D$3:D29)+64)),""))))))</f>
        <v>D</v>
      </c>
      <c r="B29" s="37" t="s">
        <v>237</v>
      </c>
      <c r="C29" s="71">
        <v>28</v>
      </c>
      <c r="D29" s="50" t="s">
        <v>4</v>
      </c>
      <c r="E29" s="74"/>
      <c r="F29" s="65"/>
      <c r="G29" s="78"/>
    </row>
    <row r="30" spans="1:7" s="70" customFormat="1" x14ac:dyDescent="0.35">
      <c r="A30" s="57"/>
      <c r="B30" s="37"/>
      <c r="C30" s="71"/>
      <c r="D30" s="50"/>
      <c r="E30" s="74"/>
      <c r="F30" s="68"/>
      <c r="G30" s="78"/>
    </row>
    <row r="31" spans="1:7" s="70" customFormat="1" x14ac:dyDescent="0.35">
      <c r="A31" s="57" t="str">
        <f>IF(AND(COUNTA($D$3:D31)&gt;130,D31&gt;0),("E"&amp;CHAR(COUNTA($D$3:D31)-66)),IF(AND(COUNTA($D$3:D31)&gt;104,D31&gt;0),("D"&amp;CHAR(COUNTA($D$3:D31)-40)),IF(AND(COUNTA($D$3:D31)&gt;78,D31&gt;0),("C"&amp;CHAR(COUNTA($D$3:D31)-14)),IF(AND(COUNTA($D$3:D31)&gt;52,D31&gt;0),("B"&amp;CHAR(COUNTA($D$3:D31)+12)),IF(AND(COUNTA($D$3:D31)&gt;26,D31&gt;0),("A"&amp;CHAR(COUNTA($D$3:D31)+38)),IF(AND(COUNTA($D$3:D31)&lt;27,D31&gt;0),(CHAR(COUNTA($D$3:D31)+64)),""))))))</f>
        <v/>
      </c>
      <c r="B31" s="41" t="s">
        <v>42</v>
      </c>
      <c r="C31" s="71"/>
      <c r="D31" s="50"/>
      <c r="E31" s="74"/>
      <c r="F31" s="72"/>
      <c r="G31" s="78"/>
    </row>
    <row r="32" spans="1:7" s="70" customFormat="1" x14ac:dyDescent="0.35">
      <c r="A32" s="57"/>
      <c r="B32" s="41"/>
      <c r="C32" s="71"/>
      <c r="D32" s="50"/>
      <c r="E32" s="74"/>
      <c r="F32" s="208"/>
      <c r="G32" s="78"/>
    </row>
    <row r="33" spans="1:9" ht="31" x14ac:dyDescent="0.35">
      <c r="A33" s="57" t="str">
        <f>IF(AND(COUNTA($D$3:D33)&gt;130,D33&gt;0),("E"&amp;CHAR(COUNTA($D$3:D33)-66)),IF(AND(COUNTA($D$3:D33)&gt;104,D33&gt;0),("D"&amp;CHAR(COUNTA($D$3:D33)-40)),IF(AND(COUNTA($D$3:D33)&gt;78,D33&gt;0),("C"&amp;CHAR(COUNTA($D$3:D33)-14)),IF(AND(COUNTA($D$3:D33)&gt;52,D33&gt;0),("B"&amp;CHAR(COUNTA($D$3:D33)+12)),IF(AND(COUNTA($D$3:D33)&gt;26,D33&gt;0),("A"&amp;CHAR(COUNTA($D$3:D33)+38)),IF(AND(COUNTA($D$3:D33)&lt;27,D33&gt;0),(CHAR(COUNTA($D$3:D33)+64)),""))))))</f>
        <v/>
      </c>
      <c r="B33" s="182" t="s">
        <v>239</v>
      </c>
      <c r="C33" s="191"/>
      <c r="D33" s="191"/>
      <c r="E33" s="74"/>
      <c r="F33" s="73"/>
      <c r="G33" s="78"/>
      <c r="H33" s="70"/>
      <c r="I33" s="70"/>
    </row>
    <row r="34" spans="1:9" x14ac:dyDescent="0.35">
      <c r="A34" s="57"/>
      <c r="B34" s="182"/>
      <c r="C34" s="191"/>
      <c r="D34" s="191"/>
      <c r="E34" s="74"/>
      <c r="F34" s="73"/>
      <c r="G34" s="78"/>
      <c r="H34" s="70"/>
      <c r="I34" s="70"/>
    </row>
    <row r="35" spans="1:9" ht="31" x14ac:dyDescent="0.35">
      <c r="A35" s="57" t="str">
        <f>IF(AND(COUNTA($D$3:D35)&gt;130,D35&gt;0),("E"&amp;CHAR(COUNTA($D$3:D35)-66)),IF(AND(COUNTA($D$3:D35)&gt;104,D35&gt;0),("D"&amp;CHAR(COUNTA($D$3:D35)-40)),IF(AND(COUNTA($D$3:D35)&gt;78,D35&gt;0),("C"&amp;CHAR(COUNTA($D$3:D35)-14)),IF(AND(COUNTA($D$3:D35)&gt;52,D35&gt;0),("B"&amp;CHAR(COUNTA($D$3:D35)+12)),IF(AND(COUNTA($D$3:D35)&gt;26,D35&gt;0),("A"&amp;CHAR(COUNTA($D$3:D35)+38)),IF(AND(COUNTA($D$3:D35)&lt;27,D35&gt;0),(CHAR(COUNTA($D$3:D35)+64)),""))))))</f>
        <v/>
      </c>
      <c r="B35" s="183" t="s">
        <v>373</v>
      </c>
      <c r="C35" s="191"/>
      <c r="D35" s="191"/>
      <c r="E35" s="74"/>
      <c r="F35" s="73"/>
      <c r="G35" s="78"/>
      <c r="H35" s="70"/>
      <c r="I35" s="70"/>
    </row>
    <row r="36" spans="1:9" x14ac:dyDescent="0.35">
      <c r="A36" s="57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>E</v>
      </c>
      <c r="B36" s="38" t="s">
        <v>167</v>
      </c>
      <c r="C36" s="71">
        <v>17</v>
      </c>
      <c r="D36" s="50" t="s">
        <v>4</v>
      </c>
      <c r="E36" s="74"/>
      <c r="F36" s="65"/>
      <c r="G36" s="78"/>
      <c r="H36" s="70"/>
      <c r="I36" s="70"/>
    </row>
    <row r="37" spans="1:9" s="70" customFormat="1" x14ac:dyDescent="0.35">
      <c r="A37" s="57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/>
      </c>
      <c r="B37" s="38"/>
      <c r="C37" s="71"/>
      <c r="D37" s="50"/>
      <c r="E37" s="74"/>
      <c r="F37" s="72"/>
      <c r="G37" s="78"/>
    </row>
    <row r="38" spans="1:9" s="66" customFormat="1" x14ac:dyDescent="0.35">
      <c r="A38" s="57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/>
      </c>
      <c r="B38" s="41" t="s">
        <v>29</v>
      </c>
      <c r="C38" s="50"/>
      <c r="D38" s="50"/>
      <c r="E38" s="74"/>
      <c r="F38" s="47"/>
      <c r="G38" s="79"/>
    </row>
    <row r="39" spans="1:9" s="66" customFormat="1" x14ac:dyDescent="0.35">
      <c r="A39" s="57"/>
      <c r="B39" s="41"/>
      <c r="C39" s="50"/>
      <c r="D39" s="50"/>
      <c r="E39" s="74"/>
      <c r="F39" s="47"/>
      <c r="G39" s="79"/>
    </row>
    <row r="40" spans="1:9" s="70" customFormat="1" ht="77.5" x14ac:dyDescent="0.35">
      <c r="A40" s="57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/>
      </c>
      <c r="B40" s="51" t="s">
        <v>240</v>
      </c>
      <c r="C40" s="50"/>
      <c r="D40" s="50"/>
      <c r="E40" s="74"/>
      <c r="F40" s="47"/>
      <c r="G40" s="78"/>
    </row>
    <row r="41" spans="1:9" s="70" customFormat="1" x14ac:dyDescent="0.35">
      <c r="A41" s="57"/>
      <c r="B41" s="51"/>
      <c r="C41" s="50"/>
      <c r="D41" s="50"/>
      <c r="E41" s="74"/>
      <c r="F41" s="47"/>
      <c r="G41" s="78"/>
    </row>
    <row r="42" spans="1:9" s="70" customFormat="1" x14ac:dyDescent="0.35">
      <c r="A42" s="57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>F</v>
      </c>
      <c r="B42" s="7" t="s">
        <v>180</v>
      </c>
      <c r="C42" s="71">
        <v>154</v>
      </c>
      <c r="D42" s="50" t="s">
        <v>4</v>
      </c>
      <c r="E42" s="74"/>
      <c r="F42" s="65"/>
      <c r="G42" s="78"/>
    </row>
    <row r="43" spans="1:9" s="66" customFormat="1" x14ac:dyDescent="0.35">
      <c r="A43" s="57"/>
      <c r="B43" s="41"/>
      <c r="C43" s="50"/>
      <c r="D43" s="50"/>
      <c r="E43" s="74"/>
      <c r="F43" s="47"/>
      <c r="G43" s="79"/>
    </row>
    <row r="44" spans="1:9" x14ac:dyDescent="0.35">
      <c r="A44" s="57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/>
      </c>
      <c r="B44" s="41" t="s">
        <v>38</v>
      </c>
      <c r="C44" s="2"/>
      <c r="D44" s="2"/>
      <c r="E44" s="74"/>
      <c r="F44" s="3"/>
    </row>
    <row r="45" spans="1:9" s="59" customFormat="1" ht="31" x14ac:dyDescent="0.35">
      <c r="A45" s="57" t="str">
        <f>IF(AND(COUNTA($D$3:D45)&gt;130,D45&gt;0),("E"&amp;CHAR(COUNTA($D$3:D45)-66)),IF(AND(COUNTA($D$3:D45)&gt;104,D45&gt;0),("D"&amp;CHAR(COUNTA($D$3:D45)-40)),IF(AND(COUNTA($D$3:D45)&gt;78,D45&gt;0),("C"&amp;CHAR(COUNTA($D$3:D45)-14)),IF(AND(COUNTA($D$3:D45)&gt;52,D45&gt;0),("B"&amp;CHAR(COUNTA($D$3:D45)+12)),IF(AND(COUNTA($D$3:D45)&gt;26,D45&gt;0),("A"&amp;CHAR(COUNTA($D$3:D45)+38)),IF(AND(COUNTA($D$3:D45)&lt;27,D45&gt;0),(CHAR(COUNTA($D$3:D45)+64)),""))))))</f>
        <v/>
      </c>
      <c r="B45" s="182" t="s">
        <v>39</v>
      </c>
      <c r="C45" s="50"/>
      <c r="D45" s="50"/>
      <c r="E45" s="74"/>
      <c r="F45" s="74"/>
      <c r="H45" s="8"/>
      <c r="I45" s="8"/>
    </row>
    <row r="46" spans="1:9" s="59" customFormat="1" x14ac:dyDescent="0.35">
      <c r="A46" s="57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/>
      </c>
      <c r="B46" s="183" t="s">
        <v>36</v>
      </c>
      <c r="C46" s="50"/>
      <c r="D46" s="50"/>
      <c r="E46" s="74"/>
      <c r="F46" s="74"/>
      <c r="H46" s="8"/>
      <c r="I46" s="8"/>
    </row>
    <row r="47" spans="1:9" s="59" customFormat="1" ht="31" x14ac:dyDescent="0.35">
      <c r="A47" s="57" t="str">
        <f>IF(AND(COUNTA($D$3:D47)&gt;130,D47&gt;0),("E"&amp;CHAR(COUNTA($D$3:D47)-66)),IF(AND(COUNTA($D$3:D47)&gt;104,D47&gt;0),("D"&amp;CHAR(COUNTA($D$3:D47)-40)),IF(AND(COUNTA($D$3:D47)&gt;78,D47&gt;0),("C"&amp;CHAR(COUNTA($D$3:D47)-14)),IF(AND(COUNTA($D$3:D47)&gt;52,D47&gt;0),("B"&amp;CHAR(COUNTA($D$3:D47)+12)),IF(AND(COUNTA($D$3:D47)&gt;26,D47&gt;0),("A"&amp;CHAR(COUNTA($D$3:D47)+38)),IF(AND(COUNTA($D$3:D47)&lt;27,D47&gt;0),(CHAR(COUNTA($D$3:D47)+64)),""))))))</f>
        <v>G</v>
      </c>
      <c r="B47" s="38" t="s">
        <v>97</v>
      </c>
      <c r="C47" s="50">
        <v>16</v>
      </c>
      <c r="D47" s="50" t="s">
        <v>4</v>
      </c>
      <c r="E47" s="74"/>
      <c r="F47" s="65"/>
      <c r="H47" s="8"/>
      <c r="I47" s="8"/>
    </row>
    <row r="48" spans="1:9" s="59" customFormat="1" x14ac:dyDescent="0.35">
      <c r="A48" s="57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/>
      </c>
      <c r="B48" s="1"/>
      <c r="C48" s="50"/>
      <c r="D48" s="50"/>
      <c r="E48" s="74"/>
      <c r="F48" s="74"/>
      <c r="H48" s="8"/>
      <c r="I48" s="8"/>
    </row>
    <row r="49" spans="1:9" s="59" customFormat="1" x14ac:dyDescent="0.35">
      <c r="A49" s="57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/>
      </c>
      <c r="B49" s="1"/>
      <c r="C49" s="50"/>
      <c r="D49" s="50"/>
      <c r="E49" s="74"/>
      <c r="F49" s="74"/>
      <c r="H49" s="8"/>
      <c r="I49" s="8"/>
    </row>
    <row r="50" spans="1:9" s="59" customFormat="1" x14ac:dyDescent="0.35">
      <c r="A50" s="57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1"/>
      <c r="C50" s="50"/>
      <c r="D50" s="50"/>
      <c r="E50" s="74"/>
      <c r="F50" s="74"/>
      <c r="H50" s="8"/>
      <c r="I50" s="8"/>
    </row>
    <row r="51" spans="1:9" s="59" customFormat="1" x14ac:dyDescent="0.35">
      <c r="A51" s="57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/>
      </c>
      <c r="B51" s="1"/>
      <c r="C51" s="50"/>
      <c r="D51" s="50"/>
      <c r="E51" s="74"/>
      <c r="F51" s="74"/>
      <c r="H51" s="8"/>
      <c r="I51" s="8"/>
    </row>
    <row r="52" spans="1:9" s="59" customFormat="1" x14ac:dyDescent="0.35">
      <c r="A52" s="57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/>
      </c>
      <c r="B52" s="1"/>
      <c r="C52" s="50"/>
      <c r="D52" s="50"/>
      <c r="E52" s="74"/>
      <c r="F52" s="74"/>
      <c r="H52" s="8"/>
      <c r="I52" s="8"/>
    </row>
    <row r="53" spans="1:9" s="59" customFormat="1" x14ac:dyDescent="0.35">
      <c r="A53" s="57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/>
      </c>
      <c r="B53" s="1"/>
      <c r="C53" s="50"/>
      <c r="D53" s="50"/>
      <c r="E53" s="74"/>
      <c r="F53" s="74"/>
      <c r="H53" s="8"/>
      <c r="I53" s="8"/>
    </row>
    <row r="54" spans="1:9" s="59" customFormat="1" x14ac:dyDescent="0.35">
      <c r="A54" s="57"/>
      <c r="B54" s="1"/>
      <c r="C54" s="50"/>
      <c r="D54" s="50"/>
      <c r="E54" s="74"/>
      <c r="F54" s="74"/>
      <c r="H54" s="8"/>
      <c r="I54" s="8"/>
    </row>
    <row r="55" spans="1:9" s="59" customFormat="1" x14ac:dyDescent="0.35">
      <c r="A55" s="57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/>
      </c>
      <c r="B55" s="1"/>
      <c r="C55" s="50"/>
      <c r="D55" s="50"/>
      <c r="E55" s="74"/>
      <c r="F55" s="74"/>
      <c r="H55" s="8"/>
      <c r="I55" s="8"/>
    </row>
    <row r="56" spans="1:9" s="59" customFormat="1" x14ac:dyDescent="0.35">
      <c r="A56" s="57"/>
      <c r="B56" s="1"/>
      <c r="C56" s="50"/>
      <c r="D56" s="50"/>
      <c r="E56" s="74"/>
      <c r="F56" s="74"/>
      <c r="H56" s="8"/>
      <c r="I56" s="8"/>
    </row>
    <row r="57" spans="1:9" s="59" customFormat="1" x14ac:dyDescent="0.35">
      <c r="A57" s="57"/>
      <c r="B57" s="1"/>
      <c r="C57" s="50"/>
      <c r="D57" s="50"/>
      <c r="E57" s="74"/>
      <c r="F57" s="74"/>
      <c r="H57" s="8"/>
      <c r="I57" s="8"/>
    </row>
    <row r="58" spans="1:9" s="59" customFormat="1" x14ac:dyDescent="0.35">
      <c r="A58" s="57"/>
      <c r="B58" s="1"/>
      <c r="C58" s="50"/>
      <c r="D58" s="50"/>
      <c r="E58" s="74"/>
      <c r="F58" s="74"/>
      <c r="H58" s="8"/>
      <c r="I58" s="8"/>
    </row>
    <row r="59" spans="1:9" s="59" customFormat="1" x14ac:dyDescent="0.35">
      <c r="A59" s="57"/>
      <c r="B59" s="1"/>
      <c r="C59" s="50"/>
      <c r="D59" s="50"/>
      <c r="E59" s="74"/>
      <c r="F59" s="74"/>
      <c r="H59" s="8"/>
      <c r="I59" s="8"/>
    </row>
    <row r="60" spans="1:9" s="59" customFormat="1" x14ac:dyDescent="0.35">
      <c r="A60" s="57" t="str">
        <f>IF(AND(COUNTA($D$3:D60)&gt;130,D60&gt;0),("E"&amp;CHAR(COUNTA($D$3:D60)-66)),IF(AND(COUNTA($D$3:D60)&gt;104,D60&gt;0),("D"&amp;CHAR(COUNTA($D$3:D60)-40)),IF(AND(COUNTA($D$3:D60)&gt;78,D60&gt;0),("C"&amp;CHAR(COUNTA($D$3:D60)-14)),IF(AND(COUNTA($D$3:D60)&gt;52,D60&gt;0),("B"&amp;CHAR(COUNTA($D$3:D60)+12)),IF(AND(COUNTA($D$3:D60)&gt;26,D60&gt;0),("A"&amp;CHAR(COUNTA($D$3:D60)+38)),IF(AND(COUNTA($D$3:D60)&lt;27,D60&gt;0),(CHAR(COUNTA($D$3:D60)+64)),""))))))</f>
        <v/>
      </c>
      <c r="B60" s="1"/>
      <c r="C60" s="50"/>
      <c r="D60" s="50"/>
      <c r="E60" s="74"/>
      <c r="F60" s="74"/>
      <c r="H60" s="8"/>
      <c r="I60" s="8"/>
    </row>
    <row r="61" spans="1:9" s="59" customFormat="1" x14ac:dyDescent="0.35">
      <c r="A61" s="57" t="str">
        <f>IF(AND(COUNTA($D$3:D61)&gt;130,D61&gt;0),("E"&amp;CHAR(COUNTA($D$3:D61)-66)),IF(AND(COUNTA($D$3:D61)&gt;104,D61&gt;0),("D"&amp;CHAR(COUNTA($D$3:D61)-40)),IF(AND(COUNTA($D$3:D61)&gt;78,D61&gt;0),("C"&amp;CHAR(COUNTA($D$3:D61)-14)),IF(AND(COUNTA($D$3:D61)&gt;52,D61&gt;0),("B"&amp;CHAR(COUNTA($D$3:D61)+12)),IF(AND(COUNTA($D$3:D61)&gt;26,D61&gt;0),("A"&amp;CHAR(COUNTA($D$3:D61)+38)),IF(AND(COUNTA($D$3:D61)&lt;27,D61&gt;0),(CHAR(COUNTA($D$3:D61)+64)),""))))))</f>
        <v/>
      </c>
      <c r="B61" s="1"/>
      <c r="C61" s="50"/>
      <c r="D61" s="50"/>
      <c r="E61" s="74"/>
      <c r="F61" s="74"/>
      <c r="H61" s="8"/>
      <c r="I61" s="8"/>
    </row>
    <row r="62" spans="1:9" s="59" customFormat="1" x14ac:dyDescent="0.35">
      <c r="A62" s="57" t="str">
        <f>IF(AND(COUNTA($D$3:D62)&gt;130,D62&gt;0),("E"&amp;CHAR(COUNTA($D$3:D62)-66)),IF(AND(COUNTA($D$3:D62)&gt;104,D62&gt;0),("D"&amp;CHAR(COUNTA($D$3:D62)-40)),IF(AND(COUNTA($D$3:D62)&gt;78,D62&gt;0),("C"&amp;CHAR(COUNTA($D$3:D62)-14)),IF(AND(COUNTA($D$3:D62)&gt;52,D62&gt;0),("B"&amp;CHAR(COUNTA($D$3:D62)+12)),IF(AND(COUNTA($D$3:D62)&gt;26,D62&gt;0),("A"&amp;CHAR(COUNTA($D$3:D62)+38)),IF(AND(COUNTA($D$3:D62)&lt;27,D62&gt;0),(CHAR(COUNTA($D$3:D62)+64)),""))))))</f>
        <v/>
      </c>
      <c r="B62" s="1"/>
      <c r="C62" s="50"/>
      <c r="D62" s="50"/>
      <c r="E62" s="74"/>
      <c r="F62" s="74"/>
      <c r="H62" s="8"/>
      <c r="I62" s="8"/>
    </row>
    <row r="63" spans="1:9" s="59" customFormat="1" x14ac:dyDescent="0.35">
      <c r="A63" s="57"/>
      <c r="B63" s="1"/>
      <c r="C63" s="50"/>
      <c r="D63" s="50"/>
      <c r="E63" s="74"/>
      <c r="F63" s="74"/>
      <c r="H63" s="8"/>
      <c r="I63" s="8"/>
    </row>
    <row r="64" spans="1:9" s="59" customFormat="1" x14ac:dyDescent="0.35">
      <c r="A64" s="57" t="str">
        <f>IF(AND(COUNTA($D$3:D64)&gt;130,D64&gt;0),("E"&amp;CHAR(COUNTA($D$3:D64)-66)),IF(AND(COUNTA($D$3:D64)&gt;104,D64&gt;0),("D"&amp;CHAR(COUNTA($D$3:D64)-40)),IF(AND(COUNTA($D$3:D64)&gt;78,D64&gt;0),("C"&amp;CHAR(COUNTA($D$3:D64)-14)),IF(AND(COUNTA($D$3:D64)&gt;52,D64&gt;0),("B"&amp;CHAR(COUNTA($D$3:D64)+12)),IF(AND(COUNTA($D$3:D64)&gt;26,D64&gt;0),("A"&amp;CHAR(COUNTA($D$3:D64)+38)),IF(AND(COUNTA($D$3:D64)&lt;27,D64&gt;0),(CHAR(COUNTA($D$3:D64)+64)),""))))))</f>
        <v/>
      </c>
      <c r="B64" s="1"/>
      <c r="C64" s="50"/>
      <c r="D64" s="50"/>
      <c r="E64" s="74"/>
      <c r="F64" s="74"/>
      <c r="H64" s="8"/>
      <c r="I64" s="8"/>
    </row>
    <row r="65" spans="1:9" s="59" customFormat="1" x14ac:dyDescent="0.35">
      <c r="A65" s="57" t="str">
        <f>IF(AND(COUNTA($D$3:D65)&gt;130,D65&gt;0),("E"&amp;CHAR(COUNTA($D$3:D65)-66)),IF(AND(COUNTA($D$3:D65)&gt;104,D65&gt;0),("D"&amp;CHAR(COUNTA($D$3:D65)-40)),IF(AND(COUNTA($D$3:D65)&gt;78,D65&gt;0),("C"&amp;CHAR(COUNTA($D$3:D65)-14)),IF(AND(COUNTA($D$3:D65)&gt;52,D65&gt;0),("B"&amp;CHAR(COUNTA($D$3:D65)+12)),IF(AND(COUNTA($D$3:D65)&gt;26,D65&gt;0),("A"&amp;CHAR(COUNTA($D$3:D65)+38)),IF(AND(COUNTA($D$3:D65)&lt;27,D65&gt;0),(CHAR(COUNTA($D$3:D65)+64)),""))))))</f>
        <v/>
      </c>
      <c r="B65" s="1"/>
      <c r="C65" s="50"/>
      <c r="D65" s="50"/>
      <c r="E65" s="74"/>
      <c r="F65" s="74"/>
      <c r="H65" s="8"/>
      <c r="I65" s="8"/>
    </row>
    <row r="66" spans="1:9" s="59" customFormat="1" x14ac:dyDescent="0.35">
      <c r="A66" s="57" t="str">
        <f>IF(AND(COUNTA($D$3:D66)&gt;130,D66&gt;0),("E"&amp;CHAR(COUNTA($D$3:D66)-66)),IF(AND(COUNTA($D$3:D66)&gt;104,D66&gt;0),("D"&amp;CHAR(COUNTA($D$3:D66)-40)),IF(AND(COUNTA($D$3:D66)&gt;78,D66&gt;0),("C"&amp;CHAR(COUNTA($D$3:D66)-14)),IF(AND(COUNTA($D$3:D66)&gt;52,D66&gt;0),("B"&amp;CHAR(COUNTA($D$3:D66)+12)),IF(AND(COUNTA($D$3:D66)&gt;26,D66&gt;0),("A"&amp;CHAR(COUNTA($D$3:D66)+38)),IF(AND(COUNTA($D$3:D66)&lt;27,D66&gt;0),(CHAR(COUNTA($D$3:D66)+64)),""))))))</f>
        <v/>
      </c>
      <c r="B66" s="1"/>
      <c r="C66" s="50"/>
      <c r="D66" s="50"/>
      <c r="E66" s="74"/>
      <c r="F66" s="74"/>
      <c r="H66" s="8"/>
      <c r="I66" s="8"/>
    </row>
    <row r="67" spans="1:9" s="59" customFormat="1" x14ac:dyDescent="0.35">
      <c r="A67" s="57" t="str">
        <f>IF(AND(COUNTA($D$3:D67)&gt;130,D67&gt;0),("E"&amp;CHAR(COUNTA($D$3:D67)-66)),IF(AND(COUNTA($D$3:D67)&gt;104,D67&gt;0),("D"&amp;CHAR(COUNTA($D$3:D67)-40)),IF(AND(COUNTA($D$3:D67)&gt;78,D67&gt;0),("C"&amp;CHAR(COUNTA($D$3:D67)-14)),IF(AND(COUNTA($D$3:D67)&gt;52,D67&gt;0),("B"&amp;CHAR(COUNTA($D$3:D67)+12)),IF(AND(COUNTA($D$3:D67)&gt;26,D67&gt;0),("A"&amp;CHAR(COUNTA($D$3:D67)+38)),IF(AND(COUNTA($D$3:D67)&lt;27,D67&gt;0),(CHAR(COUNTA($D$3:D67)+64)),""))))))</f>
        <v/>
      </c>
      <c r="B67" s="1"/>
      <c r="C67" s="50"/>
      <c r="D67" s="50"/>
      <c r="E67" s="74"/>
      <c r="F67" s="74"/>
      <c r="H67" s="8"/>
      <c r="I67" s="8"/>
    </row>
    <row r="68" spans="1:9" s="59" customFormat="1" x14ac:dyDescent="0.35">
      <c r="A68" s="57" t="str">
        <f>IF(AND(COUNTA($D$3:D68)&gt;130,D68&gt;0),("E"&amp;CHAR(COUNTA($D$3:D68)-66)),IF(AND(COUNTA($D$3:D68)&gt;104,D68&gt;0),("D"&amp;CHAR(COUNTA($D$3:D68)-40)),IF(AND(COUNTA($D$3:D68)&gt;78,D68&gt;0),("C"&amp;CHAR(COUNTA($D$3:D68)-14)),IF(AND(COUNTA($D$3:D68)&gt;52,D68&gt;0),("B"&amp;CHAR(COUNTA($D$3:D68)+12)),IF(AND(COUNTA($D$3:D68)&gt;26,D68&gt;0),("A"&amp;CHAR(COUNTA($D$3:D68)+38)),IF(AND(COUNTA($D$3:D68)&lt;27,D68&gt;0),(CHAR(COUNTA($D$3:D68)+64)),""))))))</f>
        <v/>
      </c>
      <c r="B68" s="1"/>
      <c r="C68" s="50"/>
      <c r="D68" s="50"/>
      <c r="E68" s="74"/>
      <c r="F68" s="74"/>
      <c r="H68" s="8"/>
      <c r="I68" s="8"/>
    </row>
    <row r="69" spans="1:9" s="59" customFormat="1" x14ac:dyDescent="0.35">
      <c r="A69" s="57"/>
      <c r="B69" s="1"/>
      <c r="C69" s="50"/>
      <c r="D69" s="50"/>
      <c r="E69" s="74"/>
      <c r="F69" s="74"/>
      <c r="H69" s="8"/>
      <c r="I69" s="8"/>
    </row>
    <row r="70" spans="1:9" s="59" customFormat="1" x14ac:dyDescent="0.35">
      <c r="A70" s="57" t="str">
        <f>IF(AND(COUNTA($D$3:D70)&gt;130,D70&gt;0),("E"&amp;CHAR(COUNTA($D$3:D70)-66)),IF(AND(COUNTA($D$3:D70)&gt;104,D70&gt;0),("D"&amp;CHAR(COUNTA($D$3:D70)-40)),IF(AND(COUNTA($D$3:D70)&gt;78,D70&gt;0),("C"&amp;CHAR(COUNTA($D$3:D70)-14)),IF(AND(COUNTA($D$3:D70)&gt;52,D70&gt;0),("B"&amp;CHAR(COUNTA($D$3:D70)+12)),IF(AND(COUNTA($D$3:D70)&gt;26,D70&gt;0),("A"&amp;CHAR(COUNTA($D$3:D70)+38)),IF(AND(COUNTA($D$3:D70)&lt;27,D70&gt;0),(CHAR(COUNTA($D$3:D70)+64)),""))))))</f>
        <v/>
      </c>
      <c r="B70" s="1"/>
      <c r="C70" s="2"/>
      <c r="D70" s="2"/>
      <c r="E70" s="3"/>
      <c r="F70" s="3"/>
      <c r="H70" s="8"/>
      <c r="I70" s="8"/>
    </row>
    <row r="71" spans="1:9" s="59" customFormat="1" x14ac:dyDescent="0.35">
      <c r="A71" s="57" t="str">
        <f>IF(AND(COUNTA($D$3:D71)&gt;130,D71&gt;0),("E"&amp;CHAR(COUNTA($D$3:D71)-66)),IF(AND(COUNTA($D$3:D71)&gt;104,D71&gt;0),("D"&amp;CHAR(COUNTA($D$3:D71)-40)),IF(AND(COUNTA($D$3:D71)&gt;78,D71&gt;0),("C"&amp;CHAR(COUNTA($D$3:D71)-14)),IF(AND(COUNTA($D$3:D71)&gt;52,D71&gt;0),("B"&amp;CHAR(COUNTA($D$3:D71)+12)),IF(AND(COUNTA($D$3:D71)&gt;26,D71&gt;0),("A"&amp;CHAR(COUNTA($D$3:D71)+38)),IF(AND(COUNTA($D$3:D71)&lt;27,D71&gt;0),(CHAR(COUNTA($D$3:D71)+64)),""))))))</f>
        <v/>
      </c>
      <c r="B71" s="1"/>
      <c r="C71" s="2"/>
      <c r="D71" s="2"/>
      <c r="E71" s="3"/>
      <c r="F71" s="3"/>
      <c r="H71" s="8"/>
      <c r="I71" s="8"/>
    </row>
    <row r="72" spans="1:9" s="59" customFormat="1" x14ac:dyDescent="0.35">
      <c r="A72" s="57" t="str">
        <f>IF(AND(COUNTA($D$3:D72)&gt;130,D72&gt;0),("E"&amp;CHAR(COUNTA($D$3:D72)-66)),IF(AND(COUNTA($D$3:D72)&gt;104,D72&gt;0),("D"&amp;CHAR(COUNTA($D$3:D72)-40)),IF(AND(COUNTA($D$3:D72)&gt;78,D72&gt;0),("C"&amp;CHAR(COUNTA($D$3:D72)-14)),IF(AND(COUNTA($D$3:D72)&gt;52,D72&gt;0),("B"&amp;CHAR(COUNTA($D$3:D72)+12)),IF(AND(COUNTA($D$3:D72)&gt;26,D72&gt;0),("A"&amp;CHAR(COUNTA($D$3:D72)+38)),IF(AND(COUNTA($D$3:D72)&lt;27,D72&gt;0),(CHAR(COUNTA($D$3:D72)+64)),""))))))</f>
        <v/>
      </c>
      <c r="B72" s="1"/>
      <c r="C72" s="2"/>
      <c r="D72" s="2"/>
      <c r="E72" s="3"/>
      <c r="F72" s="3"/>
      <c r="H72" s="8"/>
      <c r="I72" s="8"/>
    </row>
    <row r="73" spans="1:9" s="59" customFormat="1" ht="16" thickBot="1" x14ac:dyDescent="0.4">
      <c r="A73" s="34" t="str">
        <f>IF(AND(COUNTA($D$3:D73)&gt;130,D73&gt;0),("E"&amp;CHAR(COUNTA($D$3:D73)-66)),IF(AND(COUNTA($D$3:D73)&gt;104,D73&gt;0),("D"&amp;CHAR(COUNTA($D$3:D73)-40)),IF(AND(COUNTA($D$3:D73)&gt;78,D73&gt;0),("C"&amp;CHAR(COUNTA($D$3:D73)-14)),IF(AND(COUNTA($D$3:D73)&gt;52,D73&gt;0),("B"&amp;CHAR(COUNTA($D$3:D73)+12)),IF(AND(COUNTA($D$3:D73)&gt;26,D73&gt;0),("A"&amp;CHAR(COUNTA($D$3:D73)+38)),IF(AND(COUNTA($D$3:D73)&lt;27,D73&gt;0),(CHAR(COUNTA($D$3:D73)+64)),""))))))</f>
        <v/>
      </c>
      <c r="B73" s="4"/>
      <c r="C73" s="5"/>
      <c r="D73" s="5"/>
      <c r="E73" s="6"/>
      <c r="F73" s="6"/>
      <c r="H73" s="8"/>
      <c r="I73" s="8"/>
    </row>
    <row r="74" spans="1:9" s="59" customFormat="1" x14ac:dyDescent="0.35">
      <c r="A74" s="31"/>
      <c r="B74" s="36" t="s">
        <v>2</v>
      </c>
      <c r="C74" s="27"/>
      <c r="D74" s="27"/>
      <c r="E74" s="49"/>
      <c r="F74" s="23"/>
      <c r="H74" s="8"/>
      <c r="I74" s="8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  <rowBreaks count="1" manualBreakCount="1">
    <brk id="43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40"/>
  <sheetViews>
    <sheetView view="pageBreakPreview" topLeftCell="A22" zoomScale="80" zoomScaleNormal="100" zoomScaleSheetLayoutView="90" workbookViewId="0">
      <selection activeCell="F40" sqref="F9:G40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8" customWidth="1"/>
    <col min="8" max="16384" width="9.1796875" style="8"/>
  </cols>
  <sheetData>
    <row r="1" spans="1:6" x14ac:dyDescent="0.35">
      <c r="A1" s="30"/>
      <c r="B1" s="9" t="s">
        <v>3</v>
      </c>
      <c r="C1" s="10"/>
      <c r="D1" s="11"/>
      <c r="E1" s="26"/>
      <c r="F1" s="12"/>
    </row>
    <row r="2" spans="1:6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6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6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104</v>
      </c>
      <c r="C4" s="21"/>
      <c r="D4" s="21"/>
      <c r="E4" s="22"/>
      <c r="F4" s="22"/>
    </row>
    <row r="5" spans="1:6" ht="7" customHeight="1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6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123</v>
      </c>
      <c r="C6" s="45"/>
      <c r="D6" s="45"/>
      <c r="E6" s="46"/>
      <c r="F6" s="42"/>
    </row>
    <row r="7" spans="1:6" x14ac:dyDescent="0.35">
      <c r="A7" s="29"/>
      <c r="B7" s="41"/>
      <c r="C7" s="45"/>
      <c r="D7" s="45"/>
      <c r="E7" s="46"/>
      <c r="F7" s="42"/>
    </row>
    <row r="8" spans="1:6" s="70" customFormat="1" x14ac:dyDescent="0.35">
      <c r="A8" s="57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0" t="s">
        <v>16</v>
      </c>
      <c r="C8" s="50"/>
      <c r="D8" s="50"/>
      <c r="E8" s="69"/>
      <c r="F8" s="47"/>
    </row>
    <row r="9" spans="1:6" s="70" customFormat="1" x14ac:dyDescent="0.35">
      <c r="A9" s="57"/>
      <c r="B9" s="40"/>
      <c r="C9" s="50"/>
      <c r="D9" s="50"/>
      <c r="E9" s="69"/>
      <c r="F9" s="47"/>
    </row>
    <row r="10" spans="1:6" s="70" customFormat="1" x14ac:dyDescent="0.35">
      <c r="A10" s="57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41" t="s">
        <v>24</v>
      </c>
      <c r="C10" s="50"/>
      <c r="D10" s="50"/>
      <c r="E10" s="69"/>
      <c r="F10" s="47"/>
    </row>
    <row r="11" spans="1:6" s="70" customFormat="1" x14ac:dyDescent="0.35">
      <c r="A11" s="57"/>
      <c r="B11" s="41"/>
      <c r="C11" s="50"/>
      <c r="D11" s="50"/>
      <c r="E11" s="69"/>
      <c r="F11" s="47"/>
    </row>
    <row r="12" spans="1:6" s="70" customFormat="1" ht="31" x14ac:dyDescent="0.35">
      <c r="A12" s="57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51" t="s">
        <v>241</v>
      </c>
      <c r="C12" s="50"/>
      <c r="D12" s="50"/>
      <c r="E12" s="69"/>
      <c r="F12" s="47"/>
    </row>
    <row r="13" spans="1:6" s="70" customFormat="1" x14ac:dyDescent="0.35">
      <c r="A13" s="57"/>
      <c r="B13" s="51"/>
      <c r="C13" s="50"/>
      <c r="D13" s="50"/>
      <c r="E13" s="69"/>
      <c r="F13" s="47"/>
    </row>
    <row r="14" spans="1:6" s="70" customFormat="1" x14ac:dyDescent="0.35">
      <c r="A14" s="57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184" t="s">
        <v>32</v>
      </c>
      <c r="C14" s="50"/>
      <c r="D14" s="50"/>
      <c r="E14" s="69"/>
      <c r="F14" s="47"/>
    </row>
    <row r="15" spans="1:6" s="70" customFormat="1" x14ac:dyDescent="0.35">
      <c r="A15" s="57"/>
      <c r="B15" s="184"/>
      <c r="C15" s="50"/>
      <c r="D15" s="50"/>
      <c r="E15" s="69"/>
      <c r="F15" s="206"/>
    </row>
    <row r="16" spans="1:6" s="70" customFormat="1" x14ac:dyDescent="0.35">
      <c r="A16" s="57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>A</v>
      </c>
      <c r="B16" s="7" t="s">
        <v>242</v>
      </c>
      <c r="C16" s="71">
        <v>267</v>
      </c>
      <c r="D16" s="50" t="s">
        <v>9</v>
      </c>
      <c r="E16" s="69"/>
      <c r="F16" s="65"/>
    </row>
    <row r="17" spans="1:6" s="70" customFormat="1" x14ac:dyDescent="0.35">
      <c r="A17" s="57"/>
      <c r="B17" s="184"/>
      <c r="C17" s="50"/>
      <c r="D17" s="50"/>
      <c r="E17" s="69"/>
      <c r="F17" s="206"/>
    </row>
    <row r="18" spans="1:6" s="70" customFormat="1" x14ac:dyDescent="0.35">
      <c r="A18" s="57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B</v>
      </c>
      <c r="B18" s="7" t="s">
        <v>243</v>
      </c>
      <c r="C18" s="71">
        <v>49</v>
      </c>
      <c r="D18" s="50" t="s">
        <v>9</v>
      </c>
      <c r="E18" s="69"/>
      <c r="F18" s="65"/>
    </row>
    <row r="19" spans="1:6" s="70" customFormat="1" x14ac:dyDescent="0.35">
      <c r="A19" s="57"/>
      <c r="B19" s="41"/>
      <c r="C19" s="50"/>
      <c r="D19" s="50"/>
      <c r="E19" s="69"/>
      <c r="F19" s="47"/>
    </row>
    <row r="20" spans="1:6" s="70" customFormat="1" ht="31" x14ac:dyDescent="0.35">
      <c r="A20" s="57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/>
      </c>
      <c r="B20" s="51" t="s">
        <v>245</v>
      </c>
      <c r="C20" s="50"/>
      <c r="D20" s="50"/>
      <c r="E20" s="69"/>
      <c r="F20" s="47"/>
    </row>
    <row r="21" spans="1:6" s="70" customFormat="1" x14ac:dyDescent="0.35">
      <c r="A21" s="57"/>
      <c r="B21" s="51"/>
      <c r="C21" s="50"/>
      <c r="D21" s="50"/>
      <c r="E21" s="69"/>
      <c r="F21" s="47"/>
    </row>
    <row r="22" spans="1:6" s="70" customFormat="1" x14ac:dyDescent="0.35">
      <c r="A22" s="57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/>
      </c>
      <c r="B22" s="184" t="s">
        <v>32</v>
      </c>
      <c r="C22" s="50"/>
      <c r="D22" s="50"/>
      <c r="E22" s="69"/>
      <c r="F22" s="47"/>
    </row>
    <row r="23" spans="1:6" s="70" customFormat="1" x14ac:dyDescent="0.35">
      <c r="A23" s="57"/>
      <c r="B23" s="184"/>
      <c r="C23" s="50"/>
      <c r="D23" s="50"/>
      <c r="E23" s="69"/>
      <c r="F23" s="206"/>
    </row>
    <row r="24" spans="1:6" s="70" customFormat="1" x14ac:dyDescent="0.35">
      <c r="A24" s="57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>C</v>
      </c>
      <c r="B24" s="7" t="s">
        <v>244</v>
      </c>
      <c r="C24" s="71">
        <v>27</v>
      </c>
      <c r="D24" s="50" t="s">
        <v>9</v>
      </c>
      <c r="E24" s="69"/>
      <c r="F24" s="65"/>
    </row>
    <row r="25" spans="1:6" s="70" customFormat="1" x14ac:dyDescent="0.35">
      <c r="A25" s="57"/>
      <c r="B25" s="41"/>
      <c r="C25" s="50"/>
      <c r="D25" s="50"/>
      <c r="E25" s="69"/>
      <c r="F25" s="47"/>
    </row>
    <row r="26" spans="1:6" s="70" customFormat="1" ht="31" x14ac:dyDescent="0.35">
      <c r="A26" s="57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/>
      </c>
      <c r="B26" s="51" t="s">
        <v>246</v>
      </c>
      <c r="C26" s="50"/>
      <c r="D26" s="50"/>
      <c r="E26" s="69"/>
      <c r="F26" s="47"/>
    </row>
    <row r="27" spans="1:6" s="70" customFormat="1" x14ac:dyDescent="0.35">
      <c r="A27" s="57"/>
      <c r="B27" s="51"/>
      <c r="C27" s="50"/>
      <c r="D27" s="50"/>
      <c r="E27" s="69"/>
      <c r="F27" s="47"/>
    </row>
    <row r="28" spans="1:6" s="70" customFormat="1" x14ac:dyDescent="0.35">
      <c r="A28" s="57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/>
      </c>
      <c r="B28" s="184" t="s">
        <v>248</v>
      </c>
      <c r="C28" s="50"/>
      <c r="D28" s="50"/>
      <c r="E28" s="69"/>
      <c r="F28" s="47"/>
    </row>
    <row r="29" spans="1:6" s="70" customFormat="1" x14ac:dyDescent="0.35">
      <c r="A29" s="57"/>
      <c r="B29" s="184"/>
      <c r="C29" s="50"/>
      <c r="D29" s="50"/>
      <c r="E29" s="69"/>
      <c r="F29" s="206"/>
    </row>
    <row r="30" spans="1:6" s="70" customFormat="1" x14ac:dyDescent="0.35">
      <c r="A30" s="57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>D</v>
      </c>
      <c r="B30" s="7" t="s">
        <v>247</v>
      </c>
      <c r="C30" s="71">
        <v>48</v>
      </c>
      <c r="D30" s="50" t="s">
        <v>9</v>
      </c>
      <c r="E30" s="69"/>
      <c r="F30" s="65"/>
    </row>
    <row r="31" spans="1:6" s="70" customFormat="1" x14ac:dyDescent="0.35">
      <c r="A31" s="57"/>
      <c r="B31" s="7"/>
      <c r="C31" s="71"/>
      <c r="D31" s="50"/>
      <c r="E31" s="69"/>
      <c r="F31" s="68"/>
    </row>
    <row r="32" spans="1:6" s="70" customFormat="1" x14ac:dyDescent="0.35">
      <c r="A32" s="57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/>
      </c>
      <c r="B32" s="41" t="s">
        <v>35</v>
      </c>
      <c r="C32" s="71"/>
      <c r="D32" s="50"/>
      <c r="E32" s="69"/>
      <c r="F32" s="68"/>
    </row>
    <row r="33" spans="1:6" s="70" customFormat="1" x14ac:dyDescent="0.35">
      <c r="A33" s="57"/>
      <c r="B33" s="41"/>
      <c r="C33" s="71"/>
      <c r="D33" s="50"/>
      <c r="E33" s="69"/>
      <c r="F33" s="68"/>
    </row>
    <row r="34" spans="1:6" s="70" customFormat="1" x14ac:dyDescent="0.35">
      <c r="A34" s="57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/>
      </c>
      <c r="B34" s="182" t="s">
        <v>249</v>
      </c>
      <c r="C34" s="71"/>
      <c r="D34" s="50"/>
      <c r="E34" s="69"/>
      <c r="F34" s="72"/>
    </row>
    <row r="35" spans="1:6" s="70" customFormat="1" x14ac:dyDescent="0.35">
      <c r="A35" s="57"/>
      <c r="B35" s="182"/>
      <c r="C35" s="71"/>
      <c r="D35" s="50"/>
      <c r="E35" s="69"/>
      <c r="F35" s="72"/>
    </row>
    <row r="36" spans="1:6" s="70" customFormat="1" ht="31" x14ac:dyDescent="0.35">
      <c r="A36" s="57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/>
      </c>
      <c r="B36" s="183" t="s">
        <v>374</v>
      </c>
      <c r="C36" s="71"/>
      <c r="D36" s="50"/>
      <c r="E36" s="69"/>
      <c r="F36" s="72"/>
    </row>
    <row r="37" spans="1:6" s="70" customFormat="1" x14ac:dyDescent="0.35">
      <c r="A37" s="57"/>
      <c r="B37" s="183"/>
      <c r="C37" s="71"/>
      <c r="D37" s="50"/>
      <c r="E37" s="69"/>
      <c r="F37" s="207"/>
    </row>
    <row r="38" spans="1:6" s="70" customFormat="1" x14ac:dyDescent="0.35">
      <c r="A38" s="57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>E</v>
      </c>
      <c r="B38" s="38" t="s">
        <v>250</v>
      </c>
      <c r="C38" s="2">
        <v>513</v>
      </c>
      <c r="D38" s="50" t="s">
        <v>9</v>
      </c>
      <c r="E38" s="69"/>
      <c r="F38" s="65"/>
    </row>
    <row r="39" spans="1:6" ht="16" thickBot="1" x14ac:dyDescent="0.4">
      <c r="A39" s="34" t="str">
        <f>IF(AND(COUNTA($D$3:D39)&gt;130,D39&gt;0),("E"&amp;CHAR(COUNTA($D$3:D39)-66)),IF(AND(COUNTA($D$3:D39)&gt;104,D39&gt;0),("D"&amp;CHAR(COUNTA($D$3:D39)-40)),IF(AND(COUNTA($D$3:D39)&gt;78,D39&gt;0),("C"&amp;CHAR(COUNTA($D$3:D39)-14)),IF(AND(COUNTA($D$3:D39)&gt;52,D39&gt;0),("B"&amp;CHAR(COUNTA($D$3:D39)+12)),IF(AND(COUNTA($D$3:D39)&gt;26,D39&gt;0),("A"&amp;CHAR(COUNTA($D$3:D39)+38)),IF(AND(COUNTA($D$3:D39)&lt;27,D39&gt;0),(CHAR(COUNTA($D$3:D39)+64)),""))))))</f>
        <v/>
      </c>
      <c r="B39" s="4"/>
      <c r="C39" s="5"/>
      <c r="D39" s="5"/>
      <c r="E39" s="6"/>
      <c r="F39" s="6"/>
    </row>
    <row r="40" spans="1:6" x14ac:dyDescent="0.35">
      <c r="A40" s="31"/>
      <c r="B40" s="36" t="s">
        <v>2</v>
      </c>
      <c r="C40" s="27"/>
      <c r="D40" s="27"/>
      <c r="E40" s="49"/>
      <c r="F40" s="23"/>
    </row>
  </sheetData>
  <phoneticPr fontId="0" type="noConversion"/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E7B6-CE94-4F72-9D46-5E0E0A493C2C}">
  <dimension ref="A1:F34"/>
  <sheetViews>
    <sheetView view="pageBreakPreview" zoomScale="80" zoomScaleNormal="100" zoomScaleSheetLayoutView="90" workbookViewId="0">
      <selection activeCell="F34" sqref="F7:G34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8" customWidth="1"/>
    <col min="8" max="16384" width="9.1796875" style="8"/>
  </cols>
  <sheetData>
    <row r="1" spans="1:6" x14ac:dyDescent="0.35">
      <c r="A1" s="30"/>
      <c r="B1" s="9" t="s">
        <v>3</v>
      </c>
      <c r="C1" s="10"/>
      <c r="D1" s="11"/>
      <c r="E1" s="26"/>
      <c r="F1" s="12"/>
    </row>
    <row r="2" spans="1:6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6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6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104</v>
      </c>
      <c r="C4" s="21"/>
      <c r="D4" s="21"/>
      <c r="E4" s="22"/>
      <c r="F4" s="22"/>
    </row>
    <row r="5" spans="1:6" ht="7" customHeight="1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6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139</v>
      </c>
      <c r="C6" s="45"/>
      <c r="D6" s="45"/>
      <c r="E6" s="46"/>
      <c r="F6" s="42"/>
    </row>
    <row r="7" spans="1:6" x14ac:dyDescent="0.35">
      <c r="A7" s="29"/>
      <c r="B7" s="41"/>
      <c r="C7" s="45"/>
      <c r="D7" s="45"/>
      <c r="E7" s="46"/>
      <c r="F7" s="42"/>
    </row>
    <row r="8" spans="1:6" s="70" customFormat="1" x14ac:dyDescent="0.35">
      <c r="A8" s="57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0" t="s">
        <v>16</v>
      </c>
      <c r="C8" s="50"/>
      <c r="D8" s="50"/>
      <c r="E8" s="69"/>
      <c r="F8" s="47"/>
    </row>
    <row r="9" spans="1:6" s="70" customFormat="1" x14ac:dyDescent="0.35">
      <c r="A9" s="57"/>
      <c r="B9" s="40"/>
      <c r="C9" s="50"/>
      <c r="D9" s="50"/>
      <c r="E9" s="69"/>
      <c r="F9" s="47"/>
    </row>
    <row r="10" spans="1:6" s="70" customFormat="1" x14ac:dyDescent="0.35">
      <c r="A10" s="57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41" t="s">
        <v>24</v>
      </c>
      <c r="C10" s="50"/>
      <c r="D10" s="50"/>
      <c r="E10" s="69"/>
      <c r="F10" s="47"/>
    </row>
    <row r="11" spans="1:6" s="70" customFormat="1" x14ac:dyDescent="0.35">
      <c r="A11" s="57"/>
      <c r="B11" s="41"/>
      <c r="C11" s="50"/>
      <c r="D11" s="50"/>
      <c r="E11" s="69"/>
      <c r="F11" s="47"/>
    </row>
    <row r="12" spans="1:6" s="70" customFormat="1" ht="31" x14ac:dyDescent="0.35">
      <c r="A12" s="57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51" t="s">
        <v>241</v>
      </c>
      <c r="C12" s="50"/>
      <c r="D12" s="50"/>
      <c r="E12" s="69"/>
      <c r="F12" s="47"/>
    </row>
    <row r="13" spans="1:6" s="70" customFormat="1" x14ac:dyDescent="0.35">
      <c r="A13" s="57"/>
      <c r="B13" s="51"/>
      <c r="C13" s="50"/>
      <c r="D13" s="50"/>
      <c r="E13" s="69"/>
      <c r="F13" s="47"/>
    </row>
    <row r="14" spans="1:6" s="70" customFormat="1" x14ac:dyDescent="0.35">
      <c r="A14" s="57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184" t="s">
        <v>32</v>
      </c>
      <c r="C14" s="50"/>
      <c r="D14" s="50"/>
      <c r="E14" s="69"/>
      <c r="F14" s="47"/>
    </row>
    <row r="15" spans="1:6" s="70" customFormat="1" x14ac:dyDescent="0.35">
      <c r="A15" s="57"/>
      <c r="B15" s="184"/>
      <c r="C15" s="50"/>
      <c r="D15" s="50"/>
      <c r="E15" s="69"/>
      <c r="F15" s="206"/>
    </row>
    <row r="16" spans="1:6" s="70" customFormat="1" x14ac:dyDescent="0.35">
      <c r="A16" s="57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>A</v>
      </c>
      <c r="B16" s="7" t="s">
        <v>242</v>
      </c>
      <c r="C16" s="71">
        <v>270</v>
      </c>
      <c r="D16" s="50" t="s">
        <v>9</v>
      </c>
      <c r="E16" s="69"/>
      <c r="F16" s="65"/>
    </row>
    <row r="17" spans="1:6" s="70" customFormat="1" x14ac:dyDescent="0.35">
      <c r="A17" s="57"/>
      <c r="B17" s="184"/>
      <c r="C17" s="50"/>
      <c r="D17" s="50"/>
      <c r="E17" s="69"/>
      <c r="F17" s="206"/>
    </row>
    <row r="18" spans="1:6" s="70" customFormat="1" x14ac:dyDescent="0.35">
      <c r="A18" s="57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B</v>
      </c>
      <c r="B18" s="7" t="s">
        <v>243</v>
      </c>
      <c r="C18" s="71">
        <v>14</v>
      </c>
      <c r="D18" s="50" t="s">
        <v>9</v>
      </c>
      <c r="E18" s="69"/>
      <c r="F18" s="65"/>
    </row>
    <row r="19" spans="1:6" s="70" customFormat="1" x14ac:dyDescent="0.35">
      <c r="A19" s="57"/>
      <c r="B19" s="41"/>
      <c r="C19" s="50"/>
      <c r="D19" s="50"/>
      <c r="E19" s="69"/>
      <c r="F19" s="47"/>
    </row>
    <row r="20" spans="1:6" s="70" customFormat="1" ht="31" x14ac:dyDescent="0.35">
      <c r="A20" s="57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/>
      </c>
      <c r="B20" s="51" t="s">
        <v>245</v>
      </c>
      <c r="C20" s="50"/>
      <c r="D20" s="50"/>
      <c r="E20" s="69"/>
      <c r="F20" s="47"/>
    </row>
    <row r="21" spans="1:6" s="70" customFormat="1" x14ac:dyDescent="0.35">
      <c r="A21" s="57"/>
      <c r="B21" s="51"/>
      <c r="C21" s="50"/>
      <c r="D21" s="50"/>
      <c r="E21" s="69"/>
      <c r="F21" s="47"/>
    </row>
    <row r="22" spans="1:6" s="70" customFormat="1" x14ac:dyDescent="0.35">
      <c r="A22" s="57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/>
      </c>
      <c r="B22" s="184" t="s">
        <v>32</v>
      </c>
      <c r="C22" s="50"/>
      <c r="D22" s="50"/>
      <c r="E22" s="69"/>
      <c r="F22" s="47"/>
    </row>
    <row r="23" spans="1:6" s="70" customFormat="1" x14ac:dyDescent="0.35">
      <c r="A23" s="57"/>
      <c r="B23" s="184"/>
      <c r="C23" s="50"/>
      <c r="D23" s="50"/>
      <c r="E23" s="69"/>
      <c r="F23" s="206"/>
    </row>
    <row r="24" spans="1:6" s="70" customFormat="1" x14ac:dyDescent="0.35">
      <c r="A24" s="57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>C</v>
      </c>
      <c r="B24" s="7" t="s">
        <v>244</v>
      </c>
      <c r="C24" s="71">
        <v>23</v>
      </c>
      <c r="D24" s="50" t="s">
        <v>9</v>
      </c>
      <c r="E24" s="69"/>
      <c r="F24" s="65"/>
    </row>
    <row r="25" spans="1:6" s="70" customFormat="1" x14ac:dyDescent="0.35">
      <c r="A25" s="57"/>
      <c r="B25" s="7"/>
      <c r="C25" s="71"/>
      <c r="D25" s="50"/>
      <c r="E25" s="69"/>
      <c r="F25" s="68"/>
    </row>
    <row r="26" spans="1:6" s="70" customFormat="1" x14ac:dyDescent="0.35">
      <c r="A26" s="57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/>
      </c>
      <c r="B26" s="41" t="s">
        <v>35</v>
      </c>
      <c r="C26" s="71"/>
      <c r="D26" s="50"/>
      <c r="E26" s="69"/>
      <c r="F26" s="68"/>
    </row>
    <row r="27" spans="1:6" s="70" customFormat="1" x14ac:dyDescent="0.35">
      <c r="A27" s="57"/>
      <c r="B27" s="41"/>
      <c r="C27" s="71"/>
      <c r="D27" s="50"/>
      <c r="E27" s="69"/>
      <c r="F27" s="68"/>
    </row>
    <row r="28" spans="1:6" s="70" customFormat="1" x14ac:dyDescent="0.35">
      <c r="A28" s="57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/>
      </c>
      <c r="B28" s="182" t="s">
        <v>249</v>
      </c>
      <c r="C28" s="71"/>
      <c r="D28" s="50"/>
      <c r="E28" s="69"/>
      <c r="F28" s="72"/>
    </row>
    <row r="29" spans="1:6" s="70" customFormat="1" x14ac:dyDescent="0.35">
      <c r="A29" s="57"/>
      <c r="B29" s="182"/>
      <c r="C29" s="71"/>
      <c r="D29" s="50"/>
      <c r="E29" s="69"/>
      <c r="F29" s="72"/>
    </row>
    <row r="30" spans="1:6" s="70" customFormat="1" ht="31" x14ac:dyDescent="0.35">
      <c r="A30" s="57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/>
      </c>
      <c r="B30" s="183" t="s">
        <v>374</v>
      </c>
      <c r="C30" s="71"/>
      <c r="D30" s="50"/>
      <c r="E30" s="69"/>
      <c r="F30" s="72"/>
    </row>
    <row r="31" spans="1:6" s="70" customFormat="1" x14ac:dyDescent="0.35">
      <c r="A31" s="57"/>
      <c r="B31" s="183"/>
      <c r="C31" s="71"/>
      <c r="D31" s="50"/>
      <c r="E31" s="69"/>
      <c r="F31" s="207"/>
    </row>
    <row r="32" spans="1:6" s="70" customFormat="1" x14ac:dyDescent="0.35">
      <c r="A32" s="57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>D</v>
      </c>
      <c r="B32" s="38" t="s">
        <v>250</v>
      </c>
      <c r="C32" s="2">
        <v>616</v>
      </c>
      <c r="D32" s="50" t="s">
        <v>9</v>
      </c>
      <c r="E32" s="69"/>
      <c r="F32" s="65"/>
    </row>
    <row r="33" spans="1:6" ht="16" thickBot="1" x14ac:dyDescent="0.4">
      <c r="A33" s="34" t="str">
        <f>IF(AND(COUNTA($D$3:D33)&gt;130,D33&gt;0),("E"&amp;CHAR(COUNTA($D$3:D33)-66)),IF(AND(COUNTA($D$3:D33)&gt;104,D33&gt;0),("D"&amp;CHAR(COUNTA($D$3:D33)-40)),IF(AND(COUNTA($D$3:D33)&gt;78,D33&gt;0),("C"&amp;CHAR(COUNTA($D$3:D33)-14)),IF(AND(COUNTA($D$3:D33)&gt;52,D33&gt;0),("B"&amp;CHAR(COUNTA($D$3:D33)+12)),IF(AND(COUNTA($D$3:D33)&gt;26,D33&gt;0),("A"&amp;CHAR(COUNTA($D$3:D33)+38)),IF(AND(COUNTA($D$3:D33)&lt;27,D33&gt;0),(CHAR(COUNTA($D$3:D33)+64)),""))))))</f>
        <v/>
      </c>
      <c r="B33" s="4"/>
      <c r="C33" s="5"/>
      <c r="D33" s="5"/>
      <c r="E33" s="6"/>
      <c r="F33" s="6"/>
    </row>
    <row r="34" spans="1:6" x14ac:dyDescent="0.35">
      <c r="A34" s="31"/>
      <c r="B34" s="36" t="s">
        <v>2</v>
      </c>
      <c r="C34" s="27"/>
      <c r="D34" s="27"/>
      <c r="E34" s="49"/>
      <c r="F34" s="23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63723-14BE-4255-A2F8-B0E38A746920}">
  <dimension ref="A1:U104"/>
  <sheetViews>
    <sheetView view="pageBreakPreview" topLeftCell="A86" zoomScale="80" zoomScaleNormal="100" zoomScaleSheetLayoutView="90" workbookViewId="0">
      <selection activeCell="F104" sqref="F6:G104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59" customWidth="1"/>
    <col min="8" max="21" width="9.1796875" style="59"/>
    <col min="22" max="16384" width="9.1796875" style="8"/>
  </cols>
  <sheetData>
    <row r="1" spans="1:21" x14ac:dyDescent="0.35">
      <c r="A1" s="30"/>
      <c r="B1" s="9" t="s">
        <v>3</v>
      </c>
      <c r="C1" s="10"/>
      <c r="D1" s="11"/>
      <c r="E1" s="26"/>
      <c r="F1" s="12"/>
    </row>
    <row r="2" spans="1:21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21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107</v>
      </c>
      <c r="C4" s="21"/>
      <c r="D4" s="21"/>
      <c r="E4" s="22"/>
      <c r="F4" s="22"/>
    </row>
    <row r="5" spans="1:21" ht="7" customHeight="1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123</v>
      </c>
      <c r="C6" s="45"/>
      <c r="D6" s="45"/>
      <c r="E6" s="46"/>
      <c r="F6" s="42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5">
      <c r="A7" s="29"/>
      <c r="B7" s="41"/>
      <c r="C7" s="45"/>
      <c r="D7" s="45"/>
      <c r="E7" s="46"/>
      <c r="F7" s="4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5">
      <c r="A8" s="29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185" t="s">
        <v>57</v>
      </c>
      <c r="C8" s="50"/>
      <c r="D8" s="50"/>
      <c r="E8" s="186"/>
      <c r="F8" s="74"/>
    </row>
    <row r="9" spans="1:21" ht="46.5" x14ac:dyDescent="0.35">
      <c r="A9" s="29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187" t="s">
        <v>58</v>
      </c>
      <c r="C9" s="50"/>
      <c r="D9" s="50"/>
      <c r="E9" s="186"/>
      <c r="F9" s="74"/>
    </row>
    <row r="10" spans="1:21" x14ac:dyDescent="0.35">
      <c r="A10" s="29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C10" s="50"/>
      <c r="D10" s="50"/>
      <c r="E10" s="186"/>
      <c r="F10" s="74"/>
    </row>
    <row r="11" spans="1:21" x14ac:dyDescent="0.35">
      <c r="A11" s="29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/>
      </c>
      <c r="B11" s="40" t="s">
        <v>56</v>
      </c>
      <c r="C11" s="50"/>
      <c r="D11" s="50"/>
      <c r="E11" s="186"/>
      <c r="F11" s="74"/>
    </row>
    <row r="12" spans="1:21" x14ac:dyDescent="0.35">
      <c r="A12" s="29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C12" s="50"/>
      <c r="D12" s="50"/>
      <c r="E12" s="186"/>
      <c r="F12" s="74"/>
    </row>
    <row r="13" spans="1:21" s="66" customFormat="1" x14ac:dyDescent="0.35">
      <c r="A13" s="29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/>
      </c>
      <c r="B13" s="40" t="s">
        <v>16</v>
      </c>
      <c r="C13" s="50"/>
      <c r="D13" s="50"/>
      <c r="E13" s="186"/>
      <c r="F13" s="4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79"/>
      <c r="R13" s="79"/>
      <c r="S13" s="79"/>
      <c r="T13" s="79"/>
      <c r="U13" s="79"/>
    </row>
    <row r="14" spans="1:21" s="70" customFormat="1" x14ac:dyDescent="0.35">
      <c r="A14" s="29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41" t="s">
        <v>27</v>
      </c>
      <c r="C14" s="50"/>
      <c r="D14" s="50"/>
      <c r="E14" s="186"/>
      <c r="F14" s="47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</row>
    <row r="15" spans="1:21" s="70" customFormat="1" x14ac:dyDescent="0.35">
      <c r="A15" s="54"/>
      <c r="B15" s="41"/>
      <c r="C15" s="50"/>
      <c r="D15" s="50"/>
      <c r="E15" s="186"/>
      <c r="F15" s="206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  <row r="16" spans="1:21" s="70" customFormat="1" x14ac:dyDescent="0.35">
      <c r="A16" s="29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/>
      </c>
      <c r="B16" s="182" t="s">
        <v>43</v>
      </c>
      <c r="C16" s="50"/>
      <c r="D16" s="50"/>
      <c r="E16" s="186"/>
      <c r="F16" s="6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spans="1:21" s="70" customFormat="1" x14ac:dyDescent="0.35">
      <c r="A17" s="54"/>
      <c r="B17" s="38"/>
      <c r="C17" s="50"/>
      <c r="D17" s="50"/>
      <c r="E17" s="186"/>
      <c r="F17" s="68"/>
      <c r="G17" s="82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</row>
    <row r="18" spans="1:21" s="70" customFormat="1" ht="62" x14ac:dyDescent="0.35">
      <c r="A18" s="29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/>
      </c>
      <c r="B18" s="183" t="s">
        <v>252</v>
      </c>
      <c r="C18" s="50"/>
      <c r="D18" s="50"/>
      <c r="E18" s="186"/>
      <c r="F18" s="6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spans="1:21" s="70" customFormat="1" x14ac:dyDescent="0.35">
      <c r="A19" s="54"/>
      <c r="B19" s="183"/>
      <c r="C19" s="50"/>
      <c r="D19" s="50"/>
      <c r="E19" s="186"/>
      <c r="F19" s="6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</row>
    <row r="20" spans="1:21" s="70" customFormat="1" x14ac:dyDescent="0.35">
      <c r="A20" s="29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A</v>
      </c>
      <c r="B20" s="38" t="s">
        <v>251</v>
      </c>
      <c r="C20" s="50">
        <v>8</v>
      </c>
      <c r="D20" s="50" t="s">
        <v>7</v>
      </c>
      <c r="E20" s="186"/>
      <c r="F20" s="65"/>
      <c r="G20" s="82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spans="1:21" s="70" customFormat="1" x14ac:dyDescent="0.35">
      <c r="A21" s="29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/>
      </c>
      <c r="B21" s="38"/>
      <c r="C21" s="50"/>
      <c r="D21" s="50"/>
      <c r="E21" s="186"/>
      <c r="F21" s="6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spans="1:21" s="70" customFormat="1" x14ac:dyDescent="0.35">
      <c r="A22" s="29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/>
      </c>
      <c r="B22" s="182" t="s">
        <v>44</v>
      </c>
      <c r="C22" s="50"/>
      <c r="D22" s="50"/>
      <c r="E22" s="186"/>
      <c r="F22" s="6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spans="1:21" s="70" customFormat="1" x14ac:dyDescent="0.35">
      <c r="A23" s="54"/>
      <c r="B23" s="182"/>
      <c r="C23" s="50"/>
      <c r="D23" s="50"/>
      <c r="E23" s="186"/>
      <c r="F23" s="6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spans="1:21" s="70" customFormat="1" ht="31" x14ac:dyDescent="0.35">
      <c r="A24" s="29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/>
      </c>
      <c r="B24" s="183" t="s">
        <v>259</v>
      </c>
      <c r="C24" s="50"/>
      <c r="D24" s="50"/>
      <c r="E24" s="186"/>
      <c r="F24" s="6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spans="1:21" s="70" customFormat="1" x14ac:dyDescent="0.35">
      <c r="A25" s="54"/>
      <c r="B25" s="183"/>
      <c r="C25" s="50"/>
      <c r="D25" s="50"/>
      <c r="E25" s="186"/>
      <c r="F25" s="6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spans="1:21" s="70" customFormat="1" x14ac:dyDescent="0.35">
      <c r="A26" s="29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>B</v>
      </c>
      <c r="B26" s="38" t="s">
        <v>256</v>
      </c>
      <c r="C26" s="50">
        <v>3</v>
      </c>
      <c r="D26" s="50" t="s">
        <v>7</v>
      </c>
      <c r="E26" s="186"/>
      <c r="F26" s="65"/>
      <c r="G26" s="82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</row>
    <row r="27" spans="1:21" s="70" customFormat="1" x14ac:dyDescent="0.35">
      <c r="A27" s="54"/>
      <c r="B27" s="183"/>
      <c r="C27" s="50"/>
      <c r="D27" s="50"/>
      <c r="E27" s="186"/>
      <c r="F27" s="6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</row>
    <row r="28" spans="1:21" s="70" customFormat="1" x14ac:dyDescent="0.35">
      <c r="A28" s="29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>C</v>
      </c>
      <c r="B28" s="38" t="s">
        <v>257</v>
      </c>
      <c r="C28" s="50">
        <v>3</v>
      </c>
      <c r="D28" s="50" t="s">
        <v>7</v>
      </c>
      <c r="E28" s="186"/>
      <c r="F28" s="65"/>
      <c r="G28" s="82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</row>
    <row r="29" spans="1:21" s="70" customFormat="1" x14ac:dyDescent="0.35">
      <c r="A29" s="54"/>
      <c r="B29" s="183"/>
      <c r="C29" s="50"/>
      <c r="D29" s="50"/>
      <c r="E29" s="186"/>
      <c r="F29" s="6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</row>
    <row r="30" spans="1:21" s="70" customFormat="1" x14ac:dyDescent="0.35">
      <c r="A30" s="29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>D</v>
      </c>
      <c r="B30" s="210" t="s">
        <v>258</v>
      </c>
      <c r="C30" s="50">
        <v>6</v>
      </c>
      <c r="D30" s="50" t="s">
        <v>6</v>
      </c>
      <c r="E30" s="186"/>
      <c r="F30" s="65"/>
      <c r="G30" s="82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</row>
    <row r="31" spans="1:21" s="70" customFormat="1" x14ac:dyDescent="0.35">
      <c r="A31" s="54"/>
      <c r="B31" s="210"/>
      <c r="C31" s="50"/>
      <c r="D31" s="50"/>
      <c r="E31" s="186"/>
      <c r="F31" s="68"/>
      <c r="G31" s="82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</row>
    <row r="32" spans="1:21" s="70" customFormat="1" ht="46.5" x14ac:dyDescent="0.35">
      <c r="A32" s="29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/>
      </c>
      <c r="B32" s="183" t="s">
        <v>264</v>
      </c>
      <c r="C32" s="50"/>
      <c r="D32" s="50"/>
      <c r="E32" s="186"/>
      <c r="F32" s="6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</row>
    <row r="33" spans="1:21" s="70" customFormat="1" x14ac:dyDescent="0.35">
      <c r="A33" s="54"/>
      <c r="B33" s="183"/>
      <c r="C33" s="50"/>
      <c r="D33" s="50"/>
      <c r="E33" s="186"/>
      <c r="F33" s="6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</row>
    <row r="34" spans="1:21" s="70" customFormat="1" x14ac:dyDescent="0.35">
      <c r="A34" s="29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>E</v>
      </c>
      <c r="B34" s="38" t="s">
        <v>260</v>
      </c>
      <c r="C34" s="50">
        <v>2</v>
      </c>
      <c r="D34" s="50" t="s">
        <v>7</v>
      </c>
      <c r="E34" s="186"/>
      <c r="F34" s="65"/>
      <c r="G34" s="82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</row>
    <row r="35" spans="1:21" s="70" customFormat="1" x14ac:dyDescent="0.35">
      <c r="A35" s="54"/>
      <c r="B35" s="183"/>
      <c r="C35" s="50"/>
      <c r="D35" s="50"/>
      <c r="E35" s="186"/>
      <c r="F35" s="6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</row>
    <row r="36" spans="1:21" s="70" customFormat="1" x14ac:dyDescent="0.35">
      <c r="A36" s="29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>F</v>
      </c>
      <c r="B36" s="38" t="s">
        <v>261</v>
      </c>
      <c r="C36" s="50">
        <v>4</v>
      </c>
      <c r="D36" s="50" t="s">
        <v>7</v>
      </c>
      <c r="E36" s="186"/>
      <c r="F36" s="65"/>
      <c r="G36" s="82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</row>
    <row r="37" spans="1:21" s="70" customFormat="1" x14ac:dyDescent="0.35">
      <c r="A37" s="54"/>
      <c r="B37" s="183"/>
      <c r="C37" s="50"/>
      <c r="D37" s="50"/>
      <c r="E37" s="186"/>
      <c r="F37" s="6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</row>
    <row r="38" spans="1:21" s="70" customFormat="1" x14ac:dyDescent="0.35">
      <c r="A38" s="29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>G</v>
      </c>
      <c r="B38" s="38" t="s">
        <v>263</v>
      </c>
      <c r="C38" s="50">
        <v>1</v>
      </c>
      <c r="D38" s="50" t="s">
        <v>7</v>
      </c>
      <c r="E38" s="186"/>
      <c r="F38" s="65"/>
      <c r="G38" s="82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</row>
    <row r="39" spans="1:21" s="70" customFormat="1" x14ac:dyDescent="0.35">
      <c r="A39" s="54"/>
      <c r="B39" s="210"/>
      <c r="C39" s="50"/>
      <c r="D39" s="50"/>
      <c r="E39" s="186"/>
      <c r="F39" s="68"/>
      <c r="G39" s="82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</row>
    <row r="40" spans="1:21" s="70" customFormat="1" ht="46.5" x14ac:dyDescent="0.35">
      <c r="A40" s="29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/>
      </c>
      <c r="B40" s="183" t="s">
        <v>265</v>
      </c>
      <c r="C40" s="50"/>
      <c r="D40" s="50"/>
      <c r="E40" s="186"/>
      <c r="F40" s="6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</row>
    <row r="41" spans="1:21" s="70" customFormat="1" x14ac:dyDescent="0.35">
      <c r="A41" s="54"/>
      <c r="B41" s="183"/>
      <c r="C41" s="50"/>
      <c r="D41" s="50"/>
      <c r="E41" s="186"/>
      <c r="F41" s="6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</row>
    <row r="42" spans="1:21" s="70" customFormat="1" x14ac:dyDescent="0.35">
      <c r="A42" s="29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>H</v>
      </c>
      <c r="B42" s="38" t="s">
        <v>266</v>
      </c>
      <c r="C42" s="50">
        <v>1</v>
      </c>
      <c r="D42" s="50" t="s">
        <v>7</v>
      </c>
      <c r="E42" s="186"/>
      <c r="F42" s="65"/>
      <c r="G42" s="82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</row>
    <row r="43" spans="1:21" s="70" customFormat="1" x14ac:dyDescent="0.35">
      <c r="A43" s="54"/>
      <c r="B43" s="183"/>
      <c r="C43" s="50"/>
      <c r="D43" s="50"/>
      <c r="E43" s="186"/>
      <c r="F43" s="6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</row>
    <row r="44" spans="1:21" s="70" customFormat="1" x14ac:dyDescent="0.35">
      <c r="A44" s="29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>I</v>
      </c>
      <c r="B44" s="38" t="s">
        <v>267</v>
      </c>
      <c r="C44" s="50">
        <v>1</v>
      </c>
      <c r="D44" s="50" t="s">
        <v>7</v>
      </c>
      <c r="E44" s="186"/>
      <c r="F44" s="65"/>
      <c r="G44" s="82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</row>
    <row r="45" spans="1:21" s="70" customFormat="1" x14ac:dyDescent="0.35">
      <c r="A45" s="29" t="str">
        <f>IF(AND(COUNTA($D$3:D45)&gt;130,D45&gt;0),("E"&amp;CHAR(COUNTA($D$3:D45)-66)),IF(AND(COUNTA($D$3:D45)&gt;104,D45&gt;0),("D"&amp;CHAR(COUNTA($D$3:D45)-40)),IF(AND(COUNTA($D$3:D45)&gt;78,D45&gt;0),("C"&amp;CHAR(COUNTA($D$3:D45)-14)),IF(AND(COUNTA($D$3:D45)&gt;52,D45&gt;0),("B"&amp;CHAR(COUNTA($D$3:D45)+12)),IF(AND(COUNTA($D$3:D45)&gt;26,D45&gt;0),("A"&amp;CHAR(COUNTA($D$3:D45)+38)),IF(AND(COUNTA($D$3:D45)&lt;27,D45&gt;0),(CHAR(COUNTA($D$3:D45)+64)),""))))))</f>
        <v/>
      </c>
      <c r="B45" s="38"/>
      <c r="C45" s="50"/>
      <c r="D45" s="50"/>
      <c r="E45" s="186"/>
      <c r="F45" s="6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</row>
    <row r="46" spans="1:21" s="70" customFormat="1" x14ac:dyDescent="0.35">
      <c r="A46" s="29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/>
      </c>
      <c r="B46" s="182" t="s">
        <v>274</v>
      </c>
      <c r="C46" s="50"/>
      <c r="D46" s="50"/>
      <c r="E46" s="186"/>
      <c r="F46" s="6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</row>
    <row r="47" spans="1:21" s="70" customFormat="1" x14ac:dyDescent="0.35">
      <c r="A47" s="54"/>
      <c r="B47" s="210"/>
      <c r="C47" s="50"/>
      <c r="D47" s="50"/>
      <c r="E47" s="186"/>
      <c r="F47" s="68"/>
      <c r="G47" s="82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</row>
    <row r="48" spans="1:21" s="70" customFormat="1" x14ac:dyDescent="0.35">
      <c r="A48" s="54"/>
      <c r="B48" s="210"/>
      <c r="C48" s="50"/>
      <c r="D48" s="50"/>
      <c r="E48" s="186"/>
      <c r="F48" s="68"/>
      <c r="G48" s="82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</row>
    <row r="49" spans="1:21" s="70" customFormat="1" ht="46.5" x14ac:dyDescent="0.35">
      <c r="A49" s="29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/>
      </c>
      <c r="B49" s="183" t="s">
        <v>264</v>
      </c>
      <c r="C49" s="50"/>
      <c r="D49" s="50"/>
      <c r="E49" s="186"/>
      <c r="F49" s="6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</row>
    <row r="50" spans="1:21" s="70" customFormat="1" x14ac:dyDescent="0.35">
      <c r="A50" s="54"/>
      <c r="B50" s="183"/>
      <c r="C50" s="50"/>
      <c r="D50" s="50"/>
      <c r="E50" s="186"/>
      <c r="F50" s="6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</row>
    <row r="51" spans="1:21" s="70" customFormat="1" x14ac:dyDescent="0.35">
      <c r="A51" s="29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>J</v>
      </c>
      <c r="B51" s="38" t="s">
        <v>262</v>
      </c>
      <c r="C51" s="50">
        <v>3</v>
      </c>
      <c r="D51" s="50" t="s">
        <v>7</v>
      </c>
      <c r="E51" s="186"/>
      <c r="F51" s="65"/>
      <c r="G51" s="82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</row>
    <row r="52" spans="1:21" s="70" customFormat="1" x14ac:dyDescent="0.35">
      <c r="A52" s="54"/>
      <c r="B52" s="38"/>
      <c r="C52" s="50"/>
      <c r="D52" s="50"/>
      <c r="E52" s="186"/>
      <c r="F52" s="68"/>
      <c r="G52" s="82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</row>
    <row r="53" spans="1:21" s="70" customFormat="1" ht="31" x14ac:dyDescent="0.35">
      <c r="A53" s="29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/>
      </c>
      <c r="B53" s="183" t="s">
        <v>272</v>
      </c>
      <c r="C53" s="50"/>
      <c r="D53" s="50"/>
      <c r="E53" s="186"/>
      <c r="F53" s="6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</row>
    <row r="54" spans="1:21" s="70" customFormat="1" x14ac:dyDescent="0.35">
      <c r="A54" s="54"/>
      <c r="B54" s="183"/>
      <c r="C54" s="50"/>
      <c r="D54" s="50"/>
      <c r="E54" s="186"/>
      <c r="F54" s="6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</row>
    <row r="55" spans="1:21" s="70" customFormat="1" x14ac:dyDescent="0.35">
      <c r="A55" s="29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>K</v>
      </c>
      <c r="B55" s="38" t="s">
        <v>273</v>
      </c>
      <c r="C55" s="50">
        <v>2</v>
      </c>
      <c r="D55" s="50" t="s">
        <v>7</v>
      </c>
      <c r="E55" s="186"/>
      <c r="F55" s="65"/>
      <c r="G55" s="82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</row>
    <row r="56" spans="1:21" s="70" customFormat="1" x14ac:dyDescent="0.35">
      <c r="A56" s="29" t="str">
        <f>IF(AND(COUNTA($D$3:D56)&gt;130,D56&gt;0),("E"&amp;CHAR(COUNTA($D$3:D56)-66)),IF(AND(COUNTA($D$3:D56)&gt;104,D56&gt;0),("D"&amp;CHAR(COUNTA($D$3:D56)-40)),IF(AND(COUNTA($D$3:D56)&gt;78,D56&gt;0),("C"&amp;CHAR(COUNTA($D$3:D56)-14)),IF(AND(COUNTA($D$3:D56)&gt;52,D56&gt;0),("B"&amp;CHAR(COUNTA($D$3:D56)+12)),IF(AND(COUNTA($D$3:D56)&gt;26,D56&gt;0),("A"&amp;CHAR(COUNTA($D$3:D56)+38)),IF(AND(COUNTA($D$3:D56)&lt;27,D56&gt;0),(CHAR(COUNTA($D$3:D56)+64)),""))))))</f>
        <v/>
      </c>
      <c r="B56" s="38"/>
      <c r="C56" s="50"/>
      <c r="D56" s="50"/>
      <c r="E56" s="186"/>
      <c r="F56" s="6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</row>
    <row r="57" spans="1:21" s="70" customFormat="1" x14ac:dyDescent="0.35">
      <c r="A57" s="29" t="str">
        <f>IF(AND(COUNTA($D$3:D57)&gt;130,D57&gt;0),("E"&amp;CHAR(COUNTA($D$3:D57)-66)),IF(AND(COUNTA($D$3:D57)&gt;104,D57&gt;0),("D"&amp;CHAR(COUNTA($D$3:D57)-40)),IF(AND(COUNTA($D$3:D57)&gt;78,D57&gt;0),("C"&amp;CHAR(COUNTA($D$3:D57)-14)),IF(AND(COUNTA($D$3:D57)&gt;52,D57&gt;0),("B"&amp;CHAR(COUNTA($D$3:D57)+12)),IF(AND(COUNTA($D$3:D57)&gt;26,D57&gt;0),("A"&amp;CHAR(COUNTA($D$3:D57)+38)),IF(AND(COUNTA($D$3:D57)&lt;27,D57&gt;0),(CHAR(COUNTA($D$3:D57)+64)),""))))))</f>
        <v/>
      </c>
      <c r="B57" s="182" t="s">
        <v>45</v>
      </c>
      <c r="C57" s="50"/>
      <c r="D57" s="50"/>
      <c r="E57" s="186"/>
      <c r="F57" s="6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</row>
    <row r="58" spans="1:21" s="70" customFormat="1" x14ac:dyDescent="0.35">
      <c r="A58" s="54"/>
      <c r="B58" s="182"/>
      <c r="C58" s="50"/>
      <c r="D58" s="50"/>
      <c r="E58" s="186"/>
      <c r="F58" s="6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</row>
    <row r="59" spans="1:21" s="70" customFormat="1" ht="46.5" x14ac:dyDescent="0.35">
      <c r="A59" s="29" t="str">
        <f>IF(AND(COUNTA($D$3:D59)&gt;130,D59&gt;0),("E"&amp;CHAR(COUNTA($D$3:D59)-66)),IF(AND(COUNTA($D$3:D59)&gt;104,D59&gt;0),("D"&amp;CHAR(COUNTA($D$3:D59)-40)),IF(AND(COUNTA($D$3:D59)&gt;78,D59&gt;0),("C"&amp;CHAR(COUNTA($D$3:D59)-14)),IF(AND(COUNTA($D$3:D59)&gt;52,D59&gt;0),("B"&amp;CHAR(COUNTA($D$3:D59)+12)),IF(AND(COUNTA($D$3:D59)&gt;26,D59&gt;0),("A"&amp;CHAR(COUNTA($D$3:D59)+38)),IF(AND(COUNTA($D$3:D59)&lt;27,D59&gt;0),(CHAR(COUNTA($D$3:D59)+64)),""))))))</f>
        <v/>
      </c>
      <c r="B59" s="183" t="s">
        <v>320</v>
      </c>
      <c r="C59" s="50"/>
      <c r="D59" s="50"/>
      <c r="E59" s="186"/>
      <c r="F59" s="6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</row>
    <row r="60" spans="1:21" s="70" customFormat="1" x14ac:dyDescent="0.35">
      <c r="A60" s="54"/>
      <c r="B60" s="183"/>
      <c r="C60" s="50"/>
      <c r="D60" s="50"/>
      <c r="E60" s="186"/>
      <c r="F60" s="6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</row>
    <row r="61" spans="1:21" s="70" customFormat="1" x14ac:dyDescent="0.35">
      <c r="A61" s="29" t="str">
        <f>IF(AND(COUNTA($D$3:D61)&gt;130,D61&gt;0),("E"&amp;CHAR(COUNTA($D$3:D61)-66)),IF(AND(COUNTA($D$3:D61)&gt;104,D61&gt;0),("D"&amp;CHAR(COUNTA($D$3:D61)-40)),IF(AND(COUNTA($D$3:D61)&gt;78,D61&gt;0),("C"&amp;CHAR(COUNTA($D$3:D61)-14)),IF(AND(COUNTA($D$3:D61)&gt;52,D61&gt;0),("B"&amp;CHAR(COUNTA($D$3:D61)+12)),IF(AND(COUNTA($D$3:D61)&gt;26,D61&gt;0),("A"&amp;CHAR(COUNTA($D$3:D61)+38)),IF(AND(COUNTA($D$3:D61)&lt;27,D61&gt;0),(CHAR(COUNTA($D$3:D61)+64)),""))))))</f>
        <v>L</v>
      </c>
      <c r="B61" s="38" t="s">
        <v>321</v>
      </c>
      <c r="C61" s="50">
        <v>2</v>
      </c>
      <c r="D61" s="50" t="s">
        <v>7</v>
      </c>
      <c r="E61" s="186"/>
      <c r="F61" s="65"/>
      <c r="G61" s="82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</row>
    <row r="62" spans="1:21" s="70" customFormat="1" ht="31" x14ac:dyDescent="0.35">
      <c r="A62" s="29" t="str">
        <f>IF(AND(COUNTA($D$3:D62)&gt;130,D62&gt;0),("E"&amp;CHAR(COUNTA($D$3:D62)-66)),IF(AND(COUNTA($D$3:D62)&gt;104,D62&gt;0),("D"&amp;CHAR(COUNTA($D$3:D62)-40)),IF(AND(COUNTA($D$3:D62)&gt;78,D62&gt;0),("C"&amp;CHAR(COUNTA($D$3:D62)-14)),IF(AND(COUNTA($D$3:D62)&gt;52,D62&gt;0),("B"&amp;CHAR(COUNTA($D$3:D62)+12)),IF(AND(COUNTA($D$3:D62)&gt;26,D62&gt;0),("A"&amp;CHAR(COUNTA($D$3:D62)+38)),IF(AND(COUNTA($D$3:D62)&lt;27,D62&gt;0),(CHAR(COUNTA($D$3:D62)+64)),""))))))</f>
        <v>M</v>
      </c>
      <c r="B62" s="38" t="s">
        <v>322</v>
      </c>
      <c r="C62" s="50">
        <v>2</v>
      </c>
      <c r="D62" s="50" t="s">
        <v>7</v>
      </c>
      <c r="E62" s="186"/>
      <c r="F62" s="65"/>
      <c r="G62" s="82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</row>
    <row r="63" spans="1:21" s="70" customFormat="1" ht="31" x14ac:dyDescent="0.35">
      <c r="A63" s="29" t="str">
        <f>IF(AND(COUNTA($D$3:D63)&gt;130,D63&gt;0),("E"&amp;CHAR(COUNTA($D$3:D63)-66)),IF(AND(COUNTA($D$3:D63)&gt;104,D63&gt;0),("D"&amp;CHAR(COUNTA($D$3:D63)-40)),IF(AND(COUNTA($D$3:D63)&gt;78,D63&gt;0),("C"&amp;CHAR(COUNTA($D$3:D63)-14)),IF(AND(COUNTA($D$3:D63)&gt;52,D63&gt;0),("B"&amp;CHAR(COUNTA($D$3:D63)+12)),IF(AND(COUNTA($D$3:D63)&gt;26,D63&gt;0),("A"&amp;CHAR(COUNTA($D$3:D63)+38)),IF(AND(COUNTA($D$3:D63)&lt;27,D63&gt;0),(CHAR(COUNTA($D$3:D63)+64)),""))))))</f>
        <v>N</v>
      </c>
      <c r="B63" s="38" t="s">
        <v>323</v>
      </c>
      <c r="C63" s="50">
        <v>2</v>
      </c>
      <c r="D63" s="50" t="s">
        <v>7</v>
      </c>
      <c r="E63" s="186"/>
      <c r="F63" s="65"/>
      <c r="G63" s="82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21" s="70" customFormat="1" x14ac:dyDescent="0.35">
      <c r="A64" s="54"/>
      <c r="B64" s="38"/>
      <c r="C64" s="50"/>
      <c r="D64" s="50"/>
      <c r="E64" s="186"/>
      <c r="F64" s="68"/>
      <c r="G64" s="82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</row>
    <row r="65" spans="1:21" s="70" customFormat="1" ht="46.5" x14ac:dyDescent="0.35">
      <c r="A65" s="29" t="str">
        <f>IF(AND(COUNTA($D$3:D65)&gt;130,D65&gt;0),("E"&amp;CHAR(COUNTA($D$3:D65)-66)),IF(AND(COUNTA($D$3:D65)&gt;104,D65&gt;0),("D"&amp;CHAR(COUNTA($D$3:D65)-40)),IF(AND(COUNTA($D$3:D65)&gt;78,D65&gt;0),("C"&amp;CHAR(COUNTA($D$3:D65)-14)),IF(AND(COUNTA($D$3:D65)&gt;52,D65&gt;0),("B"&amp;CHAR(COUNTA($D$3:D65)+12)),IF(AND(COUNTA($D$3:D65)&gt;26,D65&gt;0),("A"&amp;CHAR(COUNTA($D$3:D65)+38)),IF(AND(COUNTA($D$3:D65)&lt;27,D65&gt;0),(CHAR(COUNTA($D$3:D65)+64)),""))))))</f>
        <v/>
      </c>
      <c r="B65" s="183" t="s">
        <v>324</v>
      </c>
      <c r="C65" s="50"/>
      <c r="D65" s="50"/>
      <c r="E65" s="186"/>
      <c r="F65" s="6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</row>
    <row r="66" spans="1:21" s="70" customFormat="1" x14ac:dyDescent="0.35">
      <c r="A66" s="54"/>
      <c r="B66" s="183"/>
      <c r="C66" s="50"/>
      <c r="D66" s="50"/>
      <c r="E66" s="186"/>
      <c r="F66" s="6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</row>
    <row r="67" spans="1:21" s="70" customFormat="1" x14ac:dyDescent="0.35">
      <c r="A67" s="29" t="str">
        <f>IF(AND(COUNTA($D$3:D67)&gt;130,D67&gt;0),("E"&amp;CHAR(COUNTA($D$3:D67)-66)),IF(AND(COUNTA($D$3:D67)&gt;104,D67&gt;0),("D"&amp;CHAR(COUNTA($D$3:D67)-40)),IF(AND(COUNTA($D$3:D67)&gt;78,D67&gt;0),("C"&amp;CHAR(COUNTA($D$3:D67)-14)),IF(AND(COUNTA($D$3:D67)&gt;52,D67&gt;0),("B"&amp;CHAR(COUNTA($D$3:D67)+12)),IF(AND(COUNTA($D$3:D67)&gt;26,D67&gt;0),("A"&amp;CHAR(COUNTA($D$3:D67)+38)),IF(AND(COUNTA($D$3:D67)&lt;27,D67&gt;0),(CHAR(COUNTA($D$3:D67)+64)),""))))))</f>
        <v>O</v>
      </c>
      <c r="B67" s="38" t="s">
        <v>321</v>
      </c>
      <c r="C67" s="50">
        <v>2</v>
      </c>
      <c r="D67" s="50" t="s">
        <v>7</v>
      </c>
      <c r="E67" s="186"/>
      <c r="F67" s="65"/>
      <c r="G67" s="82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</row>
    <row r="68" spans="1:21" s="70" customFormat="1" x14ac:dyDescent="0.35">
      <c r="A68" s="29" t="str">
        <f>IF(AND(COUNTA($D$3:D68)&gt;130,D68&gt;0),("E"&amp;CHAR(COUNTA($D$3:D68)-66)),IF(AND(COUNTA($D$3:D68)&gt;104,D68&gt;0),("D"&amp;CHAR(COUNTA($D$3:D68)-40)),IF(AND(COUNTA($D$3:D68)&gt;78,D68&gt;0),("C"&amp;CHAR(COUNTA($D$3:D68)-14)),IF(AND(COUNTA($D$3:D68)&gt;52,D68&gt;0),("B"&amp;CHAR(COUNTA($D$3:D68)+12)),IF(AND(COUNTA($D$3:D68)&gt;26,D68&gt;0),("A"&amp;CHAR(COUNTA($D$3:D68)+38)),IF(AND(COUNTA($D$3:D68)&lt;27,D68&gt;0),(CHAR(COUNTA($D$3:D68)+64)),""))))))</f>
        <v/>
      </c>
      <c r="B68" s="38"/>
      <c r="C68" s="50"/>
      <c r="D68" s="50"/>
      <c r="E68" s="186"/>
      <c r="F68" s="6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</row>
    <row r="69" spans="1:21" s="70" customFormat="1" x14ac:dyDescent="0.35">
      <c r="A69" s="29" t="str">
        <f>IF(AND(COUNTA($D$3:D69)&gt;130,D69&gt;0),("E"&amp;CHAR(COUNTA($D$3:D69)-66)),IF(AND(COUNTA($D$3:D69)&gt;104,D69&gt;0),("D"&amp;CHAR(COUNTA($D$3:D69)-40)),IF(AND(COUNTA($D$3:D69)&gt;78,D69&gt;0),("C"&amp;CHAR(COUNTA($D$3:D69)-14)),IF(AND(COUNTA($D$3:D69)&gt;52,D69&gt;0),("B"&amp;CHAR(COUNTA($D$3:D69)+12)),IF(AND(COUNTA($D$3:D69)&gt;26,D69&gt;0),("A"&amp;CHAR(COUNTA($D$3:D69)+38)),IF(AND(COUNTA($D$3:D69)&lt;27,D69&gt;0),(CHAR(COUNTA($D$3:D69)+64)),""))))))</f>
        <v/>
      </c>
      <c r="B69" s="182" t="s">
        <v>51</v>
      </c>
      <c r="C69" s="50"/>
      <c r="D69" s="50"/>
      <c r="E69" s="186"/>
      <c r="F69" s="6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</row>
    <row r="70" spans="1:21" s="70" customFormat="1" x14ac:dyDescent="0.35">
      <c r="A70" s="54"/>
      <c r="B70" s="182"/>
      <c r="C70" s="50"/>
      <c r="D70" s="50"/>
      <c r="E70" s="186"/>
      <c r="F70" s="6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</row>
    <row r="71" spans="1:21" s="70" customFormat="1" ht="46.5" x14ac:dyDescent="0.35">
      <c r="A71" s="29" t="str">
        <f>IF(AND(COUNTA($D$3:D71)&gt;130,D71&gt;0),("E"&amp;CHAR(COUNTA($D$3:D71)-66)),IF(AND(COUNTA($D$3:D71)&gt;104,D71&gt;0),("D"&amp;CHAR(COUNTA($D$3:D71)-40)),IF(AND(COUNTA($D$3:D71)&gt;78,D71&gt;0),("C"&amp;CHAR(COUNTA($D$3:D71)-14)),IF(AND(COUNTA($D$3:D71)&gt;52,D71&gt;0),("B"&amp;CHAR(COUNTA($D$3:D71)+12)),IF(AND(COUNTA($D$3:D71)&gt;26,D71&gt;0),("A"&amp;CHAR(COUNTA($D$3:D71)+38)),IF(AND(COUNTA($D$3:D71)&lt;27,D71&gt;0),(CHAR(COUNTA($D$3:D71)+64)),""))))))</f>
        <v/>
      </c>
      <c r="B71" s="183" t="s">
        <v>325</v>
      </c>
      <c r="C71" s="50"/>
      <c r="D71" s="50"/>
      <c r="E71" s="186"/>
      <c r="F71" s="6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</row>
    <row r="72" spans="1:21" s="70" customFormat="1" x14ac:dyDescent="0.35">
      <c r="A72" s="54"/>
      <c r="B72" s="183"/>
      <c r="C72" s="50"/>
      <c r="D72" s="50"/>
      <c r="E72" s="186"/>
      <c r="F72" s="6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</row>
    <row r="73" spans="1:21" s="70" customFormat="1" x14ac:dyDescent="0.35">
      <c r="A73" s="29" t="str">
        <f>IF(AND(COUNTA($D$3:D73)&gt;130,D73&gt;0),("E"&amp;CHAR(COUNTA($D$3:D73)-66)),IF(AND(COUNTA($D$3:D73)&gt;104,D73&gt;0),("D"&amp;CHAR(COUNTA($D$3:D73)-40)),IF(AND(COUNTA($D$3:D73)&gt;78,D73&gt;0),("C"&amp;CHAR(COUNTA($D$3:D73)-14)),IF(AND(COUNTA($D$3:D73)&gt;52,D73&gt;0),("B"&amp;CHAR(COUNTA($D$3:D73)+12)),IF(AND(COUNTA($D$3:D73)&gt;26,D73&gt;0),("A"&amp;CHAR(COUNTA($D$3:D73)+38)),IF(AND(COUNTA($D$3:D73)&lt;27,D73&gt;0),(CHAR(COUNTA($D$3:D73)+64)),""))))))</f>
        <v>P</v>
      </c>
      <c r="B73" s="38" t="s">
        <v>52</v>
      </c>
      <c r="C73" s="50">
        <v>4</v>
      </c>
      <c r="D73" s="50" t="s">
        <v>7</v>
      </c>
      <c r="E73" s="186"/>
      <c r="F73" s="65"/>
      <c r="G73" s="82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</row>
    <row r="74" spans="1:21" s="70" customFormat="1" x14ac:dyDescent="0.35">
      <c r="A74" s="54"/>
      <c r="B74" s="38"/>
      <c r="C74" s="50"/>
      <c r="D74" s="50"/>
      <c r="E74" s="186"/>
      <c r="F74" s="68"/>
      <c r="G74" s="82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</row>
    <row r="75" spans="1:21" s="70" customFormat="1" ht="31" x14ac:dyDescent="0.35">
      <c r="A75" s="29" t="str">
        <f>IF(AND(COUNTA($D$3:D75)&gt;130,D75&gt;0),("E"&amp;CHAR(COUNTA($D$3:D75)-66)),IF(AND(COUNTA($D$3:D75)&gt;104,D75&gt;0),("D"&amp;CHAR(COUNTA($D$3:D75)-40)),IF(AND(COUNTA($D$3:D75)&gt;78,D75&gt;0),("C"&amp;CHAR(COUNTA($D$3:D75)-14)),IF(AND(COUNTA($D$3:D75)&gt;52,D75&gt;0),("B"&amp;CHAR(COUNTA($D$3:D75)+12)),IF(AND(COUNTA($D$3:D75)&gt;26,D75&gt;0),("A"&amp;CHAR(COUNTA($D$3:D75)+38)),IF(AND(COUNTA($D$3:D75)&lt;27,D75&gt;0),(CHAR(COUNTA($D$3:D75)+64)),""))))))</f>
        <v/>
      </c>
      <c r="B75" s="183" t="s">
        <v>326</v>
      </c>
      <c r="C75" s="50"/>
      <c r="D75" s="50"/>
      <c r="E75" s="186"/>
      <c r="F75" s="6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</row>
    <row r="76" spans="1:21" s="70" customFormat="1" x14ac:dyDescent="0.35">
      <c r="A76" s="54"/>
      <c r="B76" s="183"/>
      <c r="C76" s="50"/>
      <c r="D76" s="50"/>
      <c r="E76" s="186"/>
      <c r="F76" s="6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</row>
    <row r="77" spans="1:21" s="70" customFormat="1" x14ac:dyDescent="0.35">
      <c r="A77" s="29" t="str">
        <f>IF(AND(COUNTA($D$3:D77)&gt;130,D77&gt;0),("E"&amp;CHAR(COUNTA($D$3:D77)-66)),IF(AND(COUNTA($D$3:D77)&gt;104,D77&gt;0),("D"&amp;CHAR(COUNTA($D$3:D77)-40)),IF(AND(COUNTA($D$3:D77)&gt;78,D77&gt;0),("C"&amp;CHAR(COUNTA($D$3:D77)-14)),IF(AND(COUNTA($D$3:D77)&gt;52,D77&gt;0),("B"&amp;CHAR(COUNTA($D$3:D77)+12)),IF(AND(COUNTA($D$3:D77)&gt;26,D77&gt;0),("A"&amp;CHAR(COUNTA($D$3:D77)+38)),IF(AND(COUNTA($D$3:D77)&lt;27,D77&gt;0),(CHAR(COUNTA($D$3:D77)+64)),""))))))</f>
        <v>Q</v>
      </c>
      <c r="B77" s="38" t="s">
        <v>53</v>
      </c>
      <c r="C77" s="50">
        <v>4</v>
      </c>
      <c r="D77" s="50" t="s">
        <v>7</v>
      </c>
      <c r="E77" s="186"/>
      <c r="F77" s="65"/>
      <c r="G77" s="82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</row>
    <row r="78" spans="1:21" s="70" customFormat="1" x14ac:dyDescent="0.35">
      <c r="A78" s="54"/>
      <c r="B78" s="38"/>
      <c r="C78" s="50"/>
      <c r="D78" s="50"/>
      <c r="E78" s="186"/>
      <c r="F78" s="68"/>
      <c r="G78" s="82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</row>
    <row r="79" spans="1:21" s="70" customFormat="1" ht="31" x14ac:dyDescent="0.35">
      <c r="A79" s="29" t="str">
        <f>IF(AND(COUNTA($D$3:D79)&gt;130,D79&gt;0),("E"&amp;CHAR(COUNTA($D$3:D79)-66)),IF(AND(COUNTA($D$3:D79)&gt;104,D79&gt;0),("D"&amp;CHAR(COUNTA($D$3:D79)-40)),IF(AND(COUNTA($D$3:D79)&gt;78,D79&gt;0),("C"&amp;CHAR(COUNTA($D$3:D79)-14)),IF(AND(COUNTA($D$3:D79)&gt;52,D79&gt;0),("B"&amp;CHAR(COUNTA($D$3:D79)+12)),IF(AND(COUNTA($D$3:D79)&gt;26,D79&gt;0),("A"&amp;CHAR(COUNTA($D$3:D79)+38)),IF(AND(COUNTA($D$3:D79)&lt;27,D79&gt;0),(CHAR(COUNTA($D$3:D79)+64)),""))))))</f>
        <v/>
      </c>
      <c r="B79" s="183" t="s">
        <v>327</v>
      </c>
      <c r="C79" s="50"/>
      <c r="D79" s="50"/>
      <c r="E79" s="186"/>
      <c r="F79" s="6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</row>
    <row r="80" spans="1:21" s="70" customFormat="1" x14ac:dyDescent="0.35">
      <c r="A80" s="54"/>
      <c r="B80" s="183"/>
      <c r="C80" s="50"/>
      <c r="D80" s="50"/>
      <c r="E80" s="186"/>
      <c r="F80" s="6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</row>
    <row r="81" spans="1:21" s="70" customFormat="1" x14ac:dyDescent="0.35">
      <c r="A81" s="29" t="str">
        <f>IF(AND(COUNTA($D$3:D81)&gt;130,D81&gt;0),("E"&amp;CHAR(COUNTA($D$3:D81)-66)),IF(AND(COUNTA($D$3:D81)&gt;104,D81&gt;0),("D"&amp;CHAR(COUNTA($D$3:D81)-40)),IF(AND(COUNTA($D$3:D81)&gt;78,D81&gt;0),("C"&amp;CHAR(COUNTA($D$3:D81)-14)),IF(AND(COUNTA($D$3:D81)&gt;52,D81&gt;0),("B"&amp;CHAR(COUNTA($D$3:D81)+12)),IF(AND(COUNTA($D$3:D81)&gt;26,D81&gt;0),("A"&amp;CHAR(COUNTA($D$3:D81)+38)),IF(AND(COUNTA($D$3:D81)&lt;27,D81&gt;0),(CHAR(COUNTA($D$3:D81)+64)),""))))))</f>
        <v>R</v>
      </c>
      <c r="B81" s="38" t="s">
        <v>54</v>
      </c>
      <c r="C81" s="50">
        <v>4</v>
      </c>
      <c r="D81" s="50" t="s">
        <v>7</v>
      </c>
      <c r="E81" s="186"/>
      <c r="F81" s="65"/>
      <c r="G81" s="82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</row>
    <row r="82" spans="1:21" s="70" customFormat="1" x14ac:dyDescent="0.35">
      <c r="A82" s="29" t="str">
        <f>IF(AND(COUNTA($D$3:D82)&gt;130,D82&gt;0),("E"&amp;CHAR(COUNTA($D$3:D82)-66)),IF(AND(COUNTA($D$3:D82)&gt;104,D82&gt;0),("D"&amp;CHAR(COUNTA($D$3:D82)-40)),IF(AND(COUNTA($D$3:D82)&gt;78,D82&gt;0),("C"&amp;CHAR(COUNTA($D$3:D82)-14)),IF(AND(COUNTA($D$3:D82)&gt;52,D82&gt;0),("B"&amp;CHAR(COUNTA($D$3:D82)+12)),IF(AND(COUNTA($D$3:D82)&gt;26,D82&gt;0),("A"&amp;CHAR(COUNTA($D$3:D82)+38)),IF(AND(COUNTA($D$3:D82)&lt;27,D82&gt;0),(CHAR(COUNTA($D$3:D82)+64)),""))))))</f>
        <v/>
      </c>
      <c r="B82" s="188"/>
      <c r="C82" s="50"/>
      <c r="D82" s="50"/>
      <c r="E82" s="186"/>
      <c r="F82" s="6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</row>
    <row r="83" spans="1:21" s="70" customFormat="1" x14ac:dyDescent="0.35">
      <c r="A83" s="29" t="str">
        <f>IF(AND(COUNTA($D$3:D83)&gt;130,D83&gt;0),("E"&amp;CHAR(COUNTA($D$3:D83)-66)),IF(AND(COUNTA($D$3:D83)&gt;104,D83&gt;0),("D"&amp;CHAR(COUNTA($D$3:D83)-40)),IF(AND(COUNTA($D$3:D83)&gt;78,D83&gt;0),("C"&amp;CHAR(COUNTA($D$3:D83)-14)),IF(AND(COUNTA($D$3:D83)&gt;52,D83&gt;0),("B"&amp;CHAR(COUNTA($D$3:D83)+12)),IF(AND(COUNTA($D$3:D83)&gt;26,D83&gt;0),("A"&amp;CHAR(COUNTA($D$3:D83)+38)),IF(AND(COUNTA($D$3:D83)&lt;27,D83&gt;0),(CHAR(COUNTA($D$3:D83)+64)),""))))))</f>
        <v/>
      </c>
      <c r="B83" s="41" t="s">
        <v>55</v>
      </c>
      <c r="C83" s="50"/>
      <c r="D83" s="50"/>
      <c r="E83" s="186"/>
      <c r="F83" s="47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</row>
    <row r="84" spans="1:21" s="70" customFormat="1" x14ac:dyDescent="0.35">
      <c r="A84" s="29" t="str">
        <f>IF(AND(COUNTA($D$3:D84)&gt;130,D84&gt;0),("E"&amp;CHAR(COUNTA($D$3:D84)-66)),IF(AND(COUNTA($D$3:D84)&gt;104,D84&gt;0),("D"&amp;CHAR(COUNTA($D$3:D84)-40)),IF(AND(COUNTA($D$3:D84)&gt;78,D84&gt;0),("C"&amp;CHAR(COUNTA($D$3:D84)-14)),IF(AND(COUNTA($D$3:D84)&gt;52,D84&gt;0),("B"&amp;CHAR(COUNTA($D$3:D84)+12)),IF(AND(COUNTA($D$3:D84)&gt;26,D84&gt;0),("A"&amp;CHAR(COUNTA($D$3:D84)+38)),IF(AND(COUNTA($D$3:D84)&lt;27,D84&gt;0),(CHAR(COUNTA($D$3:D84)+64)),""))))))</f>
        <v/>
      </c>
      <c r="B84" s="188"/>
      <c r="C84" s="50"/>
      <c r="D84" s="50"/>
      <c r="E84" s="186"/>
      <c r="F84" s="6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</row>
    <row r="85" spans="1:21" s="70" customFormat="1" x14ac:dyDescent="0.35">
      <c r="A85" s="29" t="str">
        <f>IF(AND(COUNTA($D$3:D85)&gt;130,D85&gt;0),("E"&amp;CHAR(COUNTA($D$3:D85)-66)),IF(AND(COUNTA($D$3:D85)&gt;104,D85&gt;0),("D"&amp;CHAR(COUNTA($D$3:D85)-40)),IF(AND(COUNTA($D$3:D85)&gt;78,D85&gt;0),("C"&amp;CHAR(COUNTA($D$3:D85)-14)),IF(AND(COUNTA($D$3:D85)&gt;52,D85&gt;0),("B"&amp;CHAR(COUNTA($D$3:D85)+12)),IF(AND(COUNTA($D$3:D85)&gt;26,D85&gt;0),("A"&amp;CHAR(COUNTA($D$3:D85)+38)),IF(AND(COUNTA($D$3:D85)&lt;27,D85&gt;0),(CHAR(COUNTA($D$3:D85)+64)),""))))))</f>
        <v/>
      </c>
      <c r="B85" s="182" t="s">
        <v>268</v>
      </c>
      <c r="C85" s="50"/>
      <c r="D85" s="50"/>
      <c r="E85" s="186"/>
      <c r="F85" s="6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</row>
    <row r="86" spans="1:21" s="70" customFormat="1" x14ac:dyDescent="0.35">
      <c r="A86" s="54"/>
      <c r="B86" s="182"/>
      <c r="C86" s="50"/>
      <c r="D86" s="50"/>
      <c r="E86" s="186"/>
      <c r="F86" s="6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</row>
    <row r="87" spans="1:21" s="70" customFormat="1" ht="46.5" x14ac:dyDescent="0.35">
      <c r="A87" s="29" t="str">
        <f>IF(AND(COUNTA($D$3:D87)&gt;130,D87&gt;0),("E"&amp;CHAR(COUNTA($D$3:D87)-66)),IF(AND(COUNTA($D$3:D87)&gt;104,D87&gt;0),("D"&amp;CHAR(COUNTA($D$3:D87)-40)),IF(AND(COUNTA($D$3:D87)&gt;78,D87&gt;0),("C"&amp;CHAR(COUNTA($D$3:D87)-14)),IF(AND(COUNTA($D$3:D87)&gt;52,D87&gt;0),("B"&amp;CHAR(COUNTA($D$3:D87)+12)),IF(AND(COUNTA($D$3:D87)&gt;26,D87&gt;0),("A"&amp;CHAR(COUNTA($D$3:D87)+38)),IF(AND(COUNTA($D$3:D87)&lt;27,D87&gt;0),(CHAR(COUNTA($D$3:D87)+64)),""))))))</f>
        <v/>
      </c>
      <c r="B87" s="183" t="s">
        <v>269</v>
      </c>
      <c r="C87" s="50"/>
      <c r="D87" s="50"/>
      <c r="E87" s="186"/>
      <c r="F87" s="6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</row>
    <row r="88" spans="1:21" s="70" customFormat="1" x14ac:dyDescent="0.35">
      <c r="A88" s="54"/>
      <c r="B88" s="183"/>
      <c r="C88" s="50"/>
      <c r="D88" s="50"/>
      <c r="E88" s="186"/>
      <c r="F88" s="6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</row>
    <row r="89" spans="1:21" s="70" customFormat="1" x14ac:dyDescent="0.35">
      <c r="A89" s="29" t="str">
        <f>IF(AND(COUNTA($D$3:D89)&gt;130,D89&gt;0),("E"&amp;CHAR(COUNTA($D$3:D89)-66)),IF(AND(COUNTA($D$3:D89)&gt;104,D89&gt;0),("D"&amp;CHAR(COUNTA($D$3:D89)-40)),IF(AND(COUNTA($D$3:D89)&gt;78,D89&gt;0),("C"&amp;CHAR(COUNTA($D$3:D89)-14)),IF(AND(COUNTA($D$3:D89)&gt;52,D89&gt;0),("B"&amp;CHAR(COUNTA($D$3:D89)+12)),IF(AND(COUNTA($D$3:D89)&gt;26,D89&gt;0),("A"&amp;CHAR(COUNTA($D$3:D89)+38)),IF(AND(COUNTA($D$3:D89)&lt;27,D89&gt;0),(CHAR(COUNTA($D$3:D89)+64)),""))))))</f>
        <v>S</v>
      </c>
      <c r="B89" s="38" t="s">
        <v>270</v>
      </c>
      <c r="C89" s="50">
        <v>2</v>
      </c>
      <c r="D89" s="50" t="s">
        <v>7</v>
      </c>
      <c r="E89" s="186"/>
      <c r="F89" s="65"/>
      <c r="G89" s="82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</row>
    <row r="90" spans="1:21" s="70" customFormat="1" x14ac:dyDescent="0.35">
      <c r="A90" s="54"/>
      <c r="B90" s="38"/>
      <c r="C90" s="50"/>
      <c r="D90" s="50"/>
      <c r="E90" s="186"/>
      <c r="F90" s="68"/>
      <c r="G90" s="82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</row>
    <row r="91" spans="1:21" s="70" customFormat="1" x14ac:dyDescent="0.35">
      <c r="A91" s="29" t="str">
        <f>IF(AND(COUNTA($D$3:D91)&gt;130,D91&gt;0),("E"&amp;CHAR(COUNTA($D$3:D91)-66)),IF(AND(COUNTA($D$3:D91)&gt;104,D91&gt;0),("D"&amp;CHAR(COUNTA($D$3:D91)-40)),IF(AND(COUNTA($D$3:D91)&gt;78,D91&gt;0),("C"&amp;CHAR(COUNTA($D$3:D91)-14)),IF(AND(COUNTA($D$3:D91)&gt;52,D91&gt;0),("B"&amp;CHAR(COUNTA($D$3:D91)+12)),IF(AND(COUNTA($D$3:D91)&gt;26,D91&gt;0),("A"&amp;CHAR(COUNTA($D$3:D91)+38)),IF(AND(COUNTA($D$3:D91)&lt;27,D91&gt;0),(CHAR(COUNTA($D$3:D91)+64)),""))))))</f>
        <v/>
      </c>
      <c r="B91" s="40" t="s">
        <v>46</v>
      </c>
      <c r="C91" s="50"/>
      <c r="D91" s="50"/>
      <c r="E91" s="186"/>
      <c r="F91" s="6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</row>
    <row r="92" spans="1:21" s="70" customFormat="1" x14ac:dyDescent="0.35">
      <c r="A92" s="29" t="str">
        <f>IF(AND(COUNTA($D$3:D92)&gt;130,D92&gt;0),("E"&amp;CHAR(COUNTA($D$3:D92)-66)),IF(AND(COUNTA($D$3:D92)&gt;104,D92&gt;0),("D"&amp;CHAR(COUNTA($D$3:D92)-40)),IF(AND(COUNTA($D$3:D92)&gt;78,D92&gt;0),("C"&amp;CHAR(COUNTA($D$3:D92)-14)),IF(AND(COUNTA($D$3:D92)&gt;52,D92&gt;0),("B"&amp;CHAR(COUNTA($D$3:D92)+12)),IF(AND(COUNTA($D$3:D92)&gt;26,D92&gt;0),("A"&amp;CHAR(COUNTA($D$3:D92)+38)),IF(AND(COUNTA($D$3:D92)&lt;27,D92&gt;0),(CHAR(COUNTA($D$3:D92)+64)),""))))))</f>
        <v/>
      </c>
      <c r="B92" s="188"/>
      <c r="C92" s="50"/>
      <c r="D92" s="50"/>
      <c r="E92" s="69"/>
      <c r="F92" s="6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</row>
    <row r="93" spans="1:21" s="70" customFormat="1" x14ac:dyDescent="0.35">
      <c r="A93" s="29" t="str">
        <f>IF(AND(COUNTA($D$3:D93)&gt;130,D93&gt;0),("E"&amp;CHAR(COUNTA($D$3:D93)-66)),IF(AND(COUNTA($D$3:D93)&gt;104,D93&gt;0),("D"&amp;CHAR(COUNTA($D$3:D93)-40)),IF(AND(COUNTA($D$3:D93)&gt;78,D93&gt;0),("C"&amp;CHAR(COUNTA($D$3:D93)-14)),IF(AND(COUNTA($D$3:D93)&gt;52,D93&gt;0),("B"&amp;CHAR(COUNTA($D$3:D93)+12)),IF(AND(COUNTA($D$3:D93)&gt;26,D93&gt;0),("A"&amp;CHAR(COUNTA($D$3:D93)+38)),IF(AND(COUNTA($D$3:D93)&lt;27,D93&gt;0),(CHAR(COUNTA($D$3:D93)+64)),""))))))</f>
        <v/>
      </c>
      <c r="B93" s="41" t="s">
        <v>47</v>
      </c>
      <c r="C93" s="50"/>
      <c r="D93" s="50"/>
      <c r="E93" s="69"/>
      <c r="F93" s="6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</row>
    <row r="94" spans="1:21" s="70" customFormat="1" x14ac:dyDescent="0.35">
      <c r="A94" s="29" t="str">
        <f>IF(AND(COUNTA($D$3:D94)&gt;130,D94&gt;0),("E"&amp;CHAR(COUNTA($D$3:D94)-66)),IF(AND(COUNTA($D$3:D94)&gt;104,D94&gt;0),("D"&amp;CHAR(COUNTA($D$3:D94)-40)),IF(AND(COUNTA($D$3:D94)&gt;78,D94&gt;0),("C"&amp;CHAR(COUNTA($D$3:D94)-14)),IF(AND(COUNTA($D$3:D94)&gt;52,D94&gt;0),("B"&amp;CHAR(COUNTA($D$3:D94)+12)),IF(AND(COUNTA($D$3:D94)&gt;26,D94&gt;0),("A"&amp;CHAR(COUNTA($D$3:D94)+38)),IF(AND(COUNTA($D$3:D94)&lt;27,D94&gt;0),(CHAR(COUNTA($D$3:D94)+64)),""))))))</f>
        <v/>
      </c>
      <c r="B94" s="182" t="s">
        <v>48</v>
      </c>
      <c r="C94" s="50"/>
      <c r="D94" s="50"/>
      <c r="E94" s="69"/>
      <c r="F94" s="6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</row>
    <row r="95" spans="1:21" s="70" customFormat="1" x14ac:dyDescent="0.35">
      <c r="A95" s="54"/>
      <c r="B95" s="182"/>
      <c r="C95" s="50"/>
      <c r="D95" s="50"/>
      <c r="E95" s="69"/>
      <c r="F95" s="6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</row>
    <row r="96" spans="1:21" s="70" customFormat="1" x14ac:dyDescent="0.35">
      <c r="A96" s="29" t="str">
        <f>IF(AND(COUNTA($D$3:D96)&gt;130,D96&gt;0),("E"&amp;CHAR(COUNTA($D$3:D96)-66)),IF(AND(COUNTA($D$3:D96)&gt;104,D96&gt;0),("D"&amp;CHAR(COUNTA($D$3:D96)-40)),IF(AND(COUNTA($D$3:D96)&gt;78,D96&gt;0),("C"&amp;CHAR(COUNTA($D$3:D96)-14)),IF(AND(COUNTA($D$3:D96)&gt;52,D96&gt;0),("B"&amp;CHAR(COUNTA($D$3:D96)+12)),IF(AND(COUNTA($D$3:D96)&gt;26,D96&gt;0),("A"&amp;CHAR(COUNTA($D$3:D96)+38)),IF(AND(COUNTA($D$3:D96)&lt;27,D96&gt;0),(CHAR(COUNTA($D$3:D96)+64)),""))))))</f>
        <v/>
      </c>
      <c r="B96" s="183" t="s">
        <v>49</v>
      </c>
      <c r="C96" s="50"/>
      <c r="D96" s="50"/>
      <c r="E96" s="69"/>
      <c r="F96" s="6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</row>
    <row r="97" spans="1:21" s="70" customFormat="1" x14ac:dyDescent="0.35">
      <c r="A97" s="54"/>
      <c r="B97" s="183"/>
      <c r="C97" s="50"/>
      <c r="D97" s="50"/>
      <c r="E97" s="69"/>
      <c r="F97" s="6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</row>
    <row r="98" spans="1:21" s="70" customFormat="1" x14ac:dyDescent="0.35">
      <c r="A98" s="29" t="str">
        <f>IF(AND(COUNTA($D$3:D98)&gt;130,D98&gt;0),("E"&amp;CHAR(COUNTA($D$3:D98)-66)),IF(AND(COUNTA($D$3:D98)&gt;104,D98&gt;0),("D"&amp;CHAR(COUNTA($D$3:D98)-40)),IF(AND(COUNTA($D$3:D98)&gt;78,D98&gt;0),("C"&amp;CHAR(COUNTA($D$3:D98)-14)),IF(AND(COUNTA($D$3:D98)&gt;52,D98&gt;0),("B"&amp;CHAR(COUNTA($D$3:D98)+12)),IF(AND(COUNTA($D$3:D98)&gt;26,D98&gt;0),("A"&amp;CHAR(COUNTA($D$3:D98)+38)),IF(AND(COUNTA($D$3:D98)&lt;27,D98&gt;0),(CHAR(COUNTA($D$3:D98)+64)),""))))))</f>
        <v>T</v>
      </c>
      <c r="B98" s="38" t="s">
        <v>271</v>
      </c>
      <c r="C98" s="50"/>
      <c r="D98" s="50" t="s">
        <v>50</v>
      </c>
      <c r="E98" s="69">
        <v>3000</v>
      </c>
      <c r="F98" s="65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</row>
    <row r="99" spans="1:21" s="70" customFormat="1" x14ac:dyDescent="0.35">
      <c r="A99" s="54"/>
      <c r="B99" s="183"/>
      <c r="C99" s="50"/>
      <c r="D99" s="50"/>
      <c r="E99" s="69"/>
      <c r="F99" s="6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</row>
    <row r="100" spans="1:21" s="70" customFormat="1" x14ac:dyDescent="0.35">
      <c r="A100" s="29" t="str">
        <f>IF(AND(COUNTA($D$3:D100)&gt;130,D100&gt;0),("E"&amp;CHAR(COUNTA($D$3:D100)-66)),IF(AND(COUNTA($D$3:D100)&gt;104,D100&gt;0),("D"&amp;CHAR(COUNTA($D$3:D100)-40)),IF(AND(COUNTA($D$3:D100)&gt;78,D100&gt;0),("C"&amp;CHAR(COUNTA($D$3:D100)-14)),IF(AND(COUNTA($D$3:D100)&gt;52,D100&gt;0),("B"&amp;CHAR(COUNTA($D$3:D100)+12)),IF(AND(COUNTA($D$3:D100)&gt;26,D100&gt;0),("A"&amp;CHAR(COUNTA($D$3:D100)+38)),IF(AND(COUNTA($D$3:D100)&lt;27,D100&gt;0),(CHAR(COUNTA($D$3:D100)+64)),""))))))</f>
        <v>U</v>
      </c>
      <c r="B100" s="38" t="s">
        <v>375</v>
      </c>
      <c r="C100" s="50"/>
      <c r="D100" s="50" t="s">
        <v>50</v>
      </c>
      <c r="E100" s="69">
        <v>3000</v>
      </c>
      <c r="F100" s="65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</row>
    <row r="101" spans="1:21" s="70" customFormat="1" x14ac:dyDescent="0.35">
      <c r="A101" s="54"/>
      <c r="B101" s="38"/>
      <c r="C101" s="50"/>
      <c r="D101" s="50"/>
      <c r="E101" s="69"/>
      <c r="F101" s="180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</row>
    <row r="102" spans="1:21" s="59" customFormat="1" x14ac:dyDescent="0.35">
      <c r="A102" s="29" t="str">
        <f>IF(AND(COUNTA($D$3:D102)&gt;130,D102&gt;0),("E"&amp;CHAR(COUNTA($D$3:D102)-66)),IF(AND(COUNTA($D$3:D102)&gt;104,D102&gt;0),("D"&amp;CHAR(COUNTA($D$3:D102)-40)),IF(AND(COUNTA($D$3:D102)&gt;78,D102&gt;0),("C"&amp;CHAR(COUNTA($D$3:D102)-14)),IF(AND(COUNTA($D$3:D102)&gt;52,D102&gt;0),("B"&amp;CHAR(COUNTA($D$3:D102)+12)),IF(AND(COUNTA($D$3:D102)&gt;26,D102&gt;0),("A"&amp;CHAR(COUNTA($D$3:D102)+38)),IF(AND(COUNTA($D$3:D102)&lt;27,D102&gt;0),(CHAR(COUNTA($D$3:D102)+64)),""))))))</f>
        <v/>
      </c>
      <c r="B102" s="1"/>
      <c r="C102" s="2"/>
      <c r="D102" s="2"/>
      <c r="E102" s="3"/>
      <c r="F102" s="3"/>
    </row>
    <row r="103" spans="1:21" s="59" customFormat="1" ht="16" thickBot="1" x14ac:dyDescent="0.4">
      <c r="A103" s="34" t="str">
        <f>IF(AND(COUNTA($D$3:D103)&gt;130,D103&gt;0),("E"&amp;CHAR(COUNTA($D$3:D103)-66)),IF(AND(COUNTA($D$3:D103)&gt;104,D103&gt;0),("D"&amp;CHAR(COUNTA($D$3:D103)-40)),IF(AND(COUNTA($D$3:D103)&gt;78,D103&gt;0),("C"&amp;CHAR(COUNTA($D$3:D103)-14)),IF(AND(COUNTA($D$3:D103)&gt;52,D103&gt;0),("B"&amp;CHAR(COUNTA($D$3:D103)+12)),IF(AND(COUNTA($D$3:D103)&gt;26,D103&gt;0),("A"&amp;CHAR(COUNTA($D$3:D103)+38)),IF(AND(COUNTA($D$3:D103)&lt;27,D103&gt;0),(CHAR(COUNTA($D$3:D103)+64)),""))))))</f>
        <v/>
      </c>
      <c r="B103" s="4"/>
      <c r="C103" s="5"/>
      <c r="D103" s="5"/>
      <c r="E103" s="6"/>
      <c r="F103" s="6"/>
    </row>
    <row r="104" spans="1:21" s="59" customFormat="1" x14ac:dyDescent="0.35">
      <c r="A104" s="31"/>
      <c r="B104" s="36" t="s">
        <v>2</v>
      </c>
      <c r="C104" s="27"/>
      <c r="D104" s="27"/>
      <c r="E104" s="49"/>
      <c r="F104" s="23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44A8-6EF9-466E-BB50-64CA5E437CB9}">
  <dimension ref="A1:U89"/>
  <sheetViews>
    <sheetView view="pageBreakPreview" zoomScale="80" zoomScaleNormal="100" zoomScaleSheetLayoutView="90" workbookViewId="0">
      <selection activeCell="F15" sqref="F15:G89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59" customWidth="1"/>
    <col min="8" max="21" width="9.1796875" style="59"/>
    <col min="22" max="16384" width="9.1796875" style="8"/>
  </cols>
  <sheetData>
    <row r="1" spans="1:21" x14ac:dyDescent="0.35">
      <c r="A1" s="30"/>
      <c r="B1" s="9" t="s">
        <v>3</v>
      </c>
      <c r="C1" s="10"/>
      <c r="D1" s="11"/>
      <c r="E1" s="26"/>
      <c r="F1" s="12"/>
    </row>
    <row r="2" spans="1:21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21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107</v>
      </c>
      <c r="C4" s="21"/>
      <c r="D4" s="21"/>
      <c r="E4" s="22"/>
      <c r="F4" s="22"/>
    </row>
    <row r="5" spans="1:21" ht="7" customHeight="1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139</v>
      </c>
      <c r="C6" s="45"/>
      <c r="D6" s="45"/>
      <c r="E6" s="46"/>
      <c r="F6" s="42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5">
      <c r="A7" s="29" t="str">
        <f>IF(AND(COUNTA($D$3:D7)&gt;130,D7&gt;0),("E"&amp;CHAR(COUNTA($D$3:D7)-66)),IF(AND(COUNTA($D$3:D7)&gt;104,D7&gt;0),("D"&amp;CHAR(COUNTA($D$3:D7)-40)),IF(AND(COUNTA($D$3:D7)&gt;78,D7&gt;0),("C"&amp;CHAR(COUNTA($D$3:D7)-14)),IF(AND(COUNTA($D$3:D7)&gt;52,D7&gt;0),("B"&amp;CHAR(COUNTA($D$3:D7)+12)),IF(AND(COUNTA($D$3:D7)&gt;26,D7&gt;0),("A"&amp;CHAR(COUNTA($D$3:D7)+38)),IF(AND(COUNTA($D$3:D7)&lt;27,D7&gt;0),(CHAR(COUNTA($D$3:D7)+64)),""))))))</f>
        <v/>
      </c>
      <c r="C7" s="2"/>
      <c r="D7" s="2"/>
      <c r="E7" s="3"/>
      <c r="F7" s="3"/>
    </row>
    <row r="8" spans="1:21" x14ac:dyDescent="0.35">
      <c r="A8" s="29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185" t="s">
        <v>57</v>
      </c>
      <c r="C8" s="50"/>
      <c r="D8" s="50"/>
      <c r="E8" s="186"/>
      <c r="F8" s="74"/>
    </row>
    <row r="9" spans="1:21" ht="46.5" x14ac:dyDescent="0.35">
      <c r="A9" s="29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187" t="s">
        <v>58</v>
      </c>
      <c r="C9" s="50"/>
      <c r="D9" s="50"/>
      <c r="E9" s="186"/>
      <c r="F9" s="74"/>
    </row>
    <row r="10" spans="1:21" x14ac:dyDescent="0.35">
      <c r="A10" s="29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C10" s="50"/>
      <c r="D10" s="50"/>
      <c r="E10" s="186"/>
      <c r="F10" s="74"/>
    </row>
    <row r="11" spans="1:21" x14ac:dyDescent="0.35">
      <c r="A11" s="29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/>
      </c>
      <c r="B11" s="40" t="s">
        <v>56</v>
      </c>
      <c r="C11" s="50"/>
      <c r="D11" s="50"/>
      <c r="E11" s="186"/>
      <c r="F11" s="74"/>
    </row>
    <row r="12" spans="1:21" x14ac:dyDescent="0.35">
      <c r="A12" s="29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C12" s="50"/>
      <c r="D12" s="50"/>
      <c r="E12" s="186"/>
      <c r="F12" s="74"/>
    </row>
    <row r="13" spans="1:21" s="66" customFormat="1" x14ac:dyDescent="0.35">
      <c r="A13" s="29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/>
      </c>
      <c r="B13" s="40" t="s">
        <v>16</v>
      </c>
      <c r="C13" s="50"/>
      <c r="D13" s="50"/>
      <c r="E13" s="186"/>
      <c r="F13" s="4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79"/>
      <c r="R13" s="79"/>
      <c r="S13" s="79"/>
      <c r="T13" s="79"/>
      <c r="U13" s="79"/>
    </row>
    <row r="14" spans="1:21" s="70" customFormat="1" x14ac:dyDescent="0.35">
      <c r="A14" s="29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41" t="s">
        <v>27</v>
      </c>
      <c r="C14" s="50"/>
      <c r="D14" s="50"/>
      <c r="E14" s="186"/>
      <c r="F14" s="47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</row>
    <row r="15" spans="1:21" s="70" customFormat="1" x14ac:dyDescent="0.35">
      <c r="A15" s="54"/>
      <c r="B15" s="41"/>
      <c r="C15" s="50"/>
      <c r="D15" s="50"/>
      <c r="E15" s="186"/>
      <c r="F15" s="206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  <row r="16" spans="1:21" s="70" customFormat="1" x14ac:dyDescent="0.35">
      <c r="A16" s="29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/>
      </c>
      <c r="B16" s="182" t="s">
        <v>43</v>
      </c>
      <c r="C16" s="50"/>
      <c r="D16" s="50"/>
      <c r="E16" s="186"/>
      <c r="F16" s="6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spans="1:21" s="70" customFormat="1" x14ac:dyDescent="0.35">
      <c r="A17" s="54"/>
      <c r="B17" s="38"/>
      <c r="C17" s="50"/>
      <c r="D17" s="50"/>
      <c r="E17" s="186"/>
      <c r="F17" s="68"/>
      <c r="G17" s="82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</row>
    <row r="18" spans="1:21" s="70" customFormat="1" ht="62" x14ac:dyDescent="0.35">
      <c r="A18" s="29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/>
      </c>
      <c r="B18" s="183" t="s">
        <v>252</v>
      </c>
      <c r="C18" s="50"/>
      <c r="D18" s="50"/>
      <c r="E18" s="186"/>
      <c r="F18" s="6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spans="1:21" s="70" customFormat="1" x14ac:dyDescent="0.35">
      <c r="A19" s="54"/>
      <c r="B19" s="183"/>
      <c r="C19" s="50"/>
      <c r="D19" s="50"/>
      <c r="E19" s="186"/>
      <c r="F19" s="6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</row>
    <row r="20" spans="1:21" s="70" customFormat="1" x14ac:dyDescent="0.35">
      <c r="A20" s="29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A</v>
      </c>
      <c r="B20" s="38" t="s">
        <v>251</v>
      </c>
      <c r="C20" s="50">
        <v>4</v>
      </c>
      <c r="D20" s="50" t="s">
        <v>7</v>
      </c>
      <c r="E20" s="186"/>
      <c r="F20" s="65"/>
      <c r="G20" s="82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spans="1:21" s="70" customFormat="1" x14ac:dyDescent="0.35">
      <c r="A21" s="29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/>
      </c>
      <c r="B21" s="38"/>
      <c r="C21" s="50"/>
      <c r="D21" s="50"/>
      <c r="E21" s="186"/>
      <c r="F21" s="6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spans="1:21" s="70" customFormat="1" x14ac:dyDescent="0.35">
      <c r="A22" s="29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/>
      </c>
      <c r="B22" s="182" t="s">
        <v>253</v>
      </c>
      <c r="C22" s="50"/>
      <c r="D22" s="50"/>
      <c r="E22" s="186"/>
      <c r="F22" s="6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spans="1:21" s="70" customFormat="1" x14ac:dyDescent="0.35">
      <c r="A23" s="54"/>
      <c r="B23" s="182"/>
      <c r="C23" s="50"/>
      <c r="D23" s="50"/>
      <c r="E23" s="186"/>
      <c r="F23" s="6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spans="1:21" s="70" customFormat="1" ht="46.5" x14ac:dyDescent="0.35">
      <c r="A24" s="29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/>
      </c>
      <c r="B24" s="183" t="s">
        <v>254</v>
      </c>
      <c r="C24" s="50"/>
      <c r="D24" s="50"/>
      <c r="E24" s="186"/>
      <c r="F24" s="6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spans="1:21" s="70" customFormat="1" x14ac:dyDescent="0.35">
      <c r="A25" s="54"/>
      <c r="B25" s="183"/>
      <c r="C25" s="50"/>
      <c r="D25" s="50"/>
      <c r="E25" s="186"/>
      <c r="F25" s="6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spans="1:21" s="70" customFormat="1" x14ac:dyDescent="0.35">
      <c r="A26" s="29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>B</v>
      </c>
      <c r="B26" s="38" t="s">
        <v>255</v>
      </c>
      <c r="C26" s="50">
        <v>1</v>
      </c>
      <c r="D26" s="50" t="s">
        <v>7</v>
      </c>
      <c r="E26" s="186"/>
      <c r="F26" s="65"/>
      <c r="G26" s="82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</row>
    <row r="27" spans="1:21" s="70" customFormat="1" x14ac:dyDescent="0.35">
      <c r="A27" s="29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/>
      </c>
      <c r="B27" s="38"/>
      <c r="C27" s="50"/>
      <c r="D27" s="50"/>
      <c r="E27" s="186"/>
      <c r="F27" s="6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</row>
    <row r="28" spans="1:21" s="70" customFormat="1" x14ac:dyDescent="0.35">
      <c r="A28" s="29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/>
      </c>
      <c r="B28" s="182" t="s">
        <v>44</v>
      </c>
      <c r="C28" s="50"/>
      <c r="D28" s="50"/>
      <c r="E28" s="186"/>
      <c r="F28" s="6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</row>
    <row r="29" spans="1:21" s="70" customFormat="1" x14ac:dyDescent="0.35">
      <c r="A29" s="54"/>
      <c r="B29" s="182"/>
      <c r="C29" s="50"/>
      <c r="D29" s="50"/>
      <c r="E29" s="186"/>
      <c r="F29" s="6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</row>
    <row r="30" spans="1:21" s="70" customFormat="1" ht="31" x14ac:dyDescent="0.35">
      <c r="A30" s="29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/>
      </c>
      <c r="B30" s="183" t="s">
        <v>259</v>
      </c>
      <c r="C30" s="50"/>
      <c r="D30" s="50"/>
      <c r="E30" s="186"/>
      <c r="F30" s="6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</row>
    <row r="31" spans="1:21" s="70" customFormat="1" x14ac:dyDescent="0.35">
      <c r="A31" s="54"/>
      <c r="B31" s="183"/>
      <c r="C31" s="50"/>
      <c r="D31" s="50"/>
      <c r="E31" s="186"/>
      <c r="F31" s="6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</row>
    <row r="32" spans="1:21" s="70" customFormat="1" x14ac:dyDescent="0.35">
      <c r="A32" s="29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>C</v>
      </c>
      <c r="B32" s="38" t="s">
        <v>256</v>
      </c>
      <c r="C32" s="50">
        <v>2</v>
      </c>
      <c r="D32" s="50" t="s">
        <v>7</v>
      </c>
      <c r="E32" s="186"/>
      <c r="F32" s="65"/>
      <c r="G32" s="82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</row>
    <row r="33" spans="1:21" s="70" customFormat="1" x14ac:dyDescent="0.35">
      <c r="A33" s="54"/>
      <c r="B33" s="183"/>
      <c r="C33" s="50"/>
      <c r="D33" s="50"/>
      <c r="E33" s="186"/>
      <c r="F33" s="6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</row>
    <row r="34" spans="1:21" s="70" customFormat="1" x14ac:dyDescent="0.35">
      <c r="A34" s="29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>D</v>
      </c>
      <c r="B34" s="38" t="s">
        <v>257</v>
      </c>
      <c r="C34" s="50">
        <v>2</v>
      </c>
      <c r="D34" s="50" t="s">
        <v>7</v>
      </c>
      <c r="E34" s="186"/>
      <c r="F34" s="65"/>
      <c r="G34" s="82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</row>
    <row r="35" spans="1:21" s="70" customFormat="1" x14ac:dyDescent="0.35">
      <c r="A35" s="54"/>
      <c r="B35" s="183"/>
      <c r="C35" s="50"/>
      <c r="D35" s="50"/>
      <c r="E35" s="186"/>
      <c r="F35" s="6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</row>
    <row r="36" spans="1:21" s="70" customFormat="1" x14ac:dyDescent="0.35">
      <c r="A36" s="29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>E</v>
      </c>
      <c r="B36" s="210" t="s">
        <v>258</v>
      </c>
      <c r="C36" s="50">
        <v>3</v>
      </c>
      <c r="D36" s="50" t="s">
        <v>6</v>
      </c>
      <c r="E36" s="186"/>
      <c r="F36" s="65"/>
      <c r="G36" s="82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</row>
    <row r="37" spans="1:21" s="70" customFormat="1" x14ac:dyDescent="0.35">
      <c r="A37" s="54"/>
      <c r="B37" s="210"/>
      <c r="C37" s="50"/>
      <c r="D37" s="50"/>
      <c r="E37" s="186"/>
      <c r="F37" s="68"/>
      <c r="G37" s="82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</row>
    <row r="38" spans="1:21" s="70" customFormat="1" ht="46.5" x14ac:dyDescent="0.35">
      <c r="A38" s="29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/>
      </c>
      <c r="B38" s="183" t="s">
        <v>264</v>
      </c>
      <c r="C38" s="50"/>
      <c r="D38" s="50"/>
      <c r="E38" s="186"/>
      <c r="F38" s="6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</row>
    <row r="39" spans="1:21" s="70" customFormat="1" x14ac:dyDescent="0.35">
      <c r="A39" s="54"/>
      <c r="B39" s="183"/>
      <c r="C39" s="50"/>
      <c r="D39" s="50"/>
      <c r="E39" s="186"/>
      <c r="F39" s="6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</row>
    <row r="40" spans="1:21" s="70" customFormat="1" x14ac:dyDescent="0.35">
      <c r="A40" s="29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>F</v>
      </c>
      <c r="B40" s="38" t="s">
        <v>260</v>
      </c>
      <c r="C40" s="50">
        <v>3</v>
      </c>
      <c r="D40" s="50" t="s">
        <v>7</v>
      </c>
      <c r="E40" s="186"/>
      <c r="F40" s="65"/>
      <c r="G40" s="82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</row>
    <row r="41" spans="1:21" s="70" customFormat="1" x14ac:dyDescent="0.35">
      <c r="A41" s="54"/>
      <c r="B41" s="183"/>
      <c r="C41" s="50"/>
      <c r="D41" s="50"/>
      <c r="E41" s="186"/>
      <c r="F41" s="6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</row>
    <row r="42" spans="1:21" s="70" customFormat="1" x14ac:dyDescent="0.35">
      <c r="A42" s="29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>G</v>
      </c>
      <c r="B42" s="38" t="s">
        <v>261</v>
      </c>
      <c r="C42" s="50">
        <v>5</v>
      </c>
      <c r="D42" s="50" t="s">
        <v>7</v>
      </c>
      <c r="E42" s="186"/>
      <c r="F42" s="65"/>
      <c r="G42" s="82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</row>
    <row r="43" spans="1:21" s="70" customFormat="1" x14ac:dyDescent="0.35">
      <c r="A43" s="54"/>
      <c r="B43" s="183"/>
      <c r="C43" s="50"/>
      <c r="D43" s="50"/>
      <c r="E43" s="186"/>
      <c r="F43" s="6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</row>
    <row r="44" spans="1:21" s="70" customFormat="1" x14ac:dyDescent="0.35">
      <c r="A44" s="29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>H</v>
      </c>
      <c r="B44" s="38" t="s">
        <v>328</v>
      </c>
      <c r="C44" s="50">
        <v>1</v>
      </c>
      <c r="D44" s="50" t="s">
        <v>7</v>
      </c>
      <c r="E44" s="186"/>
      <c r="F44" s="65"/>
      <c r="G44" s="82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</row>
    <row r="45" spans="1:21" s="70" customFormat="1" x14ac:dyDescent="0.35">
      <c r="A45" s="54"/>
      <c r="B45" s="210"/>
      <c r="C45" s="50"/>
      <c r="D45" s="50"/>
      <c r="E45" s="186"/>
      <c r="F45" s="68"/>
      <c r="G45" s="82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</row>
    <row r="46" spans="1:21" s="70" customFormat="1" ht="46.5" x14ac:dyDescent="0.35">
      <c r="A46" s="29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/>
      </c>
      <c r="B46" s="183" t="s">
        <v>265</v>
      </c>
      <c r="C46" s="50"/>
      <c r="D46" s="50"/>
      <c r="E46" s="186"/>
      <c r="F46" s="6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</row>
    <row r="47" spans="1:21" s="70" customFormat="1" x14ac:dyDescent="0.35">
      <c r="A47" s="54"/>
      <c r="B47" s="183"/>
      <c r="C47" s="50"/>
      <c r="D47" s="50"/>
      <c r="E47" s="186"/>
      <c r="F47" s="6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</row>
    <row r="48" spans="1:21" s="70" customFormat="1" x14ac:dyDescent="0.35">
      <c r="A48" s="29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>I</v>
      </c>
      <c r="B48" s="38" t="s">
        <v>329</v>
      </c>
      <c r="C48" s="50">
        <v>2</v>
      </c>
      <c r="D48" s="50" t="s">
        <v>7</v>
      </c>
      <c r="E48" s="186"/>
      <c r="F48" s="65"/>
      <c r="G48" s="82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</row>
    <row r="49" spans="1:21" s="70" customFormat="1" x14ac:dyDescent="0.35">
      <c r="A49" s="54"/>
      <c r="B49" s="183"/>
      <c r="C49" s="50"/>
      <c r="D49" s="50"/>
      <c r="E49" s="186"/>
      <c r="F49" s="6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</row>
    <row r="50" spans="1:21" s="70" customFormat="1" x14ac:dyDescent="0.35">
      <c r="A50" s="29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>J</v>
      </c>
      <c r="B50" s="38" t="s">
        <v>330</v>
      </c>
      <c r="C50" s="50">
        <v>1</v>
      </c>
      <c r="D50" s="50" t="s">
        <v>7</v>
      </c>
      <c r="E50" s="186"/>
      <c r="F50" s="65"/>
      <c r="G50" s="82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</row>
    <row r="51" spans="1:21" s="70" customFormat="1" x14ac:dyDescent="0.35">
      <c r="A51" s="54"/>
      <c r="B51" s="183"/>
      <c r="C51" s="50"/>
      <c r="D51" s="50"/>
      <c r="E51" s="186"/>
      <c r="F51" s="6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</row>
    <row r="52" spans="1:21" s="70" customFormat="1" x14ac:dyDescent="0.35">
      <c r="A52" s="29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>K</v>
      </c>
      <c r="B52" s="38" t="s">
        <v>331</v>
      </c>
      <c r="C52" s="50">
        <v>6</v>
      </c>
      <c r="D52" s="50" t="s">
        <v>7</v>
      </c>
      <c r="E52" s="186"/>
      <c r="F52" s="65"/>
      <c r="G52" s="82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</row>
    <row r="53" spans="1:21" s="70" customFormat="1" x14ac:dyDescent="0.35">
      <c r="A53" s="54"/>
      <c r="B53" s="183"/>
      <c r="C53" s="50"/>
      <c r="D53" s="50"/>
      <c r="E53" s="186"/>
      <c r="F53" s="6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</row>
    <row r="54" spans="1:21" s="70" customFormat="1" x14ac:dyDescent="0.35">
      <c r="A54" s="29" t="str">
        <f>IF(AND(COUNTA($D$3:D54)&gt;130,D54&gt;0),("E"&amp;CHAR(COUNTA($D$3:D54)-66)),IF(AND(COUNTA($D$3:D54)&gt;104,D54&gt;0),("D"&amp;CHAR(COUNTA($D$3:D54)-40)),IF(AND(COUNTA($D$3:D54)&gt;78,D54&gt;0),("C"&amp;CHAR(COUNTA($D$3:D54)-14)),IF(AND(COUNTA($D$3:D54)&gt;52,D54&gt;0),("B"&amp;CHAR(COUNTA($D$3:D54)+12)),IF(AND(COUNTA($D$3:D54)&gt;26,D54&gt;0),("A"&amp;CHAR(COUNTA($D$3:D54)+38)),IF(AND(COUNTA($D$3:D54)&lt;27,D54&gt;0),(CHAR(COUNTA($D$3:D54)+64)),""))))))</f>
        <v>L</v>
      </c>
      <c r="B54" s="38" t="s">
        <v>334</v>
      </c>
      <c r="C54" s="50">
        <v>1</v>
      </c>
      <c r="D54" s="50" t="s">
        <v>7</v>
      </c>
      <c r="E54" s="186"/>
      <c r="F54" s="65"/>
      <c r="G54" s="82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</row>
    <row r="55" spans="1:21" s="70" customFormat="1" x14ac:dyDescent="0.35">
      <c r="A55" s="54"/>
      <c r="B55" s="183"/>
      <c r="C55" s="50"/>
      <c r="D55" s="50"/>
      <c r="E55" s="186"/>
      <c r="F55" s="6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</row>
    <row r="56" spans="1:21" s="70" customFormat="1" x14ac:dyDescent="0.35">
      <c r="A56" s="29" t="str">
        <f>IF(AND(COUNTA($D$3:D56)&gt;130,D56&gt;0),("E"&amp;CHAR(COUNTA($D$3:D56)-66)),IF(AND(COUNTA($D$3:D56)&gt;104,D56&gt;0),("D"&amp;CHAR(COUNTA($D$3:D56)-40)),IF(AND(COUNTA($D$3:D56)&gt;78,D56&gt;0),("C"&amp;CHAR(COUNTA($D$3:D56)-14)),IF(AND(COUNTA($D$3:D56)&gt;52,D56&gt;0),("B"&amp;CHAR(COUNTA($D$3:D56)+12)),IF(AND(COUNTA($D$3:D56)&gt;26,D56&gt;0),("A"&amp;CHAR(COUNTA($D$3:D56)+38)),IF(AND(COUNTA($D$3:D56)&lt;27,D56&gt;0),(CHAR(COUNTA($D$3:D56)+64)),""))))))</f>
        <v>M</v>
      </c>
      <c r="B56" s="38" t="s">
        <v>333</v>
      </c>
      <c r="C56" s="50">
        <v>2</v>
      </c>
      <c r="D56" s="50" t="s">
        <v>7</v>
      </c>
      <c r="E56" s="186"/>
      <c r="F56" s="65"/>
      <c r="G56" s="82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</row>
    <row r="57" spans="1:21" s="70" customFormat="1" x14ac:dyDescent="0.35">
      <c r="A57" s="54"/>
      <c r="B57" s="183"/>
      <c r="C57" s="50"/>
      <c r="D57" s="50"/>
      <c r="E57" s="186"/>
      <c r="F57" s="6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</row>
    <row r="58" spans="1:21" s="70" customFormat="1" x14ac:dyDescent="0.35">
      <c r="A58" s="29" t="str">
        <f>IF(AND(COUNTA($D$3:D58)&gt;130,D58&gt;0),("E"&amp;CHAR(COUNTA($D$3:D58)-66)),IF(AND(COUNTA($D$3:D58)&gt;104,D58&gt;0),("D"&amp;CHAR(COUNTA($D$3:D58)-40)),IF(AND(COUNTA($D$3:D58)&gt;78,D58&gt;0),("C"&amp;CHAR(COUNTA($D$3:D58)-14)),IF(AND(COUNTA($D$3:D58)&gt;52,D58&gt;0),("B"&amp;CHAR(COUNTA($D$3:D58)+12)),IF(AND(COUNTA($D$3:D58)&gt;26,D58&gt;0),("A"&amp;CHAR(COUNTA($D$3:D58)+38)),IF(AND(COUNTA($D$3:D58)&lt;27,D58&gt;0),(CHAR(COUNTA($D$3:D58)+64)),""))))))</f>
        <v>N</v>
      </c>
      <c r="B58" s="38" t="s">
        <v>332</v>
      </c>
      <c r="C58" s="50">
        <v>1</v>
      </c>
      <c r="D58" s="50" t="s">
        <v>7</v>
      </c>
      <c r="E58" s="186"/>
      <c r="F58" s="65"/>
      <c r="G58" s="82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</row>
    <row r="59" spans="1:21" s="70" customFormat="1" x14ac:dyDescent="0.35">
      <c r="A59" s="29" t="str">
        <f>IF(AND(COUNTA($D$3:D59)&gt;130,D59&gt;0),("E"&amp;CHAR(COUNTA($D$3:D59)-66)),IF(AND(COUNTA($D$3:D59)&gt;104,D59&gt;0),("D"&amp;CHAR(COUNTA($D$3:D59)-40)),IF(AND(COUNTA($D$3:D59)&gt;78,D59&gt;0),("C"&amp;CHAR(COUNTA($D$3:D59)-14)),IF(AND(COUNTA($D$3:D59)&gt;52,D59&gt;0),("B"&amp;CHAR(COUNTA($D$3:D59)+12)),IF(AND(COUNTA($D$3:D59)&gt;26,D59&gt;0),("A"&amp;CHAR(COUNTA($D$3:D59)+38)),IF(AND(COUNTA($D$3:D59)&lt;27,D59&gt;0),(CHAR(COUNTA($D$3:D59)+64)),""))))))</f>
        <v/>
      </c>
      <c r="B59" s="38"/>
      <c r="C59" s="50"/>
      <c r="D59" s="50"/>
      <c r="E59" s="186"/>
      <c r="F59" s="6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</row>
    <row r="60" spans="1:21" s="70" customFormat="1" x14ac:dyDescent="0.35">
      <c r="A60" s="29" t="str">
        <f>IF(AND(COUNTA($D$3:D60)&gt;130,D60&gt;0),("E"&amp;CHAR(COUNTA($D$3:D60)-66)),IF(AND(COUNTA($D$3:D60)&gt;104,D60&gt;0),("D"&amp;CHAR(COUNTA($D$3:D60)-40)),IF(AND(COUNTA($D$3:D60)&gt;78,D60&gt;0),("C"&amp;CHAR(COUNTA($D$3:D60)-14)),IF(AND(COUNTA($D$3:D60)&gt;52,D60&gt;0),("B"&amp;CHAR(COUNTA($D$3:D60)+12)),IF(AND(COUNTA($D$3:D60)&gt;26,D60&gt;0),("A"&amp;CHAR(COUNTA($D$3:D60)+38)),IF(AND(COUNTA($D$3:D60)&lt;27,D60&gt;0),(CHAR(COUNTA($D$3:D60)+64)),""))))))</f>
        <v/>
      </c>
      <c r="B60" s="182" t="s">
        <v>274</v>
      </c>
      <c r="C60" s="50"/>
      <c r="D60" s="50"/>
      <c r="E60" s="186"/>
      <c r="F60" s="6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</row>
    <row r="61" spans="1:21" s="70" customFormat="1" x14ac:dyDescent="0.35">
      <c r="A61" s="54"/>
      <c r="B61" s="210"/>
      <c r="C61" s="50"/>
      <c r="D61" s="50"/>
      <c r="E61" s="186"/>
      <c r="F61" s="68"/>
      <c r="G61" s="82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</row>
    <row r="62" spans="1:21" s="70" customFormat="1" x14ac:dyDescent="0.35">
      <c r="A62" s="54"/>
      <c r="B62" s="210"/>
      <c r="C62" s="50"/>
      <c r="D62" s="50"/>
      <c r="E62" s="186"/>
      <c r="F62" s="68"/>
      <c r="G62" s="82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</row>
    <row r="63" spans="1:21" s="70" customFormat="1" ht="46.5" x14ac:dyDescent="0.35">
      <c r="A63" s="29" t="str">
        <f>IF(AND(COUNTA($D$3:D63)&gt;130,D63&gt;0),("E"&amp;CHAR(COUNTA($D$3:D63)-66)),IF(AND(COUNTA($D$3:D63)&gt;104,D63&gt;0),("D"&amp;CHAR(COUNTA($D$3:D63)-40)),IF(AND(COUNTA($D$3:D63)&gt;78,D63&gt;0),("C"&amp;CHAR(COUNTA($D$3:D63)-14)),IF(AND(COUNTA($D$3:D63)&gt;52,D63&gt;0),("B"&amp;CHAR(COUNTA($D$3:D63)+12)),IF(AND(COUNTA($D$3:D63)&gt;26,D63&gt;0),("A"&amp;CHAR(COUNTA($D$3:D63)+38)),IF(AND(COUNTA($D$3:D63)&lt;27,D63&gt;0),(CHAR(COUNTA($D$3:D63)+64)),""))))))</f>
        <v/>
      </c>
      <c r="B63" s="183" t="s">
        <v>264</v>
      </c>
      <c r="C63" s="50"/>
      <c r="D63" s="50"/>
      <c r="E63" s="186"/>
      <c r="F63" s="6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21" s="70" customFormat="1" x14ac:dyDescent="0.35">
      <c r="A64" s="54"/>
      <c r="B64" s="183"/>
      <c r="C64" s="50"/>
      <c r="D64" s="50"/>
      <c r="E64" s="186"/>
      <c r="F64" s="6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</row>
    <row r="65" spans="1:21" s="70" customFormat="1" x14ac:dyDescent="0.35">
      <c r="A65" s="29" t="str">
        <f>IF(AND(COUNTA($D$3:D65)&gt;130,D65&gt;0),("E"&amp;CHAR(COUNTA($D$3:D65)-66)),IF(AND(COUNTA($D$3:D65)&gt;104,D65&gt;0),("D"&amp;CHAR(COUNTA($D$3:D65)-40)),IF(AND(COUNTA($D$3:D65)&gt;78,D65&gt;0),("C"&amp;CHAR(COUNTA($D$3:D65)-14)),IF(AND(COUNTA($D$3:D65)&gt;52,D65&gt;0),("B"&amp;CHAR(COUNTA($D$3:D65)+12)),IF(AND(COUNTA($D$3:D65)&gt;26,D65&gt;0),("A"&amp;CHAR(COUNTA($D$3:D65)+38)),IF(AND(COUNTA($D$3:D65)&lt;27,D65&gt;0),(CHAR(COUNTA($D$3:D65)+64)),""))))))</f>
        <v/>
      </c>
      <c r="B65" s="188"/>
      <c r="C65" s="50"/>
      <c r="D65" s="50"/>
      <c r="E65" s="186"/>
      <c r="F65" s="6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</row>
    <row r="66" spans="1:21" s="70" customFormat="1" x14ac:dyDescent="0.35">
      <c r="A66" s="29" t="str">
        <f>IF(AND(COUNTA($D$3:D66)&gt;130,D66&gt;0),("E"&amp;CHAR(COUNTA($D$3:D66)-66)),IF(AND(COUNTA($D$3:D66)&gt;104,D66&gt;0),("D"&amp;CHAR(COUNTA($D$3:D66)-40)),IF(AND(COUNTA($D$3:D66)&gt;78,D66&gt;0),("C"&amp;CHAR(COUNTA($D$3:D66)-14)),IF(AND(COUNTA($D$3:D66)&gt;52,D66&gt;0),("B"&amp;CHAR(COUNTA($D$3:D66)+12)),IF(AND(COUNTA($D$3:D66)&gt;26,D66&gt;0),("A"&amp;CHAR(COUNTA($D$3:D66)+38)),IF(AND(COUNTA($D$3:D66)&lt;27,D66&gt;0),(CHAR(COUNTA($D$3:D66)+64)),""))))))</f>
        <v/>
      </c>
      <c r="B66" s="182" t="s">
        <v>268</v>
      </c>
      <c r="C66" s="50"/>
      <c r="D66" s="50"/>
      <c r="E66" s="186"/>
      <c r="F66" s="6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</row>
    <row r="67" spans="1:21" s="70" customFormat="1" x14ac:dyDescent="0.35">
      <c r="A67" s="54"/>
      <c r="B67" s="182"/>
      <c r="C67" s="50"/>
      <c r="D67" s="50"/>
      <c r="E67" s="186"/>
      <c r="F67" s="6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</row>
    <row r="68" spans="1:21" s="70" customFormat="1" ht="46.5" x14ac:dyDescent="0.35">
      <c r="A68" s="29" t="str">
        <f>IF(AND(COUNTA($D$3:D68)&gt;130,D68&gt;0),("E"&amp;CHAR(COUNTA($D$3:D68)-66)),IF(AND(COUNTA($D$3:D68)&gt;104,D68&gt;0),("D"&amp;CHAR(COUNTA($D$3:D68)-40)),IF(AND(COUNTA($D$3:D68)&gt;78,D68&gt;0),("C"&amp;CHAR(COUNTA($D$3:D68)-14)),IF(AND(COUNTA($D$3:D68)&gt;52,D68&gt;0),("B"&amp;CHAR(COUNTA($D$3:D68)+12)),IF(AND(COUNTA($D$3:D68)&gt;26,D68&gt;0),("A"&amp;CHAR(COUNTA($D$3:D68)+38)),IF(AND(COUNTA($D$3:D68)&lt;27,D68&gt;0),(CHAR(COUNTA($D$3:D68)+64)),""))))))</f>
        <v/>
      </c>
      <c r="B68" s="183" t="s">
        <v>269</v>
      </c>
      <c r="C68" s="50"/>
      <c r="D68" s="50"/>
      <c r="E68" s="186"/>
      <c r="F68" s="6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</row>
    <row r="69" spans="1:21" s="70" customFormat="1" x14ac:dyDescent="0.35">
      <c r="A69" s="54"/>
      <c r="B69" s="183"/>
      <c r="C69" s="50"/>
      <c r="D69" s="50"/>
      <c r="E69" s="186"/>
      <c r="F69" s="6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</row>
    <row r="70" spans="1:21" s="70" customFormat="1" x14ac:dyDescent="0.35">
      <c r="A70" s="29" t="str">
        <f>IF(AND(COUNTA($D$3:D70)&gt;130,D70&gt;0),("E"&amp;CHAR(COUNTA($D$3:D70)-66)),IF(AND(COUNTA($D$3:D70)&gt;104,D70&gt;0),("D"&amp;CHAR(COUNTA($D$3:D70)-40)),IF(AND(COUNTA($D$3:D70)&gt;78,D70&gt;0),("C"&amp;CHAR(COUNTA($D$3:D70)-14)),IF(AND(COUNTA($D$3:D70)&gt;52,D70&gt;0),("B"&amp;CHAR(COUNTA($D$3:D70)+12)),IF(AND(COUNTA($D$3:D70)&gt;26,D70&gt;0),("A"&amp;CHAR(COUNTA($D$3:D70)+38)),IF(AND(COUNTA($D$3:D70)&lt;27,D70&gt;0),(CHAR(COUNTA($D$3:D70)+64)),""))))))</f>
        <v>O</v>
      </c>
      <c r="B70" s="38" t="s">
        <v>270</v>
      </c>
      <c r="C70" s="50">
        <v>2</v>
      </c>
      <c r="D70" s="50" t="s">
        <v>7</v>
      </c>
      <c r="E70" s="186"/>
      <c r="F70" s="65"/>
      <c r="G70" s="82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</row>
    <row r="71" spans="1:21" s="70" customFormat="1" x14ac:dyDescent="0.35">
      <c r="A71" s="54"/>
      <c r="B71" s="38"/>
      <c r="C71" s="50"/>
      <c r="D71" s="50"/>
      <c r="E71" s="186"/>
      <c r="F71" s="68"/>
      <c r="G71" s="82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</row>
    <row r="72" spans="1:21" s="70" customFormat="1" x14ac:dyDescent="0.35">
      <c r="A72" s="29" t="str">
        <f>IF(AND(COUNTA($D$3:D72)&gt;130,D72&gt;0),("E"&amp;CHAR(COUNTA($D$3:D72)-66)),IF(AND(COUNTA($D$3:D72)&gt;104,D72&gt;0),("D"&amp;CHAR(COUNTA($D$3:D72)-40)),IF(AND(COUNTA($D$3:D72)&gt;78,D72&gt;0),("C"&amp;CHAR(COUNTA($D$3:D72)-14)),IF(AND(COUNTA($D$3:D72)&gt;52,D72&gt;0),("B"&amp;CHAR(COUNTA($D$3:D72)+12)),IF(AND(COUNTA($D$3:D72)&gt;26,D72&gt;0),("A"&amp;CHAR(COUNTA($D$3:D72)+38)),IF(AND(COUNTA($D$3:D72)&lt;27,D72&gt;0),(CHAR(COUNTA($D$3:D72)+64)),""))))))</f>
        <v/>
      </c>
      <c r="B72" s="188"/>
      <c r="C72" s="50"/>
      <c r="D72" s="50"/>
      <c r="E72" s="186"/>
      <c r="F72" s="6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</row>
    <row r="73" spans="1:21" s="70" customFormat="1" x14ac:dyDescent="0.35">
      <c r="A73" s="29" t="str">
        <f>IF(AND(COUNTA($D$3:D73)&gt;130,D73&gt;0),("E"&amp;CHAR(COUNTA($D$3:D73)-66)),IF(AND(COUNTA($D$3:D73)&gt;104,D73&gt;0),("D"&amp;CHAR(COUNTA($D$3:D73)-40)),IF(AND(COUNTA($D$3:D73)&gt;78,D73&gt;0),("C"&amp;CHAR(COUNTA($D$3:D73)-14)),IF(AND(COUNTA($D$3:D73)&gt;52,D73&gt;0),("B"&amp;CHAR(COUNTA($D$3:D73)+12)),IF(AND(COUNTA($D$3:D73)&gt;26,D73&gt;0),("A"&amp;CHAR(COUNTA($D$3:D73)+38)),IF(AND(COUNTA($D$3:D73)&lt;27,D73&gt;0),(CHAR(COUNTA($D$3:D73)+64)),""))))))</f>
        <v/>
      </c>
      <c r="B73" s="40" t="s">
        <v>46</v>
      </c>
      <c r="C73" s="50"/>
      <c r="D73" s="50"/>
      <c r="E73" s="186"/>
      <c r="F73" s="6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</row>
    <row r="74" spans="1:21" s="70" customFormat="1" x14ac:dyDescent="0.35">
      <c r="A74" s="29" t="str">
        <f>IF(AND(COUNTA($D$3:D74)&gt;130,D74&gt;0),("E"&amp;CHAR(COUNTA($D$3:D74)-66)),IF(AND(COUNTA($D$3:D74)&gt;104,D74&gt;0),("D"&amp;CHAR(COUNTA($D$3:D74)-40)),IF(AND(COUNTA($D$3:D74)&gt;78,D74&gt;0),("C"&amp;CHAR(COUNTA($D$3:D74)-14)),IF(AND(COUNTA($D$3:D74)&gt;52,D74&gt;0),("B"&amp;CHAR(COUNTA($D$3:D74)+12)),IF(AND(COUNTA($D$3:D74)&gt;26,D74&gt;0),("A"&amp;CHAR(COUNTA($D$3:D74)+38)),IF(AND(COUNTA($D$3:D74)&lt;27,D74&gt;0),(CHAR(COUNTA($D$3:D74)+64)),""))))))</f>
        <v/>
      </c>
      <c r="B74" s="188"/>
      <c r="C74" s="50"/>
      <c r="D74" s="50"/>
      <c r="E74" s="69"/>
      <c r="F74" s="6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</row>
    <row r="75" spans="1:21" s="70" customFormat="1" x14ac:dyDescent="0.35">
      <c r="A75" s="29" t="str">
        <f>IF(AND(COUNTA($D$3:D75)&gt;130,D75&gt;0),("E"&amp;CHAR(COUNTA($D$3:D75)-66)),IF(AND(COUNTA($D$3:D75)&gt;104,D75&gt;0),("D"&amp;CHAR(COUNTA($D$3:D75)-40)),IF(AND(COUNTA($D$3:D75)&gt;78,D75&gt;0),("C"&amp;CHAR(COUNTA($D$3:D75)-14)),IF(AND(COUNTA($D$3:D75)&gt;52,D75&gt;0),("B"&amp;CHAR(COUNTA($D$3:D75)+12)),IF(AND(COUNTA($D$3:D75)&gt;26,D75&gt;0),("A"&amp;CHAR(COUNTA($D$3:D75)+38)),IF(AND(COUNTA($D$3:D75)&lt;27,D75&gt;0),(CHAR(COUNTA($D$3:D75)+64)),""))))))</f>
        <v/>
      </c>
      <c r="B75" s="41" t="s">
        <v>47</v>
      </c>
      <c r="C75" s="50"/>
      <c r="D75" s="50"/>
      <c r="E75" s="69"/>
      <c r="F75" s="6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</row>
    <row r="76" spans="1:21" s="70" customFormat="1" x14ac:dyDescent="0.35">
      <c r="A76" s="29" t="str">
        <f>IF(AND(COUNTA($D$3:D76)&gt;130,D76&gt;0),("E"&amp;CHAR(COUNTA($D$3:D76)-66)),IF(AND(COUNTA($D$3:D76)&gt;104,D76&gt;0),("D"&amp;CHAR(COUNTA($D$3:D76)-40)),IF(AND(COUNTA($D$3:D76)&gt;78,D76&gt;0),("C"&amp;CHAR(COUNTA($D$3:D76)-14)),IF(AND(COUNTA($D$3:D76)&gt;52,D76&gt;0),("B"&amp;CHAR(COUNTA($D$3:D76)+12)),IF(AND(COUNTA($D$3:D76)&gt;26,D76&gt;0),("A"&amp;CHAR(COUNTA($D$3:D76)+38)),IF(AND(COUNTA($D$3:D76)&lt;27,D76&gt;0),(CHAR(COUNTA($D$3:D76)+64)),""))))))</f>
        <v/>
      </c>
      <c r="B76" s="182" t="s">
        <v>48</v>
      </c>
      <c r="C76" s="50"/>
      <c r="D76" s="50"/>
      <c r="E76" s="69"/>
      <c r="F76" s="6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</row>
    <row r="77" spans="1:21" s="70" customFormat="1" x14ac:dyDescent="0.35">
      <c r="A77" s="54"/>
      <c r="B77" s="182"/>
      <c r="C77" s="50"/>
      <c r="D77" s="50"/>
      <c r="E77" s="69"/>
      <c r="F77" s="6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</row>
    <row r="78" spans="1:21" s="70" customFormat="1" x14ac:dyDescent="0.35">
      <c r="A78" s="29" t="str">
        <f>IF(AND(COUNTA($D$3:D78)&gt;130,D78&gt;0),("E"&amp;CHAR(COUNTA($D$3:D78)-66)),IF(AND(COUNTA($D$3:D78)&gt;104,D78&gt;0),("D"&amp;CHAR(COUNTA($D$3:D78)-40)),IF(AND(COUNTA($D$3:D78)&gt;78,D78&gt;0),("C"&amp;CHAR(COUNTA($D$3:D78)-14)),IF(AND(COUNTA($D$3:D78)&gt;52,D78&gt;0),("B"&amp;CHAR(COUNTA($D$3:D78)+12)),IF(AND(COUNTA($D$3:D78)&gt;26,D78&gt;0),("A"&amp;CHAR(COUNTA($D$3:D78)+38)),IF(AND(COUNTA($D$3:D78)&lt;27,D78&gt;0),(CHAR(COUNTA($D$3:D78)+64)),""))))))</f>
        <v/>
      </c>
      <c r="B78" s="183" t="s">
        <v>49</v>
      </c>
      <c r="C78" s="50"/>
      <c r="D78" s="50"/>
      <c r="E78" s="69"/>
      <c r="F78" s="6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</row>
    <row r="79" spans="1:21" s="70" customFormat="1" x14ac:dyDescent="0.35">
      <c r="A79" s="54"/>
      <c r="B79" s="183"/>
      <c r="C79" s="50"/>
      <c r="D79" s="50"/>
      <c r="E79" s="69"/>
      <c r="F79" s="6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</row>
    <row r="80" spans="1:21" s="70" customFormat="1" x14ac:dyDescent="0.35">
      <c r="A80" s="29" t="str">
        <f>IF(AND(COUNTA($D$3:D80)&gt;130,D80&gt;0),("E"&amp;CHAR(COUNTA($D$3:D80)-66)),IF(AND(COUNTA($D$3:D80)&gt;104,D80&gt;0),("D"&amp;CHAR(COUNTA($D$3:D80)-40)),IF(AND(COUNTA($D$3:D80)&gt;78,D80&gt;0),("C"&amp;CHAR(COUNTA($D$3:D80)-14)),IF(AND(COUNTA($D$3:D80)&gt;52,D80&gt;0),("B"&amp;CHAR(COUNTA($D$3:D80)+12)),IF(AND(COUNTA($D$3:D80)&gt;26,D80&gt;0),("A"&amp;CHAR(COUNTA($D$3:D80)+38)),IF(AND(COUNTA($D$3:D80)&lt;27,D80&gt;0),(CHAR(COUNTA($D$3:D80)+64)),""))))))</f>
        <v>P</v>
      </c>
      <c r="B80" s="38" t="s">
        <v>271</v>
      </c>
      <c r="C80" s="50"/>
      <c r="D80" s="50" t="s">
        <v>50</v>
      </c>
      <c r="E80" s="69">
        <v>3000</v>
      </c>
      <c r="F80" s="65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</row>
    <row r="81" spans="1:21" s="70" customFormat="1" x14ac:dyDescent="0.35">
      <c r="A81" s="54"/>
      <c r="B81" s="38"/>
      <c r="C81" s="50"/>
      <c r="D81" s="50"/>
      <c r="E81" s="69"/>
      <c r="F81" s="180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</row>
    <row r="82" spans="1:21" s="70" customFormat="1" x14ac:dyDescent="0.35">
      <c r="A82" s="29"/>
      <c r="B82" s="38"/>
      <c r="C82" s="50"/>
      <c r="D82" s="50"/>
      <c r="E82" s="69"/>
      <c r="F82" s="65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</row>
    <row r="83" spans="1:21" s="70" customFormat="1" x14ac:dyDescent="0.35">
      <c r="A83" s="54"/>
      <c r="B83" s="38"/>
      <c r="C83" s="50"/>
      <c r="D83" s="50"/>
      <c r="E83" s="69"/>
      <c r="F83" s="180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</row>
    <row r="84" spans="1:21" s="70" customFormat="1" x14ac:dyDescent="0.35">
      <c r="A84" s="29"/>
      <c r="B84" s="38"/>
      <c r="C84" s="50"/>
      <c r="D84" s="50"/>
      <c r="E84" s="69"/>
      <c r="F84" s="65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</row>
    <row r="85" spans="1:21" x14ac:dyDescent="0.35">
      <c r="A85" s="29" t="str">
        <f>IF(AND(COUNTA($D$3:D85)&gt;130,D85&gt;0),("E"&amp;CHAR(COUNTA($D$3:D85)-66)),IF(AND(COUNTA($D$3:D85)&gt;104,D85&gt;0),("D"&amp;CHAR(COUNTA($D$3:D85)-40)),IF(AND(COUNTA($D$3:D85)&gt;78,D85&gt;0),("C"&amp;CHAR(COUNTA($D$3:D85)-14)),IF(AND(COUNTA($D$3:D85)&gt;52,D85&gt;0),("B"&amp;CHAR(COUNTA($D$3:D85)+12)),IF(AND(COUNTA($D$3:D85)&gt;26,D85&gt;0),("A"&amp;CHAR(COUNTA($D$3:D85)+38)),IF(AND(COUNTA($D$3:D85)&lt;27,D85&gt;0),(CHAR(COUNTA($D$3:D85)+64)),""))))))</f>
        <v/>
      </c>
      <c r="C85" s="2"/>
      <c r="D85" s="2"/>
      <c r="E85" s="3"/>
      <c r="F85" s="3"/>
    </row>
    <row r="86" spans="1:21" s="59" customFormat="1" x14ac:dyDescent="0.35">
      <c r="A86" s="29" t="str">
        <f>IF(AND(COUNTA($D$3:D86)&gt;130,D86&gt;0),("E"&amp;CHAR(COUNTA($D$3:D86)-66)),IF(AND(COUNTA($D$3:D86)&gt;104,D86&gt;0),("D"&amp;CHAR(COUNTA($D$3:D86)-40)),IF(AND(COUNTA($D$3:D86)&gt;78,D86&gt;0),("C"&amp;CHAR(COUNTA($D$3:D86)-14)),IF(AND(COUNTA($D$3:D86)&gt;52,D86&gt;0),("B"&amp;CHAR(COUNTA($D$3:D86)+12)),IF(AND(COUNTA($D$3:D86)&gt;26,D86&gt;0),("A"&amp;CHAR(COUNTA($D$3:D86)+38)),IF(AND(COUNTA($D$3:D86)&lt;27,D86&gt;0),(CHAR(COUNTA($D$3:D86)+64)),""))))))</f>
        <v/>
      </c>
      <c r="B86" s="1"/>
      <c r="C86" s="2"/>
      <c r="D86" s="2"/>
      <c r="E86" s="3"/>
      <c r="F86" s="3"/>
    </row>
    <row r="87" spans="1:21" s="59" customFormat="1" x14ac:dyDescent="0.35">
      <c r="A87" s="29" t="str">
        <f>IF(AND(COUNTA($D$3:D87)&gt;130,D87&gt;0),("E"&amp;CHAR(COUNTA($D$3:D87)-66)),IF(AND(COUNTA($D$3:D87)&gt;104,D87&gt;0),("D"&amp;CHAR(COUNTA($D$3:D87)-40)),IF(AND(COUNTA($D$3:D87)&gt;78,D87&gt;0),("C"&amp;CHAR(COUNTA($D$3:D87)-14)),IF(AND(COUNTA($D$3:D87)&gt;52,D87&gt;0),("B"&amp;CHAR(COUNTA($D$3:D87)+12)),IF(AND(COUNTA($D$3:D87)&gt;26,D87&gt;0),("A"&amp;CHAR(COUNTA($D$3:D87)+38)),IF(AND(COUNTA($D$3:D87)&lt;27,D87&gt;0),(CHAR(COUNTA($D$3:D87)+64)),""))))))</f>
        <v/>
      </c>
      <c r="B87" s="1"/>
      <c r="C87" s="2"/>
      <c r="D87" s="2"/>
      <c r="E87" s="3"/>
      <c r="F87" s="3"/>
    </row>
    <row r="88" spans="1:21" s="59" customFormat="1" ht="16" thickBot="1" x14ac:dyDescent="0.4">
      <c r="A88" s="34" t="str">
        <f>IF(AND(COUNTA($D$3:D88)&gt;130,D88&gt;0),("E"&amp;CHAR(COUNTA($D$3:D88)-66)),IF(AND(COUNTA($D$3:D88)&gt;104,D88&gt;0),("D"&amp;CHAR(COUNTA($D$3:D88)-40)),IF(AND(COUNTA($D$3:D88)&gt;78,D88&gt;0),("C"&amp;CHAR(COUNTA($D$3:D88)-14)),IF(AND(COUNTA($D$3:D88)&gt;52,D88&gt;0),("B"&amp;CHAR(COUNTA($D$3:D88)+12)),IF(AND(COUNTA($D$3:D88)&gt;26,D88&gt;0),("A"&amp;CHAR(COUNTA($D$3:D88)+38)),IF(AND(COUNTA($D$3:D88)&lt;27,D88&gt;0),(CHAR(COUNTA($D$3:D88)+64)),""))))))</f>
        <v/>
      </c>
      <c r="B88" s="4"/>
      <c r="C88" s="5"/>
      <c r="D88" s="5"/>
      <c r="E88" s="6"/>
      <c r="F88" s="6"/>
    </row>
    <row r="89" spans="1:21" s="59" customFormat="1" x14ac:dyDescent="0.35">
      <c r="A89" s="31"/>
      <c r="B89" s="36" t="s">
        <v>2</v>
      </c>
      <c r="C89" s="27"/>
      <c r="D89" s="27"/>
      <c r="E89" s="49"/>
      <c r="F89" s="23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26FE-ECC3-42AD-8856-463F16A00F7B}">
  <dimension ref="A1:F64"/>
  <sheetViews>
    <sheetView view="pageBreakPreview" zoomScale="80" zoomScaleNormal="100" zoomScaleSheetLayoutView="90" workbookViewId="0">
      <selection activeCell="E11" sqref="E11:G64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8" customWidth="1"/>
    <col min="8" max="16384" width="9.1796875" style="8"/>
  </cols>
  <sheetData>
    <row r="1" spans="1:6" x14ac:dyDescent="0.35">
      <c r="A1" s="30"/>
      <c r="B1" s="9" t="s">
        <v>3</v>
      </c>
      <c r="C1" s="10"/>
      <c r="D1" s="11"/>
      <c r="E1" s="26"/>
      <c r="F1" s="12"/>
    </row>
    <row r="2" spans="1:6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6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6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40</v>
      </c>
      <c r="C4" s="21"/>
      <c r="D4" s="21"/>
      <c r="E4" s="22"/>
      <c r="F4" s="22"/>
    </row>
    <row r="5" spans="1:6" ht="7" customHeight="1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6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123</v>
      </c>
      <c r="C6" s="45"/>
      <c r="D6" s="45"/>
      <c r="E6" s="46"/>
      <c r="F6" s="42"/>
    </row>
    <row r="7" spans="1:6" x14ac:dyDescent="0.35">
      <c r="A7" s="29"/>
      <c r="B7" s="41"/>
      <c r="C7" s="45"/>
      <c r="D7" s="45"/>
      <c r="E7" s="46"/>
      <c r="F7" s="42"/>
    </row>
    <row r="8" spans="1:6" x14ac:dyDescent="0.35">
      <c r="A8" s="29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C8" s="2"/>
      <c r="D8" s="2"/>
      <c r="E8" s="3"/>
      <c r="F8" s="3"/>
    </row>
    <row r="9" spans="1:6" s="70" customFormat="1" x14ac:dyDescent="0.35">
      <c r="A9" s="57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40" t="s">
        <v>34</v>
      </c>
      <c r="C9" s="50"/>
      <c r="D9" s="50"/>
      <c r="E9" s="69"/>
      <c r="F9" s="47"/>
    </row>
    <row r="10" spans="1:6" s="70" customFormat="1" x14ac:dyDescent="0.35">
      <c r="A10" s="57"/>
      <c r="B10" s="40"/>
      <c r="C10" s="50"/>
      <c r="D10" s="50"/>
      <c r="E10" s="69"/>
      <c r="F10" s="47"/>
    </row>
    <row r="11" spans="1:6" s="70" customFormat="1" x14ac:dyDescent="0.35">
      <c r="A11" s="57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/>
      </c>
      <c r="B11" s="41" t="s">
        <v>41</v>
      </c>
      <c r="C11" s="50"/>
      <c r="D11" s="50"/>
      <c r="E11" s="69"/>
      <c r="F11" s="47"/>
    </row>
    <row r="12" spans="1:6" s="70" customFormat="1" x14ac:dyDescent="0.35">
      <c r="A12" s="57"/>
      <c r="B12" s="41"/>
      <c r="C12" s="50"/>
      <c r="D12" s="50"/>
      <c r="E12" s="69"/>
      <c r="F12" s="47"/>
    </row>
    <row r="13" spans="1:6" s="70" customFormat="1" x14ac:dyDescent="0.35">
      <c r="A13" s="57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/>
      </c>
      <c r="B13" s="51" t="s">
        <v>336</v>
      </c>
      <c r="C13" s="50"/>
      <c r="D13" s="50"/>
      <c r="E13" s="69"/>
      <c r="F13" s="47"/>
    </row>
    <row r="14" spans="1:6" s="70" customFormat="1" x14ac:dyDescent="0.35">
      <c r="A14" s="57"/>
      <c r="B14" s="51"/>
      <c r="C14" s="50"/>
      <c r="D14" s="50"/>
      <c r="E14" s="69"/>
      <c r="F14" s="47"/>
    </row>
    <row r="15" spans="1:6" s="70" customFormat="1" x14ac:dyDescent="0.35">
      <c r="A15" s="57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75" t="s">
        <v>335</v>
      </c>
      <c r="C15" s="50"/>
      <c r="D15" s="50"/>
      <c r="E15" s="69"/>
      <c r="F15" s="47"/>
    </row>
    <row r="16" spans="1:6" s="70" customFormat="1" x14ac:dyDescent="0.35">
      <c r="A16" s="57"/>
      <c r="B16" s="75"/>
      <c r="C16" s="50"/>
      <c r="D16" s="50"/>
      <c r="E16" s="69"/>
      <c r="F16" s="206"/>
    </row>
    <row r="17" spans="1:6" s="70" customFormat="1" x14ac:dyDescent="0.35">
      <c r="A17" s="57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>A</v>
      </c>
      <c r="B17" s="76" t="s">
        <v>337</v>
      </c>
      <c r="C17" s="71">
        <v>1</v>
      </c>
      <c r="D17" s="50" t="s">
        <v>31</v>
      </c>
      <c r="E17" s="69"/>
      <c r="F17" s="65"/>
    </row>
    <row r="18" spans="1:6" s="70" customFormat="1" x14ac:dyDescent="0.35">
      <c r="A18" s="57"/>
      <c r="B18" s="76"/>
      <c r="C18" s="71"/>
      <c r="D18" s="50"/>
      <c r="E18" s="69"/>
      <c r="F18" s="180"/>
    </row>
    <row r="19" spans="1:6" s="70" customFormat="1" x14ac:dyDescent="0.35">
      <c r="A19" s="57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>B</v>
      </c>
      <c r="B19" s="76" t="s">
        <v>376</v>
      </c>
      <c r="C19" s="71">
        <v>1</v>
      </c>
      <c r="D19" s="50" t="s">
        <v>31</v>
      </c>
      <c r="E19" s="69"/>
      <c r="F19" s="65"/>
    </row>
    <row r="20" spans="1:6" s="70" customFormat="1" x14ac:dyDescent="0.35">
      <c r="A20" s="57"/>
      <c r="B20" s="76"/>
      <c r="C20" s="71"/>
      <c r="D20" s="50"/>
      <c r="E20" s="69"/>
      <c r="F20" s="180"/>
    </row>
    <row r="21" spans="1:6" s="70" customFormat="1" x14ac:dyDescent="0.35">
      <c r="A21" s="57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>C</v>
      </c>
      <c r="B21" s="76" t="s">
        <v>338</v>
      </c>
      <c r="C21" s="71">
        <v>1</v>
      </c>
      <c r="D21" s="50" t="s">
        <v>31</v>
      </c>
      <c r="E21" s="69"/>
      <c r="F21" s="65"/>
    </row>
    <row r="22" spans="1:6" s="70" customFormat="1" x14ac:dyDescent="0.35">
      <c r="A22" s="57"/>
      <c r="B22" s="76"/>
      <c r="C22" s="71"/>
      <c r="D22" s="50"/>
      <c r="E22" s="69"/>
      <c r="F22" s="180"/>
    </row>
    <row r="23" spans="1:6" s="70" customFormat="1" x14ac:dyDescent="0.35">
      <c r="A23" s="57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>D</v>
      </c>
      <c r="B23" s="76" t="s">
        <v>106</v>
      </c>
      <c r="C23" s="71">
        <v>1</v>
      </c>
      <c r="D23" s="50" t="s">
        <v>31</v>
      </c>
      <c r="E23" s="69"/>
      <c r="F23" s="65"/>
    </row>
    <row r="24" spans="1:6" s="70" customFormat="1" x14ac:dyDescent="0.35">
      <c r="A24" s="57"/>
      <c r="B24" s="76"/>
      <c r="C24" s="71"/>
      <c r="D24" s="50"/>
      <c r="E24" s="69"/>
      <c r="F24" s="180"/>
    </row>
    <row r="25" spans="1:6" s="70" customFormat="1" x14ac:dyDescent="0.35">
      <c r="A25" s="57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>E</v>
      </c>
      <c r="B25" s="76" t="s">
        <v>339</v>
      </c>
      <c r="C25" s="71">
        <v>1</v>
      </c>
      <c r="D25" s="50" t="s">
        <v>31</v>
      </c>
      <c r="E25" s="69"/>
      <c r="F25" s="65"/>
    </row>
    <row r="26" spans="1:6" s="70" customFormat="1" x14ac:dyDescent="0.35">
      <c r="A26" s="57"/>
      <c r="B26" s="76"/>
      <c r="C26" s="71"/>
      <c r="D26" s="50"/>
      <c r="E26" s="69"/>
      <c r="F26" s="180"/>
    </row>
    <row r="27" spans="1:6" s="70" customFormat="1" x14ac:dyDescent="0.35">
      <c r="A27" s="57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>F</v>
      </c>
      <c r="B27" s="76" t="s">
        <v>340</v>
      </c>
      <c r="C27" s="71">
        <v>1</v>
      </c>
      <c r="D27" s="50" t="s">
        <v>31</v>
      </c>
      <c r="E27" s="69"/>
      <c r="F27" s="65"/>
    </row>
    <row r="28" spans="1:6" x14ac:dyDescent="0.35">
      <c r="A28" s="54"/>
      <c r="C28" s="50"/>
      <c r="D28" s="50"/>
      <c r="E28" s="74"/>
      <c r="F28" s="74"/>
    </row>
    <row r="29" spans="1:6" x14ac:dyDescent="0.35">
      <c r="A29" s="54"/>
      <c r="C29" s="50"/>
      <c r="D29" s="50"/>
      <c r="E29" s="74"/>
      <c r="F29" s="74"/>
    </row>
    <row r="30" spans="1:6" x14ac:dyDescent="0.35">
      <c r="A30" s="54"/>
      <c r="C30" s="50"/>
      <c r="D30" s="50"/>
      <c r="E30" s="74"/>
      <c r="F30" s="74"/>
    </row>
    <row r="31" spans="1:6" x14ac:dyDescent="0.35">
      <c r="A31" s="54"/>
      <c r="C31" s="50"/>
      <c r="D31" s="50"/>
      <c r="E31" s="74"/>
      <c r="F31" s="74"/>
    </row>
    <row r="32" spans="1:6" x14ac:dyDescent="0.35">
      <c r="A32" s="54"/>
      <c r="C32" s="50"/>
      <c r="D32" s="50"/>
      <c r="E32" s="74"/>
      <c r="F32" s="74"/>
    </row>
    <row r="33" spans="1:6" x14ac:dyDescent="0.35">
      <c r="A33" s="54"/>
      <c r="C33" s="50"/>
      <c r="D33" s="50"/>
      <c r="E33" s="74"/>
      <c r="F33" s="74"/>
    </row>
    <row r="34" spans="1:6" x14ac:dyDescent="0.35">
      <c r="A34" s="54"/>
      <c r="C34" s="50"/>
      <c r="D34" s="50"/>
      <c r="E34" s="74"/>
      <c r="F34" s="74"/>
    </row>
    <row r="35" spans="1:6" x14ac:dyDescent="0.35">
      <c r="A35" s="54"/>
      <c r="C35" s="50"/>
      <c r="D35" s="50"/>
      <c r="E35" s="74"/>
      <c r="F35" s="74"/>
    </row>
    <row r="36" spans="1:6" x14ac:dyDescent="0.35">
      <c r="A36" s="54"/>
      <c r="C36" s="50"/>
      <c r="D36" s="50"/>
      <c r="E36" s="74"/>
      <c r="F36" s="74"/>
    </row>
    <row r="37" spans="1:6" x14ac:dyDescent="0.35">
      <c r="A37" s="54"/>
      <c r="C37" s="50"/>
      <c r="D37" s="50"/>
      <c r="E37" s="74"/>
      <c r="F37" s="74"/>
    </row>
    <row r="38" spans="1:6" x14ac:dyDescent="0.35">
      <c r="A38" s="54"/>
      <c r="C38" s="50"/>
      <c r="D38" s="50"/>
      <c r="E38" s="74"/>
      <c r="F38" s="74"/>
    </row>
    <row r="39" spans="1:6" x14ac:dyDescent="0.35">
      <c r="A39" s="54"/>
      <c r="C39" s="50"/>
      <c r="D39" s="50"/>
      <c r="E39" s="74"/>
      <c r="F39" s="74"/>
    </row>
    <row r="40" spans="1:6" x14ac:dyDescent="0.35">
      <c r="A40" s="54"/>
      <c r="C40" s="50"/>
      <c r="D40" s="50"/>
      <c r="E40" s="74"/>
      <c r="F40" s="74"/>
    </row>
    <row r="41" spans="1:6" x14ac:dyDescent="0.35">
      <c r="A41" s="54"/>
      <c r="C41" s="50"/>
      <c r="D41" s="50"/>
      <c r="E41" s="74"/>
      <c r="F41" s="74"/>
    </row>
    <row r="42" spans="1:6" x14ac:dyDescent="0.35">
      <c r="A42" s="54"/>
      <c r="C42" s="50"/>
      <c r="D42" s="50"/>
      <c r="E42" s="74"/>
      <c r="F42" s="74"/>
    </row>
    <row r="43" spans="1:6" x14ac:dyDescent="0.35">
      <c r="A43" s="54"/>
      <c r="C43" s="50"/>
      <c r="D43" s="50"/>
      <c r="E43" s="74"/>
      <c r="F43" s="74"/>
    </row>
    <row r="44" spans="1:6" x14ac:dyDescent="0.35">
      <c r="A44" s="54"/>
      <c r="C44" s="50"/>
      <c r="D44" s="50"/>
      <c r="E44" s="74"/>
      <c r="F44" s="74"/>
    </row>
    <row r="45" spans="1:6" x14ac:dyDescent="0.35">
      <c r="A45" s="54"/>
      <c r="C45" s="50"/>
      <c r="D45" s="50"/>
      <c r="E45" s="74"/>
      <c r="F45" s="74"/>
    </row>
    <row r="46" spans="1:6" x14ac:dyDescent="0.35">
      <c r="A46" s="54"/>
      <c r="C46" s="50"/>
      <c r="D46" s="50"/>
      <c r="E46" s="74"/>
      <c r="F46" s="74"/>
    </row>
    <row r="47" spans="1:6" x14ac:dyDescent="0.35">
      <c r="A47" s="54"/>
      <c r="C47" s="50"/>
      <c r="D47" s="50"/>
      <c r="E47" s="74"/>
      <c r="F47" s="74"/>
    </row>
    <row r="48" spans="1:6" x14ac:dyDescent="0.35">
      <c r="A48" s="54"/>
      <c r="C48" s="50"/>
      <c r="D48" s="50"/>
      <c r="E48" s="74"/>
      <c r="F48" s="74"/>
    </row>
    <row r="49" spans="1:6" x14ac:dyDescent="0.35">
      <c r="A49" s="54"/>
      <c r="C49" s="50"/>
      <c r="D49" s="50"/>
      <c r="E49" s="74"/>
      <c r="F49" s="74"/>
    </row>
    <row r="50" spans="1:6" x14ac:dyDescent="0.35">
      <c r="A50" s="54"/>
      <c r="C50" s="50"/>
      <c r="D50" s="50"/>
      <c r="E50" s="74"/>
      <c r="F50" s="74"/>
    </row>
    <row r="51" spans="1:6" x14ac:dyDescent="0.35">
      <c r="A51" s="54"/>
      <c r="C51" s="50"/>
      <c r="D51" s="50"/>
      <c r="E51" s="74"/>
      <c r="F51" s="74"/>
    </row>
    <row r="52" spans="1:6" x14ac:dyDescent="0.35">
      <c r="A52" s="54"/>
      <c r="C52" s="50"/>
      <c r="D52" s="50"/>
      <c r="E52" s="74"/>
      <c r="F52" s="74"/>
    </row>
    <row r="53" spans="1:6" x14ac:dyDescent="0.35">
      <c r="A53" s="54"/>
      <c r="C53" s="50"/>
      <c r="D53" s="50"/>
      <c r="E53" s="74"/>
      <c r="F53" s="74"/>
    </row>
    <row r="54" spans="1:6" x14ac:dyDescent="0.35">
      <c r="A54" s="54"/>
      <c r="C54" s="50"/>
      <c r="D54" s="50"/>
      <c r="E54" s="74"/>
      <c r="F54" s="74"/>
    </row>
    <row r="55" spans="1:6" x14ac:dyDescent="0.35">
      <c r="A55" s="54"/>
      <c r="C55" s="50"/>
      <c r="D55" s="50"/>
      <c r="E55" s="74"/>
      <c r="F55" s="74"/>
    </row>
    <row r="56" spans="1:6" x14ac:dyDescent="0.35">
      <c r="A56" s="54"/>
      <c r="C56" s="50"/>
      <c r="D56" s="50"/>
      <c r="E56" s="74"/>
      <c r="F56" s="74"/>
    </row>
    <row r="57" spans="1:6" x14ac:dyDescent="0.35">
      <c r="A57" s="54"/>
      <c r="C57" s="50"/>
      <c r="D57" s="50"/>
      <c r="E57" s="74"/>
      <c r="F57" s="74"/>
    </row>
    <row r="58" spans="1:6" x14ac:dyDescent="0.35">
      <c r="A58" s="54"/>
      <c r="C58" s="50"/>
      <c r="D58" s="50"/>
      <c r="E58" s="74"/>
      <c r="F58" s="74"/>
    </row>
    <row r="59" spans="1:6" x14ac:dyDescent="0.35">
      <c r="A59" s="54"/>
      <c r="C59" s="50"/>
      <c r="D59" s="50"/>
      <c r="E59" s="74"/>
      <c r="F59" s="74"/>
    </row>
    <row r="60" spans="1:6" x14ac:dyDescent="0.35">
      <c r="A60" s="54"/>
      <c r="C60" s="50"/>
      <c r="D60" s="50"/>
      <c r="E60" s="74"/>
      <c r="F60" s="74"/>
    </row>
    <row r="61" spans="1:6" x14ac:dyDescent="0.35">
      <c r="A61" s="54"/>
      <c r="C61" s="50"/>
      <c r="D61" s="50"/>
      <c r="E61" s="74"/>
      <c r="F61" s="74"/>
    </row>
    <row r="62" spans="1:6" x14ac:dyDescent="0.35">
      <c r="A62" s="54"/>
      <c r="C62" s="50"/>
      <c r="D62" s="50"/>
      <c r="E62" s="74"/>
      <c r="F62" s="74"/>
    </row>
    <row r="63" spans="1:6" ht="16" thickBot="1" x14ac:dyDescent="0.4">
      <c r="A63" s="34" t="str">
        <f>IF(AND(COUNTA($D$3:D63)&gt;130,D63&gt;0),("E"&amp;CHAR(COUNTA($D$3:D63)-66)),IF(AND(COUNTA($D$3:D63)&gt;104,D63&gt;0),("D"&amp;CHAR(COUNTA($D$3:D63)-40)),IF(AND(COUNTA($D$3:D63)&gt;78,D63&gt;0),("C"&amp;CHAR(COUNTA($D$3:D63)-14)),IF(AND(COUNTA($D$3:D63)&gt;52,D63&gt;0),("B"&amp;CHAR(COUNTA($D$3:D63)+12)),IF(AND(COUNTA($D$3:D63)&gt;26,D63&gt;0),("A"&amp;CHAR(COUNTA($D$3:D63)+38)),IF(AND(COUNTA($D$3:D63)&lt;27,D63&gt;0),(CHAR(COUNTA($D$3:D63)+64)),""))))))</f>
        <v/>
      </c>
      <c r="B63" s="4"/>
      <c r="C63" s="5"/>
      <c r="D63" s="5"/>
      <c r="E63" s="6"/>
      <c r="F63" s="6"/>
    </row>
    <row r="64" spans="1:6" x14ac:dyDescent="0.35">
      <c r="A64" s="31"/>
      <c r="B64" s="36" t="s">
        <v>2</v>
      </c>
      <c r="C64" s="27"/>
      <c r="D64" s="27"/>
      <c r="E64" s="49"/>
      <c r="F64" s="23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9011-83B4-4A2E-857C-FD911F3452E2}">
  <dimension ref="A1:F63"/>
  <sheetViews>
    <sheetView tabSelected="1" view="pageBreakPreview" zoomScale="80" zoomScaleNormal="100" zoomScaleSheetLayoutView="90" workbookViewId="0">
      <selection activeCell="E11" sqref="E11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8" customWidth="1"/>
    <col min="8" max="16384" width="9.1796875" style="8"/>
  </cols>
  <sheetData>
    <row r="1" spans="1:6" x14ac:dyDescent="0.35">
      <c r="A1" s="30"/>
      <c r="B1" s="9" t="s">
        <v>3</v>
      </c>
      <c r="C1" s="10"/>
      <c r="D1" s="11"/>
      <c r="E1" s="26"/>
      <c r="F1" s="12"/>
    </row>
    <row r="2" spans="1:6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6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6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40</v>
      </c>
      <c r="C4" s="21"/>
      <c r="D4" s="21"/>
      <c r="E4" s="22"/>
      <c r="F4" s="22"/>
    </row>
    <row r="5" spans="1:6" ht="7" customHeight="1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6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123</v>
      </c>
      <c r="C6" s="45"/>
      <c r="D6" s="45"/>
      <c r="E6" s="46"/>
      <c r="F6" s="42"/>
    </row>
    <row r="7" spans="1:6" x14ac:dyDescent="0.35">
      <c r="A7" s="29"/>
      <c r="B7" s="41"/>
      <c r="C7" s="45"/>
      <c r="D7" s="45"/>
      <c r="E7" s="46"/>
      <c r="F7" s="42"/>
    </row>
    <row r="8" spans="1:6" x14ac:dyDescent="0.35">
      <c r="A8" s="205"/>
      <c r="B8" s="16"/>
      <c r="C8" s="50"/>
      <c r="D8" s="50"/>
      <c r="E8" s="74"/>
      <c r="F8" s="74"/>
    </row>
    <row r="9" spans="1:6" x14ac:dyDescent="0.35">
      <c r="A9" s="29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C9" s="2"/>
      <c r="D9" s="2"/>
      <c r="E9" s="3"/>
      <c r="F9" s="3"/>
    </row>
    <row r="10" spans="1:6" s="70" customFormat="1" x14ac:dyDescent="0.35">
      <c r="A10" s="57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40" t="s">
        <v>34</v>
      </c>
      <c r="C10" s="50"/>
      <c r="D10" s="50"/>
      <c r="E10" s="69"/>
      <c r="F10" s="47"/>
    </row>
    <row r="11" spans="1:6" s="70" customFormat="1" x14ac:dyDescent="0.35">
      <c r="A11" s="57"/>
      <c r="B11" s="40"/>
      <c r="C11" s="50"/>
      <c r="D11" s="50"/>
      <c r="E11" s="69"/>
      <c r="F11" s="47"/>
    </row>
    <row r="12" spans="1:6" s="70" customFormat="1" x14ac:dyDescent="0.35">
      <c r="A12" s="57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41" t="s">
        <v>41</v>
      </c>
      <c r="C12" s="50"/>
      <c r="D12" s="50"/>
      <c r="E12" s="69"/>
      <c r="F12" s="47"/>
    </row>
    <row r="13" spans="1:6" s="70" customFormat="1" x14ac:dyDescent="0.35">
      <c r="A13" s="57"/>
      <c r="B13" s="41"/>
      <c r="C13" s="50"/>
      <c r="D13" s="50"/>
      <c r="E13" s="69"/>
      <c r="F13" s="47"/>
    </row>
    <row r="14" spans="1:6" s="70" customFormat="1" x14ac:dyDescent="0.35">
      <c r="A14" s="57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51" t="s">
        <v>336</v>
      </c>
      <c r="C14" s="50"/>
      <c r="D14" s="50"/>
      <c r="E14" s="69"/>
      <c r="F14" s="47"/>
    </row>
    <row r="15" spans="1:6" s="70" customFormat="1" x14ac:dyDescent="0.35">
      <c r="A15" s="57"/>
      <c r="B15" s="51"/>
      <c r="C15" s="50"/>
      <c r="D15" s="50"/>
      <c r="E15" s="69"/>
      <c r="F15" s="47"/>
    </row>
    <row r="16" spans="1:6" s="70" customFormat="1" x14ac:dyDescent="0.35">
      <c r="A16" s="57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/>
      </c>
      <c r="B16" s="75" t="s">
        <v>335</v>
      </c>
      <c r="C16" s="50"/>
      <c r="D16" s="50"/>
      <c r="E16" s="69"/>
      <c r="F16" s="47"/>
    </row>
    <row r="17" spans="1:6" s="70" customFormat="1" x14ac:dyDescent="0.35">
      <c r="A17" s="57"/>
      <c r="B17" s="75"/>
      <c r="C17" s="50"/>
      <c r="D17" s="50"/>
      <c r="E17" s="69"/>
      <c r="F17" s="206"/>
    </row>
    <row r="18" spans="1:6" s="70" customFormat="1" x14ac:dyDescent="0.35">
      <c r="A18" s="57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A</v>
      </c>
      <c r="B18" s="76" t="s">
        <v>337</v>
      </c>
      <c r="C18" s="71">
        <v>1</v>
      </c>
      <c r="D18" s="50" t="s">
        <v>31</v>
      </c>
      <c r="E18" s="69"/>
      <c r="F18" s="65"/>
    </row>
    <row r="19" spans="1:6" s="70" customFormat="1" x14ac:dyDescent="0.35">
      <c r="A19" s="57"/>
      <c r="B19" s="76"/>
      <c r="C19" s="71"/>
      <c r="D19" s="50"/>
      <c r="E19" s="69"/>
      <c r="F19" s="180"/>
    </row>
    <row r="20" spans="1:6" s="70" customFormat="1" x14ac:dyDescent="0.35">
      <c r="A20" s="57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B</v>
      </c>
      <c r="B20" s="76" t="s">
        <v>376</v>
      </c>
      <c r="C20" s="71">
        <v>1</v>
      </c>
      <c r="D20" s="50" t="s">
        <v>31</v>
      </c>
      <c r="E20" s="69"/>
      <c r="F20" s="65"/>
    </row>
    <row r="21" spans="1:6" s="70" customFormat="1" x14ac:dyDescent="0.35">
      <c r="A21" s="57"/>
      <c r="B21" s="76"/>
      <c r="C21" s="71"/>
      <c r="D21" s="50"/>
      <c r="E21" s="69"/>
      <c r="F21" s="180"/>
    </row>
    <row r="22" spans="1:6" s="70" customFormat="1" x14ac:dyDescent="0.35">
      <c r="A22" s="57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>C</v>
      </c>
      <c r="B22" s="76" t="s">
        <v>338</v>
      </c>
      <c r="C22" s="71">
        <v>1</v>
      </c>
      <c r="D22" s="50" t="s">
        <v>31</v>
      </c>
      <c r="E22" s="69"/>
      <c r="F22" s="65"/>
    </row>
    <row r="23" spans="1:6" s="70" customFormat="1" x14ac:dyDescent="0.35">
      <c r="A23" s="57"/>
      <c r="B23" s="76"/>
      <c r="C23" s="71"/>
      <c r="D23" s="50"/>
      <c r="E23" s="69"/>
      <c r="F23" s="180"/>
    </row>
    <row r="24" spans="1:6" s="70" customFormat="1" x14ac:dyDescent="0.35">
      <c r="A24" s="57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>D</v>
      </c>
      <c r="B24" s="76" t="s">
        <v>106</v>
      </c>
      <c r="C24" s="71">
        <v>1</v>
      </c>
      <c r="D24" s="50" t="s">
        <v>31</v>
      </c>
      <c r="E24" s="69"/>
      <c r="F24" s="65"/>
    </row>
    <row r="25" spans="1:6" s="70" customFormat="1" x14ac:dyDescent="0.35">
      <c r="A25" s="57"/>
      <c r="B25" s="76"/>
      <c r="C25" s="71"/>
      <c r="D25" s="50"/>
      <c r="E25" s="69"/>
      <c r="F25" s="180"/>
    </row>
    <row r="26" spans="1:6" s="70" customFormat="1" x14ac:dyDescent="0.35">
      <c r="A26" s="57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>E</v>
      </c>
      <c r="B26" s="76" t="s">
        <v>339</v>
      </c>
      <c r="C26" s="71">
        <v>1</v>
      </c>
      <c r="D26" s="50" t="s">
        <v>31</v>
      </c>
      <c r="E26" s="69"/>
      <c r="F26" s="65"/>
    </row>
    <row r="27" spans="1:6" s="70" customFormat="1" x14ac:dyDescent="0.35">
      <c r="A27" s="57"/>
      <c r="B27" s="76"/>
      <c r="C27" s="71"/>
      <c r="D27" s="50"/>
      <c r="E27" s="69"/>
      <c r="F27" s="180"/>
    </row>
    <row r="28" spans="1:6" s="70" customFormat="1" x14ac:dyDescent="0.35">
      <c r="A28" s="57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>F</v>
      </c>
      <c r="B28" s="76" t="s">
        <v>340</v>
      </c>
      <c r="C28" s="71">
        <v>1</v>
      </c>
      <c r="D28" s="50" t="s">
        <v>31</v>
      </c>
      <c r="E28" s="69"/>
      <c r="F28" s="65"/>
    </row>
    <row r="29" spans="1:6" x14ac:dyDescent="0.35">
      <c r="A29" s="54"/>
      <c r="C29" s="50"/>
      <c r="D29" s="50"/>
      <c r="E29" s="74"/>
      <c r="F29" s="74"/>
    </row>
    <row r="30" spans="1:6" x14ac:dyDescent="0.35">
      <c r="A30" s="54"/>
      <c r="C30" s="50"/>
      <c r="D30" s="50"/>
      <c r="E30" s="74"/>
      <c r="F30" s="74"/>
    </row>
    <row r="31" spans="1:6" x14ac:dyDescent="0.35">
      <c r="A31" s="54"/>
      <c r="C31" s="50"/>
      <c r="D31" s="50"/>
      <c r="E31" s="74"/>
      <c r="F31" s="74"/>
    </row>
    <row r="32" spans="1:6" x14ac:dyDescent="0.35">
      <c r="A32" s="54"/>
      <c r="C32" s="50"/>
      <c r="D32" s="50"/>
      <c r="E32" s="74"/>
      <c r="F32" s="74"/>
    </row>
    <row r="33" spans="1:6" x14ac:dyDescent="0.35">
      <c r="A33" s="54"/>
      <c r="C33" s="50"/>
      <c r="D33" s="50"/>
      <c r="E33" s="74"/>
      <c r="F33" s="74"/>
    </row>
    <row r="34" spans="1:6" x14ac:dyDescent="0.35">
      <c r="A34" s="54"/>
      <c r="C34" s="50"/>
      <c r="D34" s="50"/>
      <c r="E34" s="74"/>
      <c r="F34" s="74"/>
    </row>
    <row r="35" spans="1:6" x14ac:dyDescent="0.35">
      <c r="A35" s="54"/>
      <c r="C35" s="50"/>
      <c r="D35" s="50"/>
      <c r="E35" s="74"/>
      <c r="F35" s="74"/>
    </row>
    <row r="36" spans="1:6" x14ac:dyDescent="0.35">
      <c r="A36" s="54"/>
      <c r="C36" s="50"/>
      <c r="D36" s="50"/>
      <c r="E36" s="74"/>
      <c r="F36" s="74"/>
    </row>
    <row r="37" spans="1:6" x14ac:dyDescent="0.35">
      <c r="A37" s="54"/>
      <c r="C37" s="50"/>
      <c r="D37" s="50"/>
      <c r="E37" s="74"/>
      <c r="F37" s="74"/>
    </row>
    <row r="38" spans="1:6" x14ac:dyDescent="0.35">
      <c r="A38" s="54"/>
      <c r="C38" s="50"/>
      <c r="D38" s="50"/>
      <c r="E38" s="74"/>
      <c r="F38" s="74"/>
    </row>
    <row r="39" spans="1:6" x14ac:dyDescent="0.35">
      <c r="A39" s="54"/>
      <c r="C39" s="50"/>
      <c r="D39" s="50"/>
      <c r="E39" s="74"/>
      <c r="F39" s="74"/>
    </row>
    <row r="40" spans="1:6" x14ac:dyDescent="0.35">
      <c r="A40" s="54"/>
      <c r="C40" s="50"/>
      <c r="D40" s="50"/>
      <c r="E40" s="74"/>
      <c r="F40" s="74"/>
    </row>
    <row r="41" spans="1:6" x14ac:dyDescent="0.35">
      <c r="A41" s="54"/>
      <c r="C41" s="50"/>
      <c r="D41" s="50"/>
      <c r="E41" s="74"/>
      <c r="F41" s="74"/>
    </row>
    <row r="42" spans="1:6" x14ac:dyDescent="0.35">
      <c r="A42" s="54"/>
      <c r="C42" s="50"/>
      <c r="D42" s="50"/>
      <c r="E42" s="74"/>
      <c r="F42" s="74"/>
    </row>
    <row r="43" spans="1:6" x14ac:dyDescent="0.35">
      <c r="A43" s="54"/>
      <c r="C43" s="50"/>
      <c r="D43" s="50"/>
      <c r="E43" s="74"/>
      <c r="F43" s="74"/>
    </row>
    <row r="44" spans="1:6" x14ac:dyDescent="0.35">
      <c r="A44" s="54"/>
      <c r="C44" s="50"/>
      <c r="D44" s="50"/>
      <c r="E44" s="74"/>
      <c r="F44" s="74"/>
    </row>
    <row r="45" spans="1:6" x14ac:dyDescent="0.35">
      <c r="A45" s="54"/>
      <c r="C45" s="50"/>
      <c r="D45" s="50"/>
      <c r="E45" s="74"/>
      <c r="F45" s="74"/>
    </row>
    <row r="46" spans="1:6" x14ac:dyDescent="0.35">
      <c r="A46" s="54"/>
      <c r="C46" s="50"/>
      <c r="D46" s="50"/>
      <c r="E46" s="74"/>
      <c r="F46" s="74"/>
    </row>
    <row r="47" spans="1:6" x14ac:dyDescent="0.35">
      <c r="A47" s="54"/>
      <c r="C47" s="50"/>
      <c r="D47" s="50"/>
      <c r="E47" s="74"/>
      <c r="F47" s="74"/>
    </row>
    <row r="48" spans="1:6" x14ac:dyDescent="0.35">
      <c r="A48" s="54"/>
      <c r="C48" s="50"/>
      <c r="D48" s="50"/>
      <c r="E48" s="74"/>
      <c r="F48" s="74"/>
    </row>
    <row r="49" spans="1:6" x14ac:dyDescent="0.35">
      <c r="A49" s="54"/>
      <c r="C49" s="50"/>
      <c r="D49" s="50"/>
      <c r="E49" s="74"/>
      <c r="F49" s="74"/>
    </row>
    <row r="50" spans="1:6" x14ac:dyDescent="0.35">
      <c r="A50" s="54"/>
      <c r="C50" s="50"/>
      <c r="D50" s="50"/>
      <c r="E50" s="74"/>
      <c r="F50" s="74"/>
    </row>
    <row r="51" spans="1:6" x14ac:dyDescent="0.35">
      <c r="A51" s="54"/>
      <c r="C51" s="50"/>
      <c r="D51" s="50"/>
      <c r="E51" s="74"/>
      <c r="F51" s="74"/>
    </row>
    <row r="52" spans="1:6" x14ac:dyDescent="0.35">
      <c r="A52" s="54"/>
      <c r="C52" s="50"/>
      <c r="D52" s="50"/>
      <c r="E52" s="74"/>
      <c r="F52" s="74"/>
    </row>
    <row r="53" spans="1:6" x14ac:dyDescent="0.35">
      <c r="A53" s="54"/>
      <c r="C53" s="50"/>
      <c r="D53" s="50"/>
      <c r="E53" s="74"/>
      <c r="F53" s="74"/>
    </row>
    <row r="54" spans="1:6" x14ac:dyDescent="0.35">
      <c r="A54" s="54"/>
      <c r="C54" s="50"/>
      <c r="D54" s="50"/>
      <c r="E54" s="74"/>
      <c r="F54" s="74"/>
    </row>
    <row r="55" spans="1:6" x14ac:dyDescent="0.35">
      <c r="A55" s="54"/>
      <c r="C55" s="50"/>
      <c r="D55" s="50"/>
      <c r="E55" s="74"/>
      <c r="F55" s="74"/>
    </row>
    <row r="56" spans="1:6" x14ac:dyDescent="0.35">
      <c r="A56" s="54"/>
      <c r="C56" s="50"/>
      <c r="D56" s="50"/>
      <c r="E56" s="74"/>
      <c r="F56" s="74"/>
    </row>
    <row r="57" spans="1:6" x14ac:dyDescent="0.35">
      <c r="A57" s="54"/>
      <c r="C57" s="50"/>
      <c r="D57" s="50"/>
      <c r="E57" s="74"/>
      <c r="F57" s="74"/>
    </row>
    <row r="58" spans="1:6" x14ac:dyDescent="0.35">
      <c r="A58" s="54"/>
      <c r="C58" s="50"/>
      <c r="D58" s="50"/>
      <c r="E58" s="74"/>
      <c r="F58" s="74"/>
    </row>
    <row r="59" spans="1:6" x14ac:dyDescent="0.35">
      <c r="A59" s="54"/>
      <c r="C59" s="50"/>
      <c r="D59" s="50"/>
      <c r="E59" s="74"/>
      <c r="F59" s="74"/>
    </row>
    <row r="60" spans="1:6" x14ac:dyDescent="0.35">
      <c r="A60" s="54"/>
      <c r="C60" s="50"/>
      <c r="D60" s="50"/>
      <c r="E60" s="74"/>
      <c r="F60" s="74"/>
    </row>
    <row r="61" spans="1:6" x14ac:dyDescent="0.35">
      <c r="A61" s="54"/>
      <c r="C61" s="50"/>
      <c r="D61" s="50"/>
      <c r="E61" s="74"/>
      <c r="F61" s="74"/>
    </row>
    <row r="62" spans="1:6" ht="16" thickBot="1" x14ac:dyDescent="0.4">
      <c r="A62" s="34" t="str">
        <f>IF(AND(COUNTA($D$3:D62)&gt;130,D62&gt;0),("E"&amp;CHAR(COUNTA($D$3:D62)-66)),IF(AND(COUNTA($D$3:D62)&gt;104,D62&gt;0),("D"&amp;CHAR(COUNTA($D$3:D62)-40)),IF(AND(COUNTA($D$3:D62)&gt;78,D62&gt;0),("C"&amp;CHAR(COUNTA($D$3:D62)-14)),IF(AND(COUNTA($D$3:D62)&gt;52,D62&gt;0),("B"&amp;CHAR(COUNTA($D$3:D62)+12)),IF(AND(COUNTA($D$3:D62)&gt;26,D62&gt;0),("A"&amp;CHAR(COUNTA($D$3:D62)+38)),IF(AND(COUNTA($D$3:D62)&lt;27,D62&gt;0),(CHAR(COUNTA($D$3:D62)+64)),""))))))</f>
        <v/>
      </c>
      <c r="B62" s="4"/>
      <c r="C62" s="5"/>
      <c r="D62" s="5"/>
      <c r="E62" s="6"/>
      <c r="F62" s="6"/>
    </row>
    <row r="63" spans="1:6" x14ac:dyDescent="0.35">
      <c r="A63" s="31"/>
      <c r="B63" s="36" t="s">
        <v>2</v>
      </c>
      <c r="C63" s="27"/>
      <c r="D63" s="27"/>
      <c r="E63" s="49"/>
      <c r="F63" s="23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56AD-6CE2-41F9-B940-3A896E3E762B}">
  <dimension ref="A1:K64"/>
  <sheetViews>
    <sheetView view="pageBreakPreview" topLeftCell="A8" zoomScale="80" zoomScaleNormal="100" zoomScaleSheetLayoutView="90" workbookViewId="0">
      <selection activeCell="B27" sqref="B27"/>
    </sheetView>
  </sheetViews>
  <sheetFormatPr defaultColWidth="9.1796875" defaultRowHeight="15.5" x14ac:dyDescent="0.35"/>
  <cols>
    <col min="1" max="1" width="6.63281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16384" width="9.1796875" style="8"/>
  </cols>
  <sheetData>
    <row r="1" spans="1:11" s="80" customFormat="1" ht="8.15" customHeight="1" x14ac:dyDescent="0.35">
      <c r="A1" s="223"/>
      <c r="B1" s="224"/>
      <c r="C1" s="224"/>
      <c r="D1" s="224"/>
      <c r="E1" s="224"/>
      <c r="F1" s="225"/>
    </row>
    <row r="2" spans="1:11" s="80" customFormat="1" ht="38.5" x14ac:dyDescent="0.85">
      <c r="A2" s="273"/>
      <c r="B2" s="254"/>
      <c r="C2" s="254"/>
      <c r="D2" s="254"/>
      <c r="E2" s="254"/>
      <c r="F2" s="274"/>
    </row>
    <row r="3" spans="1:11" s="80" customFormat="1" ht="18.5" x14ac:dyDescent="0.35">
      <c r="A3" s="275"/>
      <c r="B3" s="257"/>
      <c r="C3" s="257"/>
      <c r="D3" s="257"/>
      <c r="E3" s="257"/>
      <c r="F3" s="276"/>
    </row>
    <row r="4" spans="1:11" s="80" customFormat="1" ht="3" customHeight="1" x14ac:dyDescent="0.35">
      <c r="A4" s="226"/>
      <c r="B4" s="87"/>
      <c r="C4" s="87"/>
      <c r="D4" s="87"/>
      <c r="E4" s="87"/>
      <c r="F4" s="227"/>
    </row>
    <row r="5" spans="1:11" s="80" customFormat="1" x14ac:dyDescent="0.35">
      <c r="A5" s="228"/>
      <c r="F5" s="229"/>
      <c r="K5"/>
    </row>
    <row r="6" spans="1:11" s="80" customFormat="1" ht="3" customHeight="1" x14ac:dyDescent="0.35">
      <c r="A6" s="230"/>
      <c r="B6" s="90"/>
      <c r="C6" s="90"/>
      <c r="D6" s="90"/>
      <c r="E6" s="90"/>
      <c r="F6" s="231"/>
    </row>
    <row r="7" spans="1:11" s="80" customFormat="1" x14ac:dyDescent="0.35">
      <c r="A7" s="228"/>
      <c r="F7" s="229"/>
    </row>
    <row r="8" spans="1:11" s="80" customFormat="1" x14ac:dyDescent="0.35">
      <c r="A8" s="277" t="s">
        <v>121</v>
      </c>
      <c r="B8" s="260"/>
      <c r="C8" s="260"/>
      <c r="D8" s="260"/>
      <c r="E8" s="260"/>
      <c r="F8" s="278"/>
    </row>
    <row r="9" spans="1:11" s="80" customFormat="1" x14ac:dyDescent="0.35">
      <c r="A9" s="277" t="s">
        <v>122</v>
      </c>
      <c r="B9" s="260"/>
      <c r="C9" s="260"/>
      <c r="D9" s="260"/>
      <c r="E9" s="260"/>
      <c r="F9" s="278"/>
    </row>
    <row r="10" spans="1:11" s="80" customFormat="1" ht="8.15" customHeight="1" x14ac:dyDescent="0.35">
      <c r="A10" s="232"/>
      <c r="B10" s="93"/>
      <c r="C10" s="93"/>
      <c r="D10" s="93"/>
      <c r="E10" s="93"/>
      <c r="F10" s="233"/>
    </row>
    <row r="11" spans="1:11" x14ac:dyDescent="0.35">
      <c r="A11" s="267" t="s">
        <v>347</v>
      </c>
      <c r="B11" s="268"/>
      <c r="C11" s="268"/>
      <c r="D11" s="268"/>
      <c r="E11" s="268"/>
      <c r="F11" s="269"/>
    </row>
    <row r="12" spans="1:11" s="32" customFormat="1" x14ac:dyDescent="0.35">
      <c r="A12" s="270"/>
      <c r="B12" s="271"/>
      <c r="C12" s="271"/>
      <c r="D12" s="271"/>
      <c r="E12" s="271"/>
      <c r="F12" s="272"/>
    </row>
    <row r="13" spans="1:11" x14ac:dyDescent="0.35">
      <c r="A13" s="267" t="s">
        <v>348</v>
      </c>
      <c r="B13" s="268"/>
      <c r="C13" s="268"/>
      <c r="D13" s="268"/>
      <c r="E13" s="268"/>
      <c r="F13" s="269"/>
    </row>
    <row r="14" spans="1:11" x14ac:dyDescent="0.35">
      <c r="A14" s="270"/>
      <c r="B14" s="271"/>
      <c r="C14" s="271"/>
      <c r="D14" s="271"/>
      <c r="E14" s="271"/>
      <c r="F14" s="272"/>
    </row>
    <row r="15" spans="1:11" x14ac:dyDescent="0.35">
      <c r="A15" s="234"/>
      <c r="B15" s="211"/>
      <c r="C15" s="212"/>
      <c r="D15" s="58"/>
      <c r="E15" s="60"/>
      <c r="F15" s="235"/>
    </row>
    <row r="16" spans="1:11" x14ac:dyDescent="0.35">
      <c r="A16" s="236"/>
      <c r="B16" s="213" t="s">
        <v>341</v>
      </c>
      <c r="C16" s="214"/>
      <c r="D16" s="58"/>
      <c r="E16" s="60"/>
      <c r="F16" s="235"/>
    </row>
    <row r="17" spans="1:6" x14ac:dyDescent="0.35">
      <c r="A17" s="236"/>
      <c r="B17" s="215"/>
      <c r="C17" s="214"/>
      <c r="D17" s="58"/>
      <c r="E17" s="60"/>
      <c r="F17" s="235"/>
    </row>
    <row r="18" spans="1:6" x14ac:dyDescent="0.35">
      <c r="A18" s="236">
        <v>1</v>
      </c>
      <c r="B18" s="215" t="s">
        <v>82</v>
      </c>
      <c r="C18" s="214"/>
      <c r="D18" s="58"/>
      <c r="E18" s="60"/>
      <c r="F18" s="235">
        <v>0</v>
      </c>
    </row>
    <row r="19" spans="1:6" x14ac:dyDescent="0.35">
      <c r="A19" s="236"/>
      <c r="B19" s="215"/>
      <c r="C19" s="214"/>
      <c r="D19" s="58"/>
      <c r="E19" s="60"/>
      <c r="F19" s="235"/>
    </row>
    <row r="20" spans="1:6" x14ac:dyDescent="0.35">
      <c r="A20" s="236">
        <v>2</v>
      </c>
      <c r="B20" s="215" t="s">
        <v>342</v>
      </c>
      <c r="C20" s="214"/>
      <c r="D20" s="58"/>
      <c r="E20" s="60"/>
      <c r="F20" s="235"/>
    </row>
    <row r="21" spans="1:6" x14ac:dyDescent="0.35">
      <c r="A21" s="236"/>
      <c r="B21" s="215"/>
      <c r="C21" s="214"/>
      <c r="D21" s="58"/>
      <c r="E21" s="60"/>
      <c r="F21" s="235"/>
    </row>
    <row r="22" spans="1:6" x14ac:dyDescent="0.35">
      <c r="A22" s="237">
        <v>2.1</v>
      </c>
      <c r="B22" s="216" t="s">
        <v>343</v>
      </c>
      <c r="C22" s="214"/>
      <c r="D22" s="58"/>
      <c r="E22" s="60"/>
      <c r="F22" s="235"/>
    </row>
    <row r="23" spans="1:6" x14ac:dyDescent="0.35">
      <c r="A23" s="237" t="s">
        <v>349</v>
      </c>
      <c r="B23" s="216" t="s">
        <v>350</v>
      </c>
      <c r="C23" s="214"/>
      <c r="D23" s="58"/>
      <c r="E23" s="42">
        <v>0</v>
      </c>
      <c r="F23" s="238"/>
    </row>
    <row r="24" spans="1:6" x14ac:dyDescent="0.35">
      <c r="A24" s="237" t="s">
        <v>352</v>
      </c>
      <c r="B24" s="216" t="s">
        <v>351</v>
      </c>
      <c r="C24" s="214"/>
      <c r="D24" s="58"/>
      <c r="E24" s="42">
        <v>0</v>
      </c>
      <c r="F24" s="238"/>
    </row>
    <row r="25" spans="1:6" x14ac:dyDescent="0.35">
      <c r="A25" s="236"/>
      <c r="B25" s="215"/>
      <c r="C25" s="214"/>
      <c r="D25" s="58"/>
      <c r="E25" s="42"/>
      <c r="F25" s="238"/>
    </row>
    <row r="26" spans="1:6" x14ac:dyDescent="0.35">
      <c r="A26" s="237">
        <v>2.2000000000000002</v>
      </c>
      <c r="B26" s="216" t="s">
        <v>115</v>
      </c>
      <c r="C26" s="214"/>
      <c r="D26" s="58"/>
      <c r="E26" s="42"/>
      <c r="F26" s="238"/>
    </row>
    <row r="27" spans="1:6" x14ac:dyDescent="0.35">
      <c r="A27" s="237" t="s">
        <v>353</v>
      </c>
      <c r="B27" s="216" t="s">
        <v>350</v>
      </c>
      <c r="C27" s="214"/>
      <c r="D27" s="58"/>
      <c r="E27" s="42">
        <v>0</v>
      </c>
      <c r="F27" s="238"/>
    </row>
    <row r="28" spans="1:6" x14ac:dyDescent="0.35">
      <c r="A28" s="237" t="s">
        <v>354</v>
      </c>
      <c r="B28" s="216" t="s">
        <v>351</v>
      </c>
      <c r="C28" s="214"/>
      <c r="D28" s="58"/>
      <c r="E28" s="42">
        <v>0</v>
      </c>
      <c r="F28" s="238"/>
    </row>
    <row r="29" spans="1:6" x14ac:dyDescent="0.35">
      <c r="A29" s="236"/>
      <c r="B29" s="215"/>
      <c r="C29" s="214"/>
      <c r="D29" s="58"/>
      <c r="E29" s="42"/>
      <c r="F29" s="238"/>
    </row>
    <row r="30" spans="1:6" x14ac:dyDescent="0.35">
      <c r="A30" s="237">
        <v>2.2999999999999998</v>
      </c>
      <c r="B30" s="216" t="s">
        <v>380</v>
      </c>
      <c r="C30" s="214"/>
      <c r="D30" s="58"/>
      <c r="E30" s="42"/>
      <c r="F30" s="238"/>
    </row>
    <row r="31" spans="1:6" x14ac:dyDescent="0.35">
      <c r="A31" s="237" t="s">
        <v>355</v>
      </c>
      <c r="B31" s="216" t="s">
        <v>350</v>
      </c>
      <c r="C31" s="214"/>
      <c r="D31" s="58"/>
      <c r="E31" s="42">
        <v>0</v>
      </c>
      <c r="F31" s="238"/>
    </row>
    <row r="32" spans="1:6" x14ac:dyDescent="0.35">
      <c r="A32" s="237" t="s">
        <v>356</v>
      </c>
      <c r="B32" s="216" t="s">
        <v>351</v>
      </c>
      <c r="C32" s="214"/>
      <c r="D32" s="58"/>
      <c r="E32" s="42">
        <v>0</v>
      </c>
      <c r="F32" s="238"/>
    </row>
    <row r="33" spans="1:6" x14ac:dyDescent="0.35">
      <c r="A33" s="236"/>
      <c r="B33" s="215"/>
      <c r="C33" s="214"/>
      <c r="D33" s="58"/>
      <c r="E33" s="42"/>
      <c r="F33" s="238"/>
    </row>
    <row r="34" spans="1:6" x14ac:dyDescent="0.35">
      <c r="A34" s="237">
        <v>2.4</v>
      </c>
      <c r="B34" s="216" t="s">
        <v>381</v>
      </c>
      <c r="C34" s="214"/>
      <c r="D34" s="58"/>
      <c r="E34" s="42"/>
      <c r="F34" s="238"/>
    </row>
    <row r="35" spans="1:6" x14ac:dyDescent="0.35">
      <c r="A35" s="237" t="s">
        <v>357</v>
      </c>
      <c r="B35" s="216" t="s">
        <v>350</v>
      </c>
      <c r="C35" s="214"/>
      <c r="D35" s="58"/>
      <c r="E35" s="42">
        <v>0</v>
      </c>
      <c r="F35" s="238"/>
    </row>
    <row r="36" spans="1:6" x14ac:dyDescent="0.35">
      <c r="A36" s="237" t="s">
        <v>358</v>
      </c>
      <c r="B36" s="216" t="s">
        <v>351</v>
      </c>
      <c r="C36" s="214"/>
      <c r="D36" s="58"/>
      <c r="E36" s="42">
        <v>0</v>
      </c>
      <c r="F36" s="238"/>
    </row>
    <row r="37" spans="1:6" x14ac:dyDescent="0.35">
      <c r="A37" s="236"/>
      <c r="B37" s="215"/>
      <c r="C37" s="214"/>
      <c r="D37" s="58"/>
      <c r="E37" s="42"/>
      <c r="F37" s="238"/>
    </row>
    <row r="38" spans="1:6" x14ac:dyDescent="0.35">
      <c r="A38" s="237">
        <v>2.5</v>
      </c>
      <c r="B38" s="216" t="s">
        <v>382</v>
      </c>
      <c r="C38" s="214"/>
      <c r="D38" s="58"/>
      <c r="E38" s="42"/>
      <c r="F38" s="238"/>
    </row>
    <row r="39" spans="1:6" x14ac:dyDescent="0.35">
      <c r="A39" s="237" t="s">
        <v>359</v>
      </c>
      <c r="B39" s="216" t="s">
        <v>350</v>
      </c>
      <c r="C39" s="214"/>
      <c r="D39" s="58"/>
      <c r="E39" s="42">
        <v>0</v>
      </c>
      <c r="F39" s="238"/>
    </row>
    <row r="40" spans="1:6" x14ac:dyDescent="0.35">
      <c r="A40" s="237" t="s">
        <v>360</v>
      </c>
      <c r="B40" s="216" t="s">
        <v>351</v>
      </c>
      <c r="C40" s="214"/>
      <c r="D40" s="58"/>
      <c r="E40" s="42">
        <v>0</v>
      </c>
      <c r="F40" s="238"/>
    </row>
    <row r="41" spans="1:6" x14ac:dyDescent="0.35">
      <c r="A41" s="236"/>
      <c r="B41" s="215"/>
      <c r="C41" s="214"/>
      <c r="D41" s="58"/>
      <c r="E41" s="42"/>
      <c r="F41" s="238"/>
    </row>
    <row r="42" spans="1:6" x14ac:dyDescent="0.35">
      <c r="A42" s="237">
        <v>2.6</v>
      </c>
      <c r="B42" s="216" t="s">
        <v>383</v>
      </c>
      <c r="C42" s="214"/>
      <c r="D42" s="58"/>
      <c r="E42" s="42"/>
      <c r="F42" s="238"/>
    </row>
    <row r="43" spans="1:6" x14ac:dyDescent="0.35">
      <c r="A43" s="237" t="s">
        <v>361</v>
      </c>
      <c r="B43" s="216" t="s">
        <v>350</v>
      </c>
      <c r="C43" s="214"/>
      <c r="D43" s="58"/>
      <c r="E43" s="42">
        <v>0</v>
      </c>
      <c r="F43" s="238"/>
    </row>
    <row r="44" spans="1:6" x14ac:dyDescent="0.35">
      <c r="A44" s="237" t="s">
        <v>362</v>
      </c>
      <c r="B44" s="216" t="s">
        <v>351</v>
      </c>
      <c r="C44" s="214"/>
      <c r="D44" s="58"/>
      <c r="E44" s="42">
        <v>0</v>
      </c>
      <c r="F44" s="238"/>
    </row>
    <row r="45" spans="1:6" x14ac:dyDescent="0.35">
      <c r="A45" s="236"/>
      <c r="B45" s="215"/>
      <c r="C45" s="214"/>
      <c r="D45" s="58"/>
      <c r="E45" s="42"/>
      <c r="F45" s="238"/>
    </row>
    <row r="46" spans="1:6" x14ac:dyDescent="0.35">
      <c r="A46" s="237">
        <v>2.7</v>
      </c>
      <c r="B46" s="216" t="s">
        <v>388</v>
      </c>
      <c r="C46" s="214"/>
      <c r="D46" s="58"/>
      <c r="E46" s="42"/>
      <c r="F46" s="238"/>
    </row>
    <row r="47" spans="1:6" x14ac:dyDescent="0.35">
      <c r="A47" s="237" t="s">
        <v>384</v>
      </c>
      <c r="B47" s="216" t="s">
        <v>350</v>
      </c>
      <c r="C47" s="214"/>
      <c r="D47" s="58"/>
      <c r="E47" s="42">
        <v>0</v>
      </c>
      <c r="F47" s="238"/>
    </row>
    <row r="48" spans="1:6" x14ac:dyDescent="0.35">
      <c r="A48" s="237" t="s">
        <v>385</v>
      </c>
      <c r="B48" s="216" t="s">
        <v>351</v>
      </c>
      <c r="C48" s="214"/>
      <c r="D48" s="58"/>
      <c r="E48" s="42">
        <v>0</v>
      </c>
      <c r="F48" s="238"/>
    </row>
    <row r="49" spans="1:6" x14ac:dyDescent="0.35">
      <c r="A49" s="236"/>
      <c r="B49" s="215"/>
      <c r="C49" s="214"/>
      <c r="D49" s="58"/>
      <c r="E49" s="42"/>
      <c r="F49" s="238"/>
    </row>
    <row r="50" spans="1:6" x14ac:dyDescent="0.35">
      <c r="A50" s="237">
        <v>2.8</v>
      </c>
      <c r="B50" s="216" t="s">
        <v>40</v>
      </c>
      <c r="C50" s="214"/>
      <c r="D50" s="58"/>
      <c r="E50" s="42"/>
      <c r="F50" s="238"/>
    </row>
    <row r="51" spans="1:6" x14ac:dyDescent="0.35">
      <c r="A51" s="237" t="s">
        <v>386</v>
      </c>
      <c r="B51" s="216" t="s">
        <v>350</v>
      </c>
      <c r="C51" s="214"/>
      <c r="D51" s="58"/>
      <c r="E51" s="42">
        <v>0</v>
      </c>
      <c r="F51" s="238"/>
    </row>
    <row r="52" spans="1:6" x14ac:dyDescent="0.35">
      <c r="A52" s="237" t="s">
        <v>387</v>
      </c>
      <c r="B52" s="216" t="s">
        <v>351</v>
      </c>
      <c r="C52" s="214"/>
      <c r="D52" s="58"/>
      <c r="E52" s="42">
        <v>0</v>
      </c>
      <c r="F52" s="238"/>
    </row>
    <row r="53" spans="1:6" ht="16" thickBot="1" x14ac:dyDescent="0.4">
      <c r="A53" s="237"/>
      <c r="B53" s="239"/>
      <c r="C53" s="214"/>
      <c r="D53" s="58"/>
      <c r="E53" s="42"/>
      <c r="F53" s="238"/>
    </row>
    <row r="54" spans="1:6" ht="16" thickTop="1" x14ac:dyDescent="0.35">
      <c r="A54" s="236"/>
      <c r="B54" s="218" t="s">
        <v>363</v>
      </c>
      <c r="C54" s="219"/>
      <c r="D54" s="220"/>
      <c r="E54" s="221">
        <f>SUM(E22:E52)</f>
        <v>0</v>
      </c>
      <c r="F54" s="238"/>
    </row>
    <row r="55" spans="1:6" x14ac:dyDescent="0.35">
      <c r="A55" s="236"/>
      <c r="B55" s="217"/>
      <c r="C55" s="214"/>
      <c r="D55" s="58"/>
      <c r="E55" s="60"/>
      <c r="F55" s="235"/>
    </row>
    <row r="56" spans="1:6" x14ac:dyDescent="0.35">
      <c r="A56" s="236"/>
      <c r="B56" s="218" t="s">
        <v>344</v>
      </c>
      <c r="C56" s="222">
        <v>0</v>
      </c>
      <c r="D56" s="58"/>
      <c r="E56" s="60">
        <f>E54*C56</f>
        <v>0</v>
      </c>
      <c r="F56" s="240"/>
    </row>
    <row r="57" spans="1:6" ht="16" thickBot="1" x14ac:dyDescent="0.4">
      <c r="A57" s="237"/>
      <c r="B57" s="239"/>
      <c r="C57" s="214"/>
      <c r="D57" s="58"/>
      <c r="E57" s="42"/>
      <c r="F57" s="238"/>
    </row>
    <row r="58" spans="1:6" ht="16" thickTop="1" x14ac:dyDescent="0.35">
      <c r="A58" s="236"/>
      <c r="B58" s="218" t="s">
        <v>363</v>
      </c>
      <c r="C58" s="219"/>
      <c r="D58" s="220"/>
      <c r="E58" s="221"/>
      <c r="F58" s="241">
        <f>SUM(E54:E56)</f>
        <v>0</v>
      </c>
    </row>
    <row r="59" spans="1:6" x14ac:dyDescent="0.35">
      <c r="A59" s="236"/>
      <c r="B59" s="217"/>
      <c r="C59" s="214"/>
      <c r="D59" s="58"/>
      <c r="E59" s="60"/>
      <c r="F59" s="235"/>
    </row>
    <row r="60" spans="1:6" x14ac:dyDescent="0.35">
      <c r="A60" s="242"/>
      <c r="B60" s="216"/>
      <c r="C60" s="214"/>
      <c r="D60" s="58"/>
      <c r="E60" s="60"/>
      <c r="F60" s="235"/>
    </row>
    <row r="61" spans="1:6" x14ac:dyDescent="0.35">
      <c r="A61" s="236"/>
      <c r="B61" s="218" t="s">
        <v>345</v>
      </c>
      <c r="C61" s="214"/>
      <c r="D61" s="58"/>
      <c r="E61" s="60">
        <v>49000</v>
      </c>
      <c r="F61" s="240">
        <f>E61</f>
        <v>49000</v>
      </c>
    </row>
    <row r="62" spans="1:6" x14ac:dyDescent="0.35">
      <c r="A62" s="237"/>
      <c r="B62" s="239"/>
      <c r="C62" s="214"/>
      <c r="D62" s="58"/>
      <c r="E62" s="60"/>
      <c r="F62" s="235"/>
    </row>
    <row r="63" spans="1:6" x14ac:dyDescent="0.35">
      <c r="A63" s="236"/>
      <c r="B63" s="218" t="s">
        <v>346</v>
      </c>
      <c r="C63" s="214"/>
      <c r="D63" s="58"/>
      <c r="E63" s="60"/>
      <c r="F63" s="240">
        <f>SUM(F18:F61)</f>
        <v>49000</v>
      </c>
    </row>
    <row r="64" spans="1:6" ht="16" thickBot="1" x14ac:dyDescent="0.4">
      <c r="A64" s="243"/>
      <c r="B64" s="244"/>
      <c r="C64" s="245"/>
      <c r="D64" s="246"/>
      <c r="E64" s="247"/>
      <c r="F64" s="248"/>
    </row>
  </sheetData>
  <mergeCells count="6">
    <mergeCell ref="A11:F12"/>
    <mergeCell ref="A13:F14"/>
    <mergeCell ref="A2:F2"/>
    <mergeCell ref="A3:F3"/>
    <mergeCell ref="A8:F8"/>
    <mergeCell ref="A9:F9"/>
  </mergeCells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88E0-1942-4828-9977-B4C2B80266BD}">
  <dimension ref="A1:G56"/>
  <sheetViews>
    <sheetView view="pageBreakPreview" topLeftCell="A37" zoomScale="80" zoomScaleNormal="100" zoomScaleSheetLayoutView="90" workbookViewId="0">
      <selection activeCell="F56" sqref="F56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8" customWidth="1"/>
    <col min="8" max="16384" width="9.1796875" style="8"/>
  </cols>
  <sheetData>
    <row r="1" spans="1:7" x14ac:dyDescent="0.35">
      <c r="A1" s="30"/>
      <c r="B1" s="9" t="s">
        <v>3</v>
      </c>
      <c r="C1" s="10"/>
      <c r="D1" s="11"/>
      <c r="E1" s="26"/>
      <c r="F1" s="12"/>
    </row>
    <row r="2" spans="1:7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7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7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94</v>
      </c>
      <c r="C4" s="21"/>
      <c r="D4" s="21"/>
      <c r="E4" s="22"/>
      <c r="F4" s="22"/>
    </row>
    <row r="5" spans="1:7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7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123</v>
      </c>
      <c r="C6" s="45"/>
      <c r="D6" s="45"/>
      <c r="E6" s="46"/>
      <c r="F6" s="42"/>
    </row>
    <row r="7" spans="1:7" x14ac:dyDescent="0.35">
      <c r="A7" s="29"/>
      <c r="B7" s="41"/>
      <c r="C7" s="45"/>
      <c r="D7" s="45"/>
      <c r="E7" s="46"/>
      <c r="F7" s="42"/>
    </row>
    <row r="8" spans="1:7" x14ac:dyDescent="0.35">
      <c r="A8" s="29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0" t="s">
        <v>14</v>
      </c>
      <c r="C8" s="45"/>
      <c r="D8" s="45"/>
      <c r="E8" s="46"/>
      <c r="F8" s="42"/>
    </row>
    <row r="9" spans="1:7" x14ac:dyDescent="0.35">
      <c r="A9" s="29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41" t="s">
        <v>15</v>
      </c>
      <c r="C9" s="45"/>
      <c r="D9" s="45"/>
      <c r="E9" s="46"/>
      <c r="F9" s="42"/>
    </row>
    <row r="10" spans="1:7" x14ac:dyDescent="0.35">
      <c r="A10" s="29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41" t="s">
        <v>20</v>
      </c>
      <c r="C10" s="45"/>
      <c r="D10" s="45"/>
      <c r="E10" s="46"/>
      <c r="F10" s="42"/>
    </row>
    <row r="11" spans="1:7" x14ac:dyDescent="0.35">
      <c r="A11" s="54"/>
      <c r="B11" s="41"/>
      <c r="C11" s="58"/>
      <c r="D11" s="58"/>
      <c r="E11" s="60"/>
      <c r="F11" s="42"/>
    </row>
    <row r="12" spans="1:7" x14ac:dyDescent="0.35">
      <c r="A12" s="29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1" t="s">
        <v>124</v>
      </c>
      <c r="C12" s="45"/>
      <c r="D12" s="45"/>
      <c r="E12" s="46"/>
      <c r="F12" s="42"/>
    </row>
    <row r="13" spans="1:7" x14ac:dyDescent="0.35">
      <c r="A13" s="54"/>
      <c r="C13" s="58"/>
      <c r="D13" s="58"/>
      <c r="E13" s="60"/>
      <c r="F13" s="42"/>
    </row>
    <row r="14" spans="1:7" x14ac:dyDescent="0.35">
      <c r="A14" s="29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>A</v>
      </c>
      <c r="B14" s="7" t="s">
        <v>365</v>
      </c>
      <c r="C14" s="45">
        <v>1</v>
      </c>
      <c r="D14" s="45" t="s">
        <v>31</v>
      </c>
      <c r="E14" s="46"/>
      <c r="F14" s="65"/>
      <c r="G14" s="59"/>
    </row>
    <row r="15" spans="1:7" x14ac:dyDescent="0.35">
      <c r="A15" s="54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7"/>
      <c r="C15" s="58"/>
      <c r="D15" s="58"/>
      <c r="E15" s="60"/>
      <c r="F15" s="61"/>
      <c r="G15" s="59"/>
    </row>
    <row r="16" spans="1:7" x14ac:dyDescent="0.35">
      <c r="A16" s="29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>B</v>
      </c>
      <c r="B16" s="7" t="s">
        <v>366</v>
      </c>
      <c r="C16" s="45">
        <v>1</v>
      </c>
      <c r="D16" s="45" t="s">
        <v>31</v>
      </c>
      <c r="E16" s="46"/>
      <c r="F16" s="65"/>
      <c r="G16" s="59"/>
    </row>
    <row r="17" spans="1:7" x14ac:dyDescent="0.35">
      <c r="A17" s="54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/>
      </c>
      <c r="B17" s="7"/>
      <c r="C17" s="58"/>
      <c r="D17" s="58"/>
      <c r="E17" s="60"/>
      <c r="F17" s="61"/>
      <c r="G17" s="59"/>
    </row>
    <row r="18" spans="1:7" x14ac:dyDescent="0.35">
      <c r="A18" s="29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C</v>
      </c>
      <c r="B18" s="7" t="s">
        <v>126</v>
      </c>
      <c r="C18" s="45">
        <v>1</v>
      </c>
      <c r="D18" s="45" t="s">
        <v>31</v>
      </c>
      <c r="E18" s="46"/>
      <c r="F18" s="65"/>
      <c r="G18" s="59"/>
    </row>
    <row r="19" spans="1:7" x14ac:dyDescent="0.35">
      <c r="A19" s="54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/>
      </c>
      <c r="B19" s="7"/>
      <c r="C19" s="58"/>
      <c r="D19" s="58"/>
      <c r="E19" s="60"/>
      <c r="F19" s="61"/>
      <c r="G19" s="59"/>
    </row>
    <row r="20" spans="1:7" x14ac:dyDescent="0.35">
      <c r="A20" s="29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D</v>
      </c>
      <c r="B20" s="7" t="s">
        <v>127</v>
      </c>
      <c r="C20" s="45">
        <v>1</v>
      </c>
      <c r="D20" s="45" t="s">
        <v>31</v>
      </c>
      <c r="E20" s="46"/>
      <c r="F20" s="65"/>
      <c r="G20" s="59"/>
    </row>
    <row r="21" spans="1:7" x14ac:dyDescent="0.35">
      <c r="A21" s="54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/>
      </c>
      <c r="B21" s="7"/>
      <c r="C21" s="58"/>
      <c r="D21" s="58"/>
      <c r="E21" s="60"/>
      <c r="F21" s="61"/>
    </row>
    <row r="22" spans="1:7" x14ac:dyDescent="0.35">
      <c r="A22" s="54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>E</v>
      </c>
      <c r="B22" s="7" t="s">
        <v>125</v>
      </c>
      <c r="C22" s="45">
        <v>1</v>
      </c>
      <c r="D22" s="45" t="s">
        <v>31</v>
      </c>
      <c r="E22" s="46"/>
      <c r="F22" s="65"/>
    </row>
    <row r="23" spans="1:7" x14ac:dyDescent="0.35">
      <c r="A23" s="54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/>
      </c>
      <c r="B23" s="7"/>
      <c r="C23" s="58"/>
      <c r="D23" s="58"/>
      <c r="E23" s="60"/>
      <c r="F23" s="61"/>
    </row>
    <row r="24" spans="1:7" ht="31" x14ac:dyDescent="0.35">
      <c r="A24" s="54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>F</v>
      </c>
      <c r="B24" s="7" t="s">
        <v>130</v>
      </c>
      <c r="C24" s="45">
        <v>1</v>
      </c>
      <c r="D24" s="45" t="s">
        <v>31</v>
      </c>
      <c r="E24" s="46"/>
      <c r="F24" s="65"/>
    </row>
    <row r="25" spans="1:7" x14ac:dyDescent="0.35">
      <c r="A25" s="54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/>
      </c>
      <c r="B25" s="7"/>
      <c r="C25" s="58"/>
      <c r="D25" s="58"/>
      <c r="E25" s="60"/>
      <c r="F25" s="61"/>
    </row>
    <row r="26" spans="1:7" x14ac:dyDescent="0.35">
      <c r="A26" s="54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>G</v>
      </c>
      <c r="B26" s="7" t="s">
        <v>128</v>
      </c>
      <c r="C26" s="45">
        <v>41</v>
      </c>
      <c r="D26" s="45" t="s">
        <v>6</v>
      </c>
      <c r="E26" s="46"/>
      <c r="F26" s="65"/>
    </row>
    <row r="27" spans="1:7" x14ac:dyDescent="0.35">
      <c r="A27" s="54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/>
      </c>
      <c r="B27" s="7"/>
      <c r="C27" s="58"/>
      <c r="D27" s="58"/>
      <c r="E27" s="60"/>
      <c r="F27" s="61"/>
    </row>
    <row r="28" spans="1:7" x14ac:dyDescent="0.35">
      <c r="A28" s="54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>H</v>
      </c>
      <c r="B28" s="7" t="s">
        <v>129</v>
      </c>
      <c r="C28" s="45">
        <v>44</v>
      </c>
      <c r="D28" s="45" t="s">
        <v>6</v>
      </c>
      <c r="E28" s="46"/>
      <c r="F28" s="65"/>
    </row>
    <row r="29" spans="1:7" x14ac:dyDescent="0.35">
      <c r="A29" s="54"/>
      <c r="B29" s="7"/>
      <c r="C29" s="58"/>
      <c r="D29" s="58"/>
      <c r="E29" s="60"/>
      <c r="F29" s="180"/>
    </row>
    <row r="30" spans="1:7" x14ac:dyDescent="0.35">
      <c r="A30" s="29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/>
      </c>
      <c r="B30" s="41" t="s">
        <v>20</v>
      </c>
      <c r="C30" s="45"/>
      <c r="D30" s="45"/>
      <c r="E30" s="46"/>
      <c r="F30" s="42"/>
    </row>
    <row r="31" spans="1:7" x14ac:dyDescent="0.35">
      <c r="A31" s="54"/>
      <c r="B31" s="41"/>
      <c r="C31" s="58"/>
      <c r="D31" s="58"/>
      <c r="E31" s="60"/>
      <c r="F31" s="42"/>
    </row>
    <row r="32" spans="1:7" x14ac:dyDescent="0.35">
      <c r="A32" s="29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/>
      </c>
      <c r="B32" s="1" t="s">
        <v>21</v>
      </c>
      <c r="C32" s="45"/>
      <c r="D32" s="45"/>
      <c r="E32" s="46"/>
      <c r="F32" s="42"/>
    </row>
    <row r="33" spans="1:7" x14ac:dyDescent="0.35">
      <c r="A33" s="54"/>
      <c r="C33" s="58"/>
      <c r="D33" s="58"/>
      <c r="E33" s="60"/>
      <c r="F33" s="42"/>
    </row>
    <row r="34" spans="1:7" ht="31" x14ac:dyDescent="0.35">
      <c r="A34" s="29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>I</v>
      </c>
      <c r="B34" s="7" t="s">
        <v>134</v>
      </c>
      <c r="C34" s="45">
        <v>8</v>
      </c>
      <c r="D34" s="45" t="s">
        <v>6</v>
      </c>
      <c r="E34" s="46"/>
      <c r="F34" s="65"/>
      <c r="G34" s="59"/>
    </row>
    <row r="35" spans="1:7" x14ac:dyDescent="0.35">
      <c r="A35" s="54" t="str">
        <f>IF(AND(COUNTA($D$3:D35)&gt;130,D35&gt;0),("E"&amp;CHAR(COUNTA($D$3:D35)-66)),IF(AND(COUNTA($D$3:D35)&gt;104,D35&gt;0),("D"&amp;CHAR(COUNTA($D$3:D35)-40)),IF(AND(COUNTA($D$3:D35)&gt;78,D35&gt;0),("C"&amp;CHAR(COUNTA($D$3:D35)-14)),IF(AND(COUNTA($D$3:D35)&gt;52,D35&gt;0),("B"&amp;CHAR(COUNTA($D$3:D35)+12)),IF(AND(COUNTA($D$3:D35)&gt;26,D35&gt;0),("A"&amp;CHAR(COUNTA($D$3:D35)+38)),IF(AND(COUNTA($D$3:D35)&lt;27,D35&gt;0),(CHAR(COUNTA($D$3:D35)+64)),""))))))</f>
        <v/>
      </c>
      <c r="B35" s="7"/>
      <c r="C35" s="58"/>
      <c r="D35" s="58"/>
      <c r="E35" s="60"/>
      <c r="F35" s="61"/>
    </row>
    <row r="36" spans="1:7" ht="31" x14ac:dyDescent="0.35">
      <c r="A36" s="54" t="s">
        <v>146</v>
      </c>
      <c r="B36" s="7" t="s">
        <v>138</v>
      </c>
      <c r="C36" s="45">
        <v>325</v>
      </c>
      <c r="D36" s="45" t="s">
        <v>4</v>
      </c>
      <c r="E36" s="46"/>
      <c r="F36" s="65"/>
    </row>
    <row r="37" spans="1:7" x14ac:dyDescent="0.35">
      <c r="A37" s="54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/>
      </c>
      <c r="B37" s="7"/>
      <c r="C37" s="58"/>
      <c r="D37" s="58"/>
      <c r="E37" s="60"/>
      <c r="F37" s="61"/>
      <c r="G37" s="59"/>
    </row>
    <row r="38" spans="1:7" ht="31" x14ac:dyDescent="0.35">
      <c r="A38" s="29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>K</v>
      </c>
      <c r="B38" s="7" t="s">
        <v>131</v>
      </c>
      <c r="C38" s="45">
        <f>8+3+8+5+45+29+3+5</f>
        <v>106</v>
      </c>
      <c r="D38" s="45" t="s">
        <v>6</v>
      </c>
      <c r="E38" s="46"/>
      <c r="F38" s="65"/>
      <c r="G38" s="59"/>
    </row>
    <row r="39" spans="1:7" x14ac:dyDescent="0.35">
      <c r="A39" s="54" t="str">
        <f>IF(AND(COUNTA($D$3:D39)&gt;130,D39&gt;0),("E"&amp;CHAR(COUNTA($D$3:D39)-66)),IF(AND(COUNTA($D$3:D39)&gt;104,D39&gt;0),("D"&amp;CHAR(COUNTA($D$3:D39)-40)),IF(AND(COUNTA($D$3:D39)&gt;78,D39&gt;0),("C"&amp;CHAR(COUNTA($D$3:D39)-14)),IF(AND(COUNTA($D$3:D39)&gt;52,D39&gt;0),("B"&amp;CHAR(COUNTA($D$3:D39)+12)),IF(AND(COUNTA($D$3:D39)&gt;26,D39&gt;0),("A"&amp;CHAR(COUNTA($D$3:D39)+38)),IF(AND(COUNTA($D$3:D39)&lt;27,D39&gt;0),(CHAR(COUNTA($D$3:D39)+64)),""))))))</f>
        <v/>
      </c>
      <c r="B39" s="7"/>
      <c r="C39" s="58"/>
      <c r="D39" s="58"/>
      <c r="E39" s="60"/>
      <c r="F39" s="61"/>
      <c r="G39" s="59"/>
    </row>
    <row r="40" spans="1:7" ht="31" x14ac:dyDescent="0.35">
      <c r="A40" s="29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>L</v>
      </c>
      <c r="B40" s="7" t="s">
        <v>132</v>
      </c>
      <c r="C40" s="45">
        <v>2</v>
      </c>
      <c r="D40" s="45" t="s">
        <v>7</v>
      </c>
      <c r="E40" s="46"/>
      <c r="F40" s="65"/>
      <c r="G40" s="59"/>
    </row>
    <row r="41" spans="1:7" x14ac:dyDescent="0.35">
      <c r="A41" s="54" t="str">
        <f>IF(AND(COUNTA($D$3:D41)&gt;130,D41&gt;0),("E"&amp;CHAR(COUNTA($D$3:D41)-66)),IF(AND(COUNTA($D$3:D41)&gt;104,D41&gt;0),("D"&amp;CHAR(COUNTA($D$3:D41)-40)),IF(AND(COUNTA($D$3:D41)&gt;78,D41&gt;0),("C"&amp;CHAR(COUNTA($D$3:D41)-14)),IF(AND(COUNTA($D$3:D41)&gt;52,D41&gt;0),("B"&amp;CHAR(COUNTA($D$3:D41)+12)),IF(AND(COUNTA($D$3:D41)&gt;26,D41&gt;0),("A"&amp;CHAR(COUNTA($D$3:D41)+38)),IF(AND(COUNTA($D$3:D41)&lt;27,D41&gt;0),(CHAR(COUNTA($D$3:D41)+64)),""))))))</f>
        <v/>
      </c>
      <c r="B41" s="7"/>
      <c r="C41" s="58"/>
      <c r="D41" s="58"/>
      <c r="E41" s="60"/>
      <c r="F41" s="61"/>
    </row>
    <row r="42" spans="1:7" ht="31" x14ac:dyDescent="0.35">
      <c r="A42" s="54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>M</v>
      </c>
      <c r="B42" s="7" t="s">
        <v>135</v>
      </c>
      <c r="C42" s="45">
        <v>1</v>
      </c>
      <c r="D42" s="45" t="s">
        <v>31</v>
      </c>
      <c r="E42" s="46"/>
      <c r="F42" s="65"/>
    </row>
    <row r="43" spans="1:7" x14ac:dyDescent="0.35">
      <c r="A43" s="54" t="str">
        <f>IF(AND(COUNTA($D$3:D43)&gt;130,D43&gt;0),("E"&amp;CHAR(COUNTA($D$3:D43)-66)),IF(AND(COUNTA($D$3:D43)&gt;104,D43&gt;0),("D"&amp;CHAR(COUNTA($D$3:D43)-40)),IF(AND(COUNTA($D$3:D43)&gt;78,D43&gt;0),("C"&amp;CHAR(COUNTA($D$3:D43)-14)),IF(AND(COUNTA($D$3:D43)&gt;52,D43&gt;0),("B"&amp;CHAR(COUNTA($D$3:D43)+12)),IF(AND(COUNTA($D$3:D43)&gt;26,D43&gt;0),("A"&amp;CHAR(COUNTA($D$3:D43)+38)),IF(AND(COUNTA($D$3:D43)&lt;27,D43&gt;0),(CHAR(COUNTA($D$3:D43)+64)),""))))))</f>
        <v/>
      </c>
      <c r="B43" s="7"/>
      <c r="C43" s="58"/>
      <c r="D43" s="58"/>
      <c r="E43" s="60"/>
      <c r="F43" s="61"/>
      <c r="G43" s="59"/>
    </row>
    <row r="44" spans="1:7" x14ac:dyDescent="0.35">
      <c r="A44" s="29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/>
      </c>
      <c r="B44" s="1" t="s">
        <v>133</v>
      </c>
      <c r="C44" s="45"/>
      <c r="D44" s="45"/>
      <c r="E44" s="46"/>
      <c r="F44" s="42"/>
    </row>
    <row r="45" spans="1:7" x14ac:dyDescent="0.35">
      <c r="A45" s="54"/>
      <c r="C45" s="58"/>
      <c r="D45" s="58"/>
      <c r="E45" s="60"/>
      <c r="F45" s="42"/>
    </row>
    <row r="46" spans="1:7" ht="46.5" x14ac:dyDescent="0.35">
      <c r="A46" s="29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>N</v>
      </c>
      <c r="B46" s="7" t="s">
        <v>364</v>
      </c>
      <c r="C46" s="45">
        <v>1</v>
      </c>
      <c r="D46" s="45" t="s">
        <v>31</v>
      </c>
      <c r="E46" s="46"/>
      <c r="F46" s="65"/>
    </row>
    <row r="47" spans="1:7" x14ac:dyDescent="0.35">
      <c r="A47" s="54" t="str">
        <f>IF(AND(COUNTA($D$3:D47)&gt;130,D47&gt;0),("E"&amp;CHAR(COUNTA($D$3:D47)-66)),IF(AND(COUNTA($D$3:D47)&gt;104,D47&gt;0),("D"&amp;CHAR(COUNTA($D$3:D47)-40)),IF(AND(COUNTA($D$3:D47)&gt;78,D47&gt;0),("C"&amp;CHAR(COUNTA($D$3:D47)-14)),IF(AND(COUNTA($D$3:D47)&gt;52,D47&gt;0),("B"&amp;CHAR(COUNTA($D$3:D47)+12)),IF(AND(COUNTA($D$3:D47)&gt;26,D47&gt;0),("A"&amp;CHAR(COUNTA($D$3:D47)+38)),IF(AND(COUNTA($D$3:D47)&lt;27,D47&gt;0),(CHAR(COUNTA($D$3:D47)+64)),""))))))</f>
        <v/>
      </c>
      <c r="B47" s="7"/>
      <c r="C47" s="58"/>
      <c r="D47" s="58"/>
      <c r="E47" s="60"/>
      <c r="F47" s="61"/>
    </row>
    <row r="48" spans="1:7" ht="31" x14ac:dyDescent="0.35">
      <c r="A48" s="54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>O</v>
      </c>
      <c r="B48" s="7" t="s">
        <v>136</v>
      </c>
      <c r="C48" s="45">
        <f>303+49+73+17+73+16+29+12+149+40+62+86</f>
        <v>909</v>
      </c>
      <c r="D48" s="45" t="s">
        <v>4</v>
      </c>
      <c r="E48" s="46"/>
      <c r="F48" s="65"/>
    </row>
    <row r="49" spans="1:6" x14ac:dyDescent="0.35">
      <c r="A49" s="54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/>
      </c>
      <c r="B49" s="7"/>
      <c r="C49" s="58"/>
      <c r="D49" s="58"/>
      <c r="E49" s="60"/>
      <c r="F49" s="61"/>
    </row>
    <row r="50" spans="1:6" ht="31" x14ac:dyDescent="0.35">
      <c r="A50" s="54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>P</v>
      </c>
      <c r="B50" s="7" t="s">
        <v>137</v>
      </c>
      <c r="C50" s="45">
        <f>3229-C48</f>
        <v>2320</v>
      </c>
      <c r="D50" s="45" t="s">
        <v>4</v>
      </c>
      <c r="E50" s="46"/>
      <c r="F50" s="65"/>
    </row>
    <row r="51" spans="1:6" x14ac:dyDescent="0.35">
      <c r="A51" s="54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/>
      </c>
      <c r="B51" s="7"/>
      <c r="C51" s="58"/>
      <c r="D51" s="58"/>
      <c r="E51" s="60"/>
      <c r="F51" s="61"/>
    </row>
    <row r="52" spans="1:6" x14ac:dyDescent="0.35">
      <c r="A52" s="54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/>
      </c>
      <c r="B52" s="7"/>
      <c r="C52" s="58"/>
      <c r="D52" s="58"/>
      <c r="E52" s="60"/>
      <c r="F52" s="61"/>
    </row>
    <row r="53" spans="1:6" x14ac:dyDescent="0.35">
      <c r="A53" s="54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/>
      </c>
      <c r="B53" s="7"/>
      <c r="C53" s="58"/>
      <c r="D53" s="58"/>
      <c r="E53" s="60"/>
      <c r="F53" s="61"/>
    </row>
    <row r="54" spans="1:6" x14ac:dyDescent="0.35">
      <c r="A54" s="54" t="str">
        <f>IF(AND(COUNTA($D$3:D54)&gt;130,D54&gt;0),("E"&amp;CHAR(COUNTA($D$3:D54)-66)),IF(AND(COUNTA($D$3:D54)&gt;104,D54&gt;0),("D"&amp;CHAR(COUNTA($D$3:D54)-40)),IF(AND(COUNTA($D$3:D54)&gt;78,D54&gt;0),("C"&amp;CHAR(COUNTA($D$3:D54)-14)),IF(AND(COUNTA($D$3:D54)&gt;52,D54&gt;0),("B"&amp;CHAR(COUNTA($D$3:D54)+12)),IF(AND(COUNTA($D$3:D54)&gt;26,D54&gt;0),("A"&amp;CHAR(COUNTA($D$3:D54)+38)),IF(AND(COUNTA($D$3:D54)&lt;27,D54&gt;0),(CHAR(COUNTA($D$3:D54)+64)),""))))))</f>
        <v/>
      </c>
      <c r="B54" s="7"/>
      <c r="C54" s="58"/>
      <c r="D54" s="58"/>
      <c r="E54" s="60"/>
      <c r="F54" s="61"/>
    </row>
    <row r="55" spans="1:6" ht="16" thickBot="1" x14ac:dyDescent="0.4">
      <c r="A55" s="34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/>
      </c>
      <c r="B55" s="4"/>
      <c r="C55" s="5"/>
      <c r="D55" s="5"/>
      <c r="E55" s="6"/>
      <c r="F55" s="6"/>
    </row>
    <row r="56" spans="1:6" x14ac:dyDescent="0.35">
      <c r="A56" s="31"/>
      <c r="B56" s="36" t="s">
        <v>2</v>
      </c>
      <c r="C56" s="27"/>
      <c r="D56" s="27"/>
      <c r="E56" s="49"/>
      <c r="F56" s="23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&amp;L&amp;A&amp;C&amp;B Confidential&amp;B&amp;RPage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12613-6C0E-4180-B157-70AA85DD1360}">
  <dimension ref="A1:G44"/>
  <sheetViews>
    <sheetView view="pageBreakPreview" zoomScale="80" zoomScaleNormal="100" zoomScaleSheetLayoutView="90" workbookViewId="0">
      <selection activeCell="E12" sqref="E12:F44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8" customWidth="1"/>
    <col min="8" max="16384" width="9.1796875" style="8"/>
  </cols>
  <sheetData>
    <row r="1" spans="1:7" x14ac:dyDescent="0.35">
      <c r="A1" s="30"/>
      <c r="B1" s="9" t="s">
        <v>3</v>
      </c>
      <c r="C1" s="10"/>
      <c r="D1" s="11"/>
      <c r="E1" s="26"/>
      <c r="F1" s="12"/>
    </row>
    <row r="2" spans="1:7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7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7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94</v>
      </c>
      <c r="C4" s="21"/>
      <c r="D4" s="21"/>
      <c r="E4" s="22"/>
      <c r="F4" s="22"/>
    </row>
    <row r="5" spans="1:7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7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139</v>
      </c>
      <c r="C6" s="45"/>
      <c r="D6" s="45"/>
      <c r="E6" s="46"/>
      <c r="F6" s="42"/>
    </row>
    <row r="7" spans="1:7" x14ac:dyDescent="0.35">
      <c r="A7" s="29"/>
      <c r="B7" s="41"/>
      <c r="C7" s="45"/>
      <c r="D7" s="45"/>
      <c r="E7" s="46"/>
      <c r="F7" s="42"/>
    </row>
    <row r="8" spans="1:7" x14ac:dyDescent="0.35">
      <c r="A8" s="29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0" t="s">
        <v>14</v>
      </c>
      <c r="C8" s="45"/>
      <c r="D8" s="45"/>
      <c r="E8" s="46"/>
      <c r="F8" s="42"/>
    </row>
    <row r="9" spans="1:7" x14ac:dyDescent="0.35">
      <c r="A9" s="29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41" t="s">
        <v>15</v>
      </c>
      <c r="C9" s="45"/>
      <c r="D9" s="45"/>
      <c r="E9" s="46"/>
      <c r="F9" s="42"/>
    </row>
    <row r="10" spans="1:7" x14ac:dyDescent="0.35">
      <c r="A10" s="29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41" t="s">
        <v>20</v>
      </c>
      <c r="C10" s="45"/>
      <c r="D10" s="45"/>
      <c r="E10" s="46"/>
      <c r="F10" s="42"/>
    </row>
    <row r="11" spans="1:7" x14ac:dyDescent="0.35">
      <c r="A11" s="54"/>
      <c r="B11" s="41"/>
      <c r="C11" s="58"/>
      <c r="D11" s="58"/>
      <c r="E11" s="60"/>
      <c r="F11" s="42"/>
    </row>
    <row r="12" spans="1:7" x14ac:dyDescent="0.35">
      <c r="A12" s="29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1" t="s">
        <v>124</v>
      </c>
      <c r="C12" s="45"/>
      <c r="D12" s="45"/>
      <c r="E12" s="46"/>
      <c r="F12" s="42"/>
    </row>
    <row r="13" spans="1:7" x14ac:dyDescent="0.35">
      <c r="A13" s="54"/>
      <c r="C13" s="58"/>
      <c r="D13" s="58"/>
      <c r="E13" s="60"/>
      <c r="F13" s="42"/>
    </row>
    <row r="14" spans="1:7" x14ac:dyDescent="0.35">
      <c r="A14" s="29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>A</v>
      </c>
      <c r="B14" s="7" t="s">
        <v>365</v>
      </c>
      <c r="C14" s="45">
        <v>1</v>
      </c>
      <c r="D14" s="45" t="s">
        <v>31</v>
      </c>
      <c r="E14" s="46"/>
      <c r="F14" s="65"/>
      <c r="G14" s="59"/>
    </row>
    <row r="15" spans="1:7" x14ac:dyDescent="0.35">
      <c r="A15" s="54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7"/>
      <c r="C15" s="58"/>
      <c r="D15" s="58"/>
      <c r="E15" s="60"/>
      <c r="F15" s="61"/>
      <c r="G15" s="59"/>
    </row>
    <row r="16" spans="1:7" x14ac:dyDescent="0.35">
      <c r="A16" s="29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>B</v>
      </c>
      <c r="B16" s="7" t="s">
        <v>366</v>
      </c>
      <c r="C16" s="45">
        <v>1</v>
      </c>
      <c r="D16" s="45" t="s">
        <v>31</v>
      </c>
      <c r="E16" s="46"/>
      <c r="F16" s="65"/>
      <c r="G16" s="59"/>
    </row>
    <row r="17" spans="1:7" x14ac:dyDescent="0.35">
      <c r="A17" s="54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/>
      </c>
      <c r="B17" s="7"/>
      <c r="C17" s="58"/>
      <c r="D17" s="58"/>
      <c r="E17" s="60"/>
      <c r="F17" s="61"/>
    </row>
    <row r="18" spans="1:7" x14ac:dyDescent="0.35">
      <c r="A18" s="54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C</v>
      </c>
      <c r="B18" s="7" t="s">
        <v>140</v>
      </c>
      <c r="C18" s="45">
        <v>1</v>
      </c>
      <c r="D18" s="45" t="s">
        <v>31</v>
      </c>
      <c r="E18" s="46"/>
      <c r="F18" s="65"/>
    </row>
    <row r="19" spans="1:7" x14ac:dyDescent="0.35">
      <c r="A19" s="54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/>
      </c>
      <c r="B19" s="7"/>
      <c r="C19" s="58"/>
      <c r="D19" s="58"/>
      <c r="E19" s="60"/>
      <c r="F19" s="61"/>
    </row>
    <row r="20" spans="1:7" ht="31" x14ac:dyDescent="0.35">
      <c r="A20" s="54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D</v>
      </c>
      <c r="B20" s="7" t="s">
        <v>130</v>
      </c>
      <c r="C20" s="45">
        <v>1</v>
      </c>
      <c r="D20" s="45" t="s">
        <v>31</v>
      </c>
      <c r="E20" s="46"/>
      <c r="F20" s="65"/>
    </row>
    <row r="21" spans="1:7" x14ac:dyDescent="0.35">
      <c r="A21" s="54"/>
      <c r="B21" s="7"/>
      <c r="C21" s="58"/>
      <c r="D21" s="58"/>
      <c r="E21" s="60"/>
      <c r="F21" s="180"/>
    </row>
    <row r="22" spans="1:7" x14ac:dyDescent="0.35">
      <c r="A22" s="29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/>
      </c>
      <c r="B22" s="41" t="s">
        <v>20</v>
      </c>
      <c r="C22" s="45"/>
      <c r="D22" s="45"/>
      <c r="E22" s="46"/>
      <c r="F22" s="42"/>
    </row>
    <row r="23" spans="1:7" x14ac:dyDescent="0.35">
      <c r="A23" s="54"/>
      <c r="B23" s="41"/>
      <c r="C23" s="58"/>
      <c r="D23" s="58"/>
      <c r="E23" s="60"/>
      <c r="F23" s="42"/>
    </row>
    <row r="24" spans="1:7" x14ac:dyDescent="0.35">
      <c r="A24" s="29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/>
      </c>
      <c r="B24" s="1" t="s">
        <v>21</v>
      </c>
      <c r="C24" s="45"/>
      <c r="D24" s="45"/>
      <c r="E24" s="46"/>
      <c r="F24" s="42"/>
    </row>
    <row r="25" spans="1:7" x14ac:dyDescent="0.35">
      <c r="A25" s="54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/>
      </c>
      <c r="B25" s="7"/>
      <c r="C25" s="58"/>
      <c r="D25" s="58"/>
      <c r="E25" s="60"/>
      <c r="F25" s="61"/>
    </row>
    <row r="26" spans="1:7" ht="46.5" x14ac:dyDescent="0.35">
      <c r="A26" s="54" t="s">
        <v>147</v>
      </c>
      <c r="B26" s="7" t="s">
        <v>141</v>
      </c>
      <c r="C26" s="45">
        <v>120</v>
      </c>
      <c r="D26" s="45" t="s">
        <v>4</v>
      </c>
      <c r="E26" s="46"/>
      <c r="F26" s="65"/>
    </row>
    <row r="27" spans="1:7" x14ac:dyDescent="0.35">
      <c r="A27" s="54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/>
      </c>
      <c r="B27" s="7"/>
      <c r="C27" s="58"/>
      <c r="D27" s="58"/>
      <c r="E27" s="60"/>
      <c r="F27" s="61"/>
      <c r="G27" s="59"/>
    </row>
    <row r="28" spans="1:7" ht="31" x14ac:dyDescent="0.35">
      <c r="A28" s="29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>F</v>
      </c>
      <c r="B28" s="7" t="s">
        <v>131</v>
      </c>
      <c r="C28" s="45">
        <f>44+62+53+14</f>
        <v>173</v>
      </c>
      <c r="D28" s="45" t="s">
        <v>6</v>
      </c>
      <c r="E28" s="46"/>
      <c r="F28" s="65"/>
      <c r="G28" s="59"/>
    </row>
    <row r="29" spans="1:7" x14ac:dyDescent="0.35">
      <c r="A29" s="54" t="str">
        <f>IF(AND(COUNTA($D$3:D29)&gt;130,D29&gt;0),("E"&amp;CHAR(COUNTA($D$3:D29)-66)),IF(AND(COUNTA($D$3:D29)&gt;104,D29&gt;0),("D"&amp;CHAR(COUNTA($D$3:D29)-40)),IF(AND(COUNTA($D$3:D29)&gt;78,D29&gt;0),("C"&amp;CHAR(COUNTA($D$3:D29)-14)),IF(AND(COUNTA($D$3:D29)&gt;52,D29&gt;0),("B"&amp;CHAR(COUNTA($D$3:D29)+12)),IF(AND(COUNTA($D$3:D29)&gt;26,D29&gt;0),("A"&amp;CHAR(COUNTA($D$3:D29)+38)),IF(AND(COUNTA($D$3:D29)&lt;27,D29&gt;0),(CHAR(COUNTA($D$3:D29)+64)),""))))))</f>
        <v/>
      </c>
      <c r="B29" s="7"/>
      <c r="C29" s="58"/>
      <c r="D29" s="58"/>
      <c r="E29" s="60"/>
      <c r="F29" s="61"/>
      <c r="G29" s="59"/>
    </row>
    <row r="30" spans="1:7" ht="31" x14ac:dyDescent="0.35">
      <c r="A30" s="29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>G</v>
      </c>
      <c r="B30" s="7" t="s">
        <v>142</v>
      </c>
      <c r="C30" s="45">
        <v>1</v>
      </c>
      <c r="D30" s="45" t="s">
        <v>7</v>
      </c>
      <c r="E30" s="46"/>
      <c r="F30" s="65"/>
      <c r="G30" s="59"/>
    </row>
    <row r="31" spans="1:7" x14ac:dyDescent="0.35">
      <c r="A31" s="54" t="str">
        <f>IF(AND(COUNTA($D$3:D31)&gt;130,D31&gt;0),("E"&amp;CHAR(COUNTA($D$3:D31)-66)),IF(AND(COUNTA($D$3:D31)&gt;104,D31&gt;0),("D"&amp;CHAR(COUNTA($D$3:D31)-40)),IF(AND(COUNTA($D$3:D31)&gt;78,D31&gt;0),("C"&amp;CHAR(COUNTA($D$3:D31)-14)),IF(AND(COUNTA($D$3:D31)&gt;52,D31&gt;0),("B"&amp;CHAR(COUNTA($D$3:D31)+12)),IF(AND(COUNTA($D$3:D31)&gt;26,D31&gt;0),("A"&amp;CHAR(COUNTA($D$3:D31)+38)),IF(AND(COUNTA($D$3:D31)&lt;27,D31&gt;0),(CHAR(COUNTA($D$3:D31)+64)),""))))))</f>
        <v/>
      </c>
      <c r="B31" s="7"/>
      <c r="C31" s="58"/>
      <c r="D31" s="58"/>
      <c r="E31" s="60"/>
      <c r="F31" s="61"/>
    </row>
    <row r="32" spans="1:7" ht="31" x14ac:dyDescent="0.35">
      <c r="A32" s="54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>H</v>
      </c>
      <c r="B32" s="7" t="s">
        <v>135</v>
      </c>
      <c r="C32" s="45">
        <v>1</v>
      </c>
      <c r="D32" s="45" t="s">
        <v>31</v>
      </c>
      <c r="E32" s="46"/>
      <c r="F32" s="65"/>
    </row>
    <row r="33" spans="1:7" x14ac:dyDescent="0.35">
      <c r="A33" s="54" t="str">
        <f>IF(AND(COUNTA($D$3:D33)&gt;130,D33&gt;0),("E"&amp;CHAR(COUNTA($D$3:D33)-66)),IF(AND(COUNTA($D$3:D33)&gt;104,D33&gt;0),("D"&amp;CHAR(COUNTA($D$3:D33)-40)),IF(AND(COUNTA($D$3:D33)&gt;78,D33&gt;0),("C"&amp;CHAR(COUNTA($D$3:D33)-14)),IF(AND(COUNTA($D$3:D33)&gt;52,D33&gt;0),("B"&amp;CHAR(COUNTA($D$3:D33)+12)),IF(AND(COUNTA($D$3:D33)&gt;26,D33&gt;0),("A"&amp;CHAR(COUNTA($D$3:D33)+38)),IF(AND(COUNTA($D$3:D33)&lt;27,D33&gt;0),(CHAR(COUNTA($D$3:D33)+64)),""))))))</f>
        <v/>
      </c>
      <c r="B33" s="7"/>
      <c r="C33" s="58"/>
      <c r="D33" s="58"/>
      <c r="E33" s="60"/>
      <c r="F33" s="61"/>
      <c r="G33" s="59"/>
    </row>
    <row r="34" spans="1:7" x14ac:dyDescent="0.35">
      <c r="A34" s="29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/>
      </c>
      <c r="B34" s="1" t="s">
        <v>133</v>
      </c>
      <c r="C34" s="45"/>
      <c r="D34" s="45"/>
      <c r="E34" s="46"/>
      <c r="F34" s="42"/>
    </row>
    <row r="35" spans="1:7" x14ac:dyDescent="0.35">
      <c r="A35" s="54" t="str">
        <f>IF(AND(COUNTA($D$3:D35)&gt;130,D35&gt;0),("E"&amp;CHAR(COUNTA($D$3:D35)-66)),IF(AND(COUNTA($D$3:D35)&gt;104,D35&gt;0),("D"&amp;CHAR(COUNTA($D$3:D35)-40)),IF(AND(COUNTA($D$3:D35)&gt;78,D35&gt;0),("C"&amp;CHAR(COUNTA($D$3:D35)-14)),IF(AND(COUNTA($D$3:D35)&gt;52,D35&gt;0),("B"&amp;CHAR(COUNTA($D$3:D35)+12)),IF(AND(COUNTA($D$3:D35)&gt;26,D35&gt;0),("A"&amp;CHAR(COUNTA($D$3:D35)+38)),IF(AND(COUNTA($D$3:D35)&lt;27,D35&gt;0),(CHAR(COUNTA($D$3:D35)+64)),""))))))</f>
        <v/>
      </c>
      <c r="B35" s="7"/>
      <c r="C35" s="58"/>
      <c r="D35" s="58"/>
      <c r="E35" s="60"/>
      <c r="F35" s="61"/>
    </row>
    <row r="36" spans="1:7" ht="31" x14ac:dyDescent="0.35">
      <c r="A36" s="54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>I</v>
      </c>
      <c r="B36" s="7" t="s">
        <v>136</v>
      </c>
      <c r="C36" s="45">
        <f>106+30+142</f>
        <v>278</v>
      </c>
      <c r="D36" s="45" t="s">
        <v>4</v>
      </c>
      <c r="E36" s="46"/>
      <c r="F36" s="65"/>
    </row>
    <row r="37" spans="1:7" x14ac:dyDescent="0.35">
      <c r="A37" s="54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/>
      </c>
      <c r="B37" s="7"/>
      <c r="C37" s="58"/>
      <c r="D37" s="58"/>
      <c r="E37" s="60"/>
      <c r="F37" s="61"/>
    </row>
    <row r="38" spans="1:7" ht="31" x14ac:dyDescent="0.35">
      <c r="A38" s="54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>J</v>
      </c>
      <c r="B38" s="7" t="s">
        <v>137</v>
      </c>
      <c r="C38" s="45">
        <f>3327-C36</f>
        <v>3049</v>
      </c>
      <c r="D38" s="45" t="s">
        <v>4</v>
      </c>
      <c r="E38" s="46"/>
      <c r="F38" s="65"/>
    </row>
    <row r="39" spans="1:7" x14ac:dyDescent="0.35">
      <c r="A39" s="54" t="str">
        <f>IF(AND(COUNTA($D$3:D39)&gt;130,D39&gt;0),("E"&amp;CHAR(COUNTA($D$3:D39)-66)),IF(AND(COUNTA($D$3:D39)&gt;104,D39&gt;0),("D"&amp;CHAR(COUNTA($D$3:D39)-40)),IF(AND(COUNTA($D$3:D39)&gt;78,D39&gt;0),("C"&amp;CHAR(COUNTA($D$3:D39)-14)),IF(AND(COUNTA($D$3:D39)&gt;52,D39&gt;0),("B"&amp;CHAR(COUNTA($D$3:D39)+12)),IF(AND(COUNTA($D$3:D39)&gt;26,D39&gt;0),("A"&amp;CHAR(COUNTA($D$3:D39)+38)),IF(AND(COUNTA($D$3:D39)&lt;27,D39&gt;0),(CHAR(COUNTA($D$3:D39)+64)),""))))))</f>
        <v/>
      </c>
      <c r="B39" s="7"/>
      <c r="C39" s="58"/>
      <c r="D39" s="58"/>
      <c r="E39" s="60"/>
      <c r="F39" s="61"/>
    </row>
    <row r="40" spans="1:7" x14ac:dyDescent="0.35">
      <c r="A40" s="54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/>
      </c>
      <c r="B40" s="7"/>
      <c r="C40" s="58"/>
      <c r="D40" s="58"/>
      <c r="E40" s="60"/>
      <c r="F40" s="61"/>
    </row>
    <row r="41" spans="1:7" x14ac:dyDescent="0.35">
      <c r="A41" s="54" t="str">
        <f>IF(AND(COUNTA($D$3:D41)&gt;130,D41&gt;0),("E"&amp;CHAR(COUNTA($D$3:D41)-66)),IF(AND(COUNTA($D$3:D41)&gt;104,D41&gt;0),("D"&amp;CHAR(COUNTA($D$3:D41)-40)),IF(AND(COUNTA($D$3:D41)&gt;78,D41&gt;0),("C"&amp;CHAR(COUNTA($D$3:D41)-14)),IF(AND(COUNTA($D$3:D41)&gt;52,D41&gt;0),("B"&amp;CHAR(COUNTA($D$3:D41)+12)),IF(AND(COUNTA($D$3:D41)&gt;26,D41&gt;0),("A"&amp;CHAR(COUNTA($D$3:D41)+38)),IF(AND(COUNTA($D$3:D41)&lt;27,D41&gt;0),(CHAR(COUNTA($D$3:D41)+64)),""))))))</f>
        <v/>
      </c>
      <c r="B41" s="7"/>
      <c r="C41" s="58"/>
      <c r="D41" s="58"/>
      <c r="E41" s="60"/>
      <c r="F41" s="61"/>
    </row>
    <row r="42" spans="1:7" x14ac:dyDescent="0.35">
      <c r="A42" s="54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/>
      </c>
      <c r="B42" s="7"/>
      <c r="C42" s="58"/>
      <c r="D42" s="58"/>
      <c r="E42" s="60"/>
      <c r="F42" s="61"/>
    </row>
    <row r="43" spans="1:7" ht="16" thickBot="1" x14ac:dyDescent="0.4">
      <c r="A43" s="34" t="str">
        <f>IF(AND(COUNTA($D$3:D43)&gt;130,D43&gt;0),("E"&amp;CHAR(COUNTA($D$3:D43)-66)),IF(AND(COUNTA($D$3:D43)&gt;104,D43&gt;0),("D"&amp;CHAR(COUNTA($D$3:D43)-40)),IF(AND(COUNTA($D$3:D43)&gt;78,D43&gt;0),("C"&amp;CHAR(COUNTA($D$3:D43)-14)),IF(AND(COUNTA($D$3:D43)&gt;52,D43&gt;0),("B"&amp;CHAR(COUNTA($D$3:D43)+12)),IF(AND(COUNTA($D$3:D43)&gt;26,D43&gt;0),("A"&amp;CHAR(COUNTA($D$3:D43)+38)),IF(AND(COUNTA($D$3:D43)&lt;27,D43&gt;0),(CHAR(COUNTA($D$3:D43)+64)),""))))))</f>
        <v/>
      </c>
      <c r="B43" s="4"/>
      <c r="C43" s="5"/>
      <c r="D43" s="5"/>
      <c r="E43" s="6"/>
      <c r="F43" s="6"/>
    </row>
    <row r="44" spans="1:7" x14ac:dyDescent="0.35">
      <c r="A44" s="31"/>
      <c r="B44" s="36" t="s">
        <v>2</v>
      </c>
      <c r="C44" s="27"/>
      <c r="D44" s="27"/>
      <c r="E44" s="49"/>
      <c r="F44" s="23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633DD-CDAE-4A51-A750-CC93760DA6B7}">
  <dimension ref="A1:AZ54"/>
  <sheetViews>
    <sheetView view="pageBreakPreview" topLeftCell="A35" zoomScale="80" zoomScaleNormal="100" zoomScaleSheetLayoutView="80" workbookViewId="0">
      <selection activeCell="E54" sqref="E11:F54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8" customWidth="1"/>
    <col min="8" max="8" width="29.81640625" style="8" bestFit="1" customWidth="1"/>
    <col min="9" max="16384" width="9.1796875" style="8"/>
  </cols>
  <sheetData>
    <row r="1" spans="1:6" x14ac:dyDescent="0.35">
      <c r="A1" s="30"/>
      <c r="B1" s="9" t="s">
        <v>3</v>
      </c>
      <c r="C1" s="10"/>
      <c r="D1" s="11"/>
      <c r="E1" s="26"/>
      <c r="F1" s="12"/>
    </row>
    <row r="2" spans="1:6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6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6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115</v>
      </c>
      <c r="C4" s="21"/>
      <c r="D4" s="21"/>
      <c r="E4" s="22"/>
      <c r="F4" s="22"/>
    </row>
    <row r="5" spans="1:6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6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123</v>
      </c>
      <c r="C6" s="45"/>
      <c r="D6" s="45"/>
      <c r="E6" s="46"/>
      <c r="F6" s="42"/>
    </row>
    <row r="7" spans="1:6" x14ac:dyDescent="0.35">
      <c r="A7" s="29"/>
      <c r="B7" s="41"/>
      <c r="C7" s="45"/>
      <c r="D7" s="45"/>
      <c r="E7" s="46"/>
      <c r="F7" s="42"/>
    </row>
    <row r="8" spans="1:6" x14ac:dyDescent="0.35">
      <c r="A8" s="29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0" t="s">
        <v>22</v>
      </c>
      <c r="C8" s="45"/>
      <c r="D8" s="45"/>
      <c r="E8" s="46"/>
      <c r="F8" s="42"/>
    </row>
    <row r="9" spans="1:6" x14ac:dyDescent="0.35">
      <c r="A9" s="54"/>
      <c r="B9" s="40"/>
      <c r="C9" s="58"/>
      <c r="D9" s="58"/>
      <c r="E9" s="60"/>
      <c r="F9" s="42"/>
    </row>
    <row r="10" spans="1:6" x14ac:dyDescent="0.35">
      <c r="A10" s="29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41" t="s">
        <v>23</v>
      </c>
      <c r="C10" s="45"/>
      <c r="D10" s="45"/>
      <c r="E10" s="46"/>
      <c r="F10" s="42"/>
    </row>
    <row r="11" spans="1:6" x14ac:dyDescent="0.35">
      <c r="A11" s="54"/>
      <c r="B11" s="41"/>
      <c r="C11" s="45"/>
      <c r="D11" s="45"/>
      <c r="E11" s="46"/>
      <c r="F11" s="186"/>
    </row>
    <row r="12" spans="1:6" x14ac:dyDescent="0.35">
      <c r="A12" s="29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192" t="s">
        <v>11</v>
      </c>
      <c r="C12" s="2"/>
      <c r="D12" s="194"/>
      <c r="E12" s="52"/>
      <c r="F12" s="53"/>
    </row>
    <row r="13" spans="1:6" x14ac:dyDescent="0.35">
      <c r="A13" s="54"/>
      <c r="B13" s="192"/>
      <c r="C13" s="199"/>
      <c r="D13" s="48"/>
      <c r="E13" s="200"/>
      <c r="F13" s="201"/>
    </row>
    <row r="14" spans="1:6" ht="31" x14ac:dyDescent="0.35">
      <c r="A14" s="29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39" t="s">
        <v>148</v>
      </c>
      <c r="C14" s="195"/>
      <c r="D14" s="194"/>
      <c r="E14" s="52"/>
      <c r="F14" s="55"/>
    </row>
    <row r="15" spans="1:6" x14ac:dyDescent="0.35">
      <c r="A15" s="43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>A</v>
      </c>
      <c r="B15" s="196" t="s">
        <v>149</v>
      </c>
      <c r="C15" s="44">
        <f>170*0.2</f>
        <v>34</v>
      </c>
      <c r="D15" s="56" t="s">
        <v>10</v>
      </c>
      <c r="E15" s="52"/>
      <c r="F15" s="65"/>
    </row>
    <row r="16" spans="1:6" x14ac:dyDescent="0.35">
      <c r="A16" s="54"/>
      <c r="B16" s="192"/>
      <c r="C16" s="199"/>
      <c r="D16" s="48"/>
      <c r="E16" s="200"/>
      <c r="F16" s="201"/>
    </row>
    <row r="17" spans="1:6" x14ac:dyDescent="0.35">
      <c r="A17" s="29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/>
      </c>
      <c r="B17" s="39" t="s">
        <v>12</v>
      </c>
      <c r="C17" s="195"/>
      <c r="D17" s="194"/>
      <c r="E17" s="52"/>
      <c r="F17" s="55"/>
    </row>
    <row r="18" spans="1:6" x14ac:dyDescent="0.35">
      <c r="A18" s="43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B</v>
      </c>
      <c r="B18" s="196" t="s">
        <v>143</v>
      </c>
      <c r="C18" s="44">
        <f>((819-200.56)*0.3)-C15</f>
        <v>151.53200000000001</v>
      </c>
      <c r="D18" s="56" t="s">
        <v>10</v>
      </c>
      <c r="E18" s="52"/>
      <c r="F18" s="65"/>
    </row>
    <row r="19" spans="1:6" x14ac:dyDescent="0.35">
      <c r="A19" s="43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>C</v>
      </c>
      <c r="B19" s="196" t="s">
        <v>149</v>
      </c>
      <c r="C19" s="44">
        <f>(200.56)*0.3</f>
        <v>60.167999999999999</v>
      </c>
      <c r="D19" s="56" t="s">
        <v>10</v>
      </c>
      <c r="E19" s="52"/>
      <c r="F19" s="65"/>
    </row>
    <row r="20" spans="1:6" x14ac:dyDescent="0.35">
      <c r="A20" s="43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D</v>
      </c>
      <c r="B20" s="196" t="s">
        <v>145</v>
      </c>
      <c r="C20" s="44">
        <f>(819-200.56)*0.6</f>
        <v>371.06400000000002</v>
      </c>
      <c r="D20" s="56" t="s">
        <v>10</v>
      </c>
      <c r="E20" s="52"/>
      <c r="F20" s="65"/>
    </row>
    <row r="21" spans="1:6" x14ac:dyDescent="0.35">
      <c r="A21" s="43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>E</v>
      </c>
      <c r="B21" s="196" t="s">
        <v>150</v>
      </c>
      <c r="C21" s="44">
        <f>(200.56)*0.6</f>
        <v>120.336</v>
      </c>
      <c r="D21" s="56" t="s">
        <v>10</v>
      </c>
      <c r="E21" s="52"/>
      <c r="F21" s="65"/>
    </row>
    <row r="22" spans="1:6" x14ac:dyDescent="0.35">
      <c r="A22" s="43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>F</v>
      </c>
      <c r="B22" s="196" t="s">
        <v>144</v>
      </c>
      <c r="C22" s="44">
        <f>(819-200.56)*0.1</f>
        <v>61.844000000000008</v>
      </c>
      <c r="D22" s="56" t="s">
        <v>10</v>
      </c>
      <c r="E22" s="52"/>
      <c r="F22" s="65"/>
    </row>
    <row r="23" spans="1:6" x14ac:dyDescent="0.35">
      <c r="A23" s="43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>G</v>
      </c>
      <c r="B23" s="196" t="s">
        <v>151</v>
      </c>
      <c r="C23" s="44">
        <f>(200.56)*0.1</f>
        <v>20.056000000000001</v>
      </c>
      <c r="D23" s="56" t="s">
        <v>10</v>
      </c>
      <c r="E23" s="52"/>
      <c r="F23" s="65"/>
    </row>
    <row r="24" spans="1:6" x14ac:dyDescent="0.35">
      <c r="A24" s="54"/>
      <c r="B24" s="196"/>
      <c r="C24" s="202"/>
      <c r="D24" s="203"/>
      <c r="E24" s="200"/>
      <c r="F24" s="68"/>
    </row>
    <row r="25" spans="1:6" ht="31" x14ac:dyDescent="0.35">
      <c r="A25" s="43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/>
      </c>
      <c r="B25" s="193" t="s">
        <v>153</v>
      </c>
      <c r="C25" s="44"/>
      <c r="D25" s="56"/>
      <c r="E25" s="52"/>
      <c r="F25" s="55"/>
    </row>
    <row r="26" spans="1:6" x14ac:dyDescent="0.35">
      <c r="A26" s="43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>H</v>
      </c>
      <c r="B26" s="37" t="s">
        <v>19</v>
      </c>
      <c r="C26" s="44">
        <v>441</v>
      </c>
      <c r="D26" s="56" t="s">
        <v>10</v>
      </c>
      <c r="E26" s="52"/>
      <c r="F26" s="65"/>
    </row>
    <row r="27" spans="1:6" x14ac:dyDescent="0.35">
      <c r="A27" s="43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>I</v>
      </c>
      <c r="B27" s="37" t="s">
        <v>152</v>
      </c>
      <c r="C27" s="44">
        <f>641-441-C15</f>
        <v>166</v>
      </c>
      <c r="D27" s="56" t="s">
        <v>10</v>
      </c>
      <c r="E27" s="52"/>
      <c r="F27" s="65"/>
    </row>
    <row r="28" spans="1:6" x14ac:dyDescent="0.35">
      <c r="A28" s="43"/>
      <c r="B28" s="37"/>
      <c r="C28" s="48"/>
      <c r="D28" s="48"/>
      <c r="E28" s="200"/>
      <c r="F28" s="180"/>
    </row>
    <row r="29" spans="1:6" s="66" customFormat="1" x14ac:dyDescent="0.35">
      <c r="A29" s="67" t="str">
        <f>IF(AND(COUNTA($D$3:D29)&gt;130,D29&gt;0),("E"&amp;CHAR(COUNTA($D$3:D29)-66)),IF(AND(COUNTA($D$3:D29)&gt;104,D29&gt;0),("D"&amp;CHAR(COUNTA($D$3:D29)-40)),IF(AND(COUNTA($D$3:D29)&gt;78,D29&gt;0),("C"&amp;CHAR(COUNTA($D$3:D29)-14)),IF(AND(COUNTA($D$3:D29)&gt;52,D29&gt;0),("B"&amp;CHAR(COUNTA($D$3:D29)+12)),IF(AND(COUNTA($D$3:D29)&gt;26,D29&gt;0),("A"&amp;CHAR(COUNTA($D$3:D29)+38)),IF(AND(COUNTA($D$3:D29)&lt;27,D29&gt;0),(CHAR(COUNTA($D$3:D29)+64)),""))))))</f>
        <v/>
      </c>
      <c r="B29" s="39" t="s">
        <v>109</v>
      </c>
      <c r="C29" s="48"/>
      <c r="D29" s="48"/>
      <c r="E29" s="52"/>
      <c r="F29" s="65"/>
    </row>
    <row r="30" spans="1:6" s="66" customFormat="1" x14ac:dyDescent="0.35">
      <c r="A30" s="67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>J</v>
      </c>
      <c r="B30" s="188" t="s">
        <v>154</v>
      </c>
      <c r="C30" s="48">
        <f>345.6+35.6+30.1+11.8+20.4+50.8+16+15.8+13.9</f>
        <v>540</v>
      </c>
      <c r="D30" s="48" t="s">
        <v>4</v>
      </c>
      <c r="E30" s="52"/>
      <c r="F30" s="65"/>
    </row>
    <row r="31" spans="1:6" s="66" customFormat="1" x14ac:dyDescent="0.35">
      <c r="A31" s="67"/>
      <c r="B31" s="188"/>
      <c r="C31" s="48"/>
      <c r="D31" s="48"/>
      <c r="E31" s="52"/>
      <c r="F31" s="65"/>
    </row>
    <row r="32" spans="1:6" s="66" customFormat="1" x14ac:dyDescent="0.35">
      <c r="A32" s="67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>K</v>
      </c>
      <c r="B32" s="188" t="s">
        <v>113</v>
      </c>
      <c r="C32" s="48">
        <f>3273-C30</f>
        <v>2733</v>
      </c>
      <c r="D32" s="48" t="s">
        <v>4</v>
      </c>
      <c r="E32" s="52"/>
      <c r="F32" s="65"/>
    </row>
    <row r="33" spans="1:52" s="66" customFormat="1" x14ac:dyDescent="0.35">
      <c r="A33" s="67"/>
      <c r="B33" s="188"/>
      <c r="C33" s="48"/>
      <c r="D33" s="48"/>
      <c r="E33" s="200"/>
      <c r="F33" s="68"/>
    </row>
    <row r="34" spans="1:52" s="28" customFormat="1" x14ac:dyDescent="0.35">
      <c r="A34" s="29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/>
      </c>
      <c r="B34" s="182" t="s">
        <v>13</v>
      </c>
      <c r="C34" s="197"/>
      <c r="D34" s="197"/>
      <c r="E34" s="52"/>
      <c r="F34" s="55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s="28" customFormat="1" x14ac:dyDescent="0.35">
      <c r="A35" s="29" t="str">
        <f>IF(AND(COUNTA($D$3:D35)&gt;130,D35&gt;0),("E"&amp;CHAR(COUNTA($D$3:D35)-66)),IF(AND(COUNTA($D$3:D35)&gt;104,D35&gt;0),("D"&amp;CHAR(COUNTA($D$3:D35)-40)),IF(AND(COUNTA($D$3:D35)&gt;78,D35&gt;0),("C"&amp;CHAR(COUNTA($D$3:D35)-14)),IF(AND(COUNTA($D$3:D35)&gt;52,D35&gt;0),("B"&amp;CHAR(COUNTA($D$3:D35)+12)),IF(AND(COUNTA($D$3:D35)&gt;26,D35&gt;0),("A"&amp;CHAR(COUNTA($D$3:D35)+38)),IF(AND(COUNTA($D$3:D35)&lt;27,D35&gt;0),(CHAR(COUNTA($D$3:D35)+64)),""))))))</f>
        <v/>
      </c>
      <c r="B35" s="183" t="s">
        <v>18</v>
      </c>
      <c r="C35" s="197"/>
      <c r="D35" s="197"/>
      <c r="E35" s="52"/>
      <c r="F35" s="55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s="28" customFormat="1" x14ac:dyDescent="0.35">
      <c r="A36" s="29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>L</v>
      </c>
      <c r="B36" s="38" t="s">
        <v>155</v>
      </c>
      <c r="C36" s="198">
        <f>177.6*0.3</f>
        <v>53.279999999999994</v>
      </c>
      <c r="D36" s="197" t="s">
        <v>10</v>
      </c>
      <c r="E36" s="52"/>
      <c r="F36" s="65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s="28" customFormat="1" x14ac:dyDescent="0.35">
      <c r="A37" s="29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>M</v>
      </c>
      <c r="B37" s="38" t="s">
        <v>156</v>
      </c>
      <c r="C37" s="198">
        <f>177.6*0.6</f>
        <v>106.55999999999999</v>
      </c>
      <c r="D37" s="197" t="s">
        <v>10</v>
      </c>
      <c r="E37" s="52"/>
      <c r="F37" s="65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s="28" customFormat="1" x14ac:dyDescent="0.35">
      <c r="A38" s="29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>N</v>
      </c>
      <c r="B38" s="38" t="s">
        <v>157</v>
      </c>
      <c r="C38" s="198">
        <f>177.6*0.1</f>
        <v>17.760000000000002</v>
      </c>
      <c r="D38" s="197" t="s">
        <v>10</v>
      </c>
      <c r="E38" s="52"/>
      <c r="F38" s="65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s="28" customFormat="1" x14ac:dyDescent="0.35">
      <c r="A39" s="54"/>
      <c r="B39" s="38"/>
      <c r="C39" s="197"/>
      <c r="D39" s="197"/>
      <c r="E39" s="200"/>
      <c r="F39" s="6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x14ac:dyDescent="0.35">
      <c r="A40" s="43"/>
      <c r="B40" s="37"/>
      <c r="C40" s="44"/>
      <c r="D40" s="56"/>
      <c r="E40" s="52"/>
      <c r="F40" s="65"/>
    </row>
    <row r="41" spans="1:52" s="70" customFormat="1" x14ac:dyDescent="0.35">
      <c r="A41" s="57" t="str">
        <f>IF(AND(COUNTA($D$3:D41)&gt;130,D41&gt;0),("E"&amp;CHAR(COUNTA($D$3:D41)-66)),IF(AND(COUNTA($D$3:D41)&gt;104,D41&gt;0),("D"&amp;CHAR(COUNTA($D$3:D41)-40)),IF(AND(COUNTA($D$3:D41)&gt;78,D41&gt;0),("C"&amp;CHAR(COUNTA($D$3:D41)-14)),IF(AND(COUNTA($D$3:D41)&gt;52,D41&gt;0),("B"&amp;CHAR(COUNTA($D$3:D41)+12)),IF(AND(COUNTA($D$3:D41)&gt;26,D41&gt;0),("A"&amp;CHAR(COUNTA($D$3:D41)+38)),IF(AND(COUNTA($D$3:D41)&lt;27,D41&gt;0),(CHAR(COUNTA($D$3:D41)+64)),""))))))</f>
        <v/>
      </c>
      <c r="B41" s="40" t="s">
        <v>16</v>
      </c>
      <c r="C41" s="50"/>
      <c r="D41" s="50"/>
      <c r="E41" s="52"/>
      <c r="F41" s="47"/>
      <c r="G41" s="78"/>
    </row>
    <row r="42" spans="1:52" s="70" customFormat="1" x14ac:dyDescent="0.35">
      <c r="A42" s="57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/>
      </c>
      <c r="B42" s="41" t="s">
        <v>17</v>
      </c>
      <c r="C42" s="50"/>
      <c r="D42" s="50"/>
      <c r="E42" s="69"/>
      <c r="F42" s="47"/>
      <c r="G42" s="78"/>
    </row>
    <row r="43" spans="1:52" s="70" customFormat="1" x14ac:dyDescent="0.35">
      <c r="A43" s="57" t="str">
        <f>IF(AND(COUNTA($D$3:D43)&gt;130,D43&gt;0),("E"&amp;CHAR(COUNTA($D$3:D43)-66)),IF(AND(COUNTA($D$3:D43)&gt;104,D43&gt;0),("D"&amp;CHAR(COUNTA($D$3:D43)-40)),IF(AND(COUNTA($D$3:D43)&gt;78,D43&gt;0),("C"&amp;CHAR(COUNTA($D$3:D43)-14)),IF(AND(COUNTA($D$3:D43)&gt;52,D43&gt;0),("B"&amp;CHAR(COUNTA($D$3:D43)+12)),IF(AND(COUNTA($D$3:D43)&gt;26,D43&gt;0),("A"&amp;CHAR(COUNTA($D$3:D43)+38)),IF(AND(COUNTA($D$3:D43)&lt;27,D43&gt;0),(CHAR(COUNTA($D$3:D43)+64)),""))))))</f>
        <v/>
      </c>
      <c r="B43" s="182" t="s">
        <v>37</v>
      </c>
      <c r="C43" s="189"/>
      <c r="D43" s="190"/>
      <c r="E43" s="69"/>
      <c r="F43" s="47"/>
      <c r="G43" s="78"/>
    </row>
    <row r="44" spans="1:52" s="70" customFormat="1" x14ac:dyDescent="0.35">
      <c r="A44" s="57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/>
      </c>
      <c r="B44" s="183" t="s">
        <v>18</v>
      </c>
      <c r="C44" s="189"/>
      <c r="D44" s="190"/>
      <c r="E44" s="69"/>
      <c r="F44" s="47"/>
      <c r="G44" s="78"/>
    </row>
    <row r="45" spans="1:52" s="70" customFormat="1" x14ac:dyDescent="0.35">
      <c r="A45" s="57" t="str">
        <f>IF(AND(COUNTA($D$3:D45)&gt;130,D45&gt;0),("E"&amp;CHAR(COUNTA($D$3:D45)-66)),IF(AND(COUNTA($D$3:D45)&gt;104,D45&gt;0),("D"&amp;CHAR(COUNTA($D$3:D45)-40)),IF(AND(COUNTA($D$3:D45)&gt;78,D45&gt;0),("C"&amp;CHAR(COUNTA($D$3:D45)-14)),IF(AND(COUNTA($D$3:D45)&gt;52,D45&gt;0),("B"&amp;CHAR(COUNTA($D$3:D45)+12)),IF(AND(COUNTA($D$3:D45)&gt;26,D45&gt;0),("A"&amp;CHAR(COUNTA($D$3:D45)+38)),IF(AND(COUNTA($D$3:D45)&lt;27,D45&gt;0),(CHAR(COUNTA($D$3:D45)+64)),""))))))</f>
        <v>O</v>
      </c>
      <c r="B45" s="38" t="s">
        <v>155</v>
      </c>
      <c r="C45" s="44">
        <f>C30*0.15</f>
        <v>81</v>
      </c>
      <c r="D45" s="56" t="s">
        <v>10</v>
      </c>
      <c r="E45" s="69"/>
      <c r="F45" s="65"/>
      <c r="G45" s="78"/>
    </row>
    <row r="46" spans="1:52" s="70" customFormat="1" x14ac:dyDescent="0.35">
      <c r="A46" s="57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/>
      </c>
      <c r="B46" s="182" t="s">
        <v>8</v>
      </c>
      <c r="C46" s="71"/>
      <c r="D46" s="50"/>
      <c r="E46" s="69"/>
      <c r="F46" s="68"/>
      <c r="G46" s="78"/>
    </row>
    <row r="47" spans="1:52" s="70" customFormat="1" x14ac:dyDescent="0.35">
      <c r="A47" s="57" t="str">
        <f>IF(AND(COUNTA($D$3:D47)&gt;130,D47&gt;0),("E"&amp;CHAR(COUNTA($D$3:D47)-66)),IF(AND(COUNTA($D$3:D47)&gt;104,D47&gt;0),("D"&amp;CHAR(COUNTA($D$3:D47)-40)),IF(AND(COUNTA($D$3:D47)&gt;78,D47&gt;0),("C"&amp;CHAR(COUNTA($D$3:D47)-14)),IF(AND(COUNTA($D$3:D47)&gt;52,D47&gt;0),("B"&amp;CHAR(COUNTA($D$3:D47)+12)),IF(AND(COUNTA($D$3:D47)&gt;26,D47&gt;0),("A"&amp;CHAR(COUNTA($D$3:D47)+38)),IF(AND(COUNTA($D$3:D47)&lt;27,D47&gt;0),(CHAR(COUNTA($D$3:D47)+64)),""))))))</f>
        <v/>
      </c>
      <c r="B47" s="183" t="s">
        <v>111</v>
      </c>
      <c r="C47" s="71"/>
      <c r="D47" s="50"/>
      <c r="E47" s="69"/>
      <c r="F47" s="68"/>
      <c r="G47" s="78"/>
    </row>
    <row r="48" spans="1:52" s="70" customFormat="1" ht="31" x14ac:dyDescent="0.35">
      <c r="A48" s="57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>P</v>
      </c>
      <c r="B48" s="38" t="s">
        <v>367</v>
      </c>
      <c r="C48" s="44">
        <f>C32+C30</f>
        <v>3273</v>
      </c>
      <c r="D48" s="50" t="s">
        <v>4</v>
      </c>
      <c r="E48" s="69"/>
      <c r="F48" s="65"/>
      <c r="G48" s="78"/>
    </row>
    <row r="49" spans="1:6" s="66" customFormat="1" x14ac:dyDescent="0.35">
      <c r="A49" s="62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/>
      </c>
      <c r="B49" s="63"/>
      <c r="C49" s="48"/>
      <c r="D49" s="48"/>
      <c r="E49" s="64"/>
      <c r="F49" s="65"/>
    </row>
    <row r="50" spans="1:6" s="66" customFormat="1" x14ac:dyDescent="0.35">
      <c r="A50" s="29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63"/>
      <c r="C50" s="48"/>
      <c r="D50" s="48"/>
      <c r="E50" s="64"/>
      <c r="F50" s="65"/>
    </row>
    <row r="51" spans="1:6" s="66" customFormat="1" x14ac:dyDescent="0.35">
      <c r="A51" s="29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/>
      </c>
      <c r="B51" s="63"/>
      <c r="C51" s="48"/>
      <c r="D51" s="48"/>
      <c r="E51" s="64"/>
      <c r="F51" s="65"/>
    </row>
    <row r="52" spans="1:6" x14ac:dyDescent="0.35">
      <c r="A52" s="29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/>
      </c>
      <c r="C52" s="2"/>
      <c r="D52" s="2"/>
      <c r="E52" s="3"/>
      <c r="F52" s="3"/>
    </row>
    <row r="53" spans="1:6" ht="16" thickBot="1" x14ac:dyDescent="0.4">
      <c r="A53" s="34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/>
      </c>
      <c r="B53" s="4"/>
      <c r="C53" s="5"/>
      <c r="D53" s="5"/>
      <c r="E53" s="6"/>
      <c r="F53" s="6"/>
    </row>
    <row r="54" spans="1:6" x14ac:dyDescent="0.35">
      <c r="A54" s="31"/>
      <c r="B54" s="36" t="s">
        <v>2</v>
      </c>
      <c r="C54" s="27"/>
      <c r="D54" s="27"/>
      <c r="E54" s="49"/>
      <c r="F54" s="23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B8A4-87F9-434D-AB68-476490904101}">
  <dimension ref="A1:AZ53"/>
  <sheetViews>
    <sheetView view="pageBreakPreview" topLeftCell="A46" zoomScale="80" zoomScaleNormal="100" zoomScaleSheetLayoutView="80" workbookViewId="0">
      <selection activeCell="E53" sqref="E8:F53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33.81640625" style="8" customWidth="1"/>
    <col min="8" max="8" width="29.81640625" style="8" bestFit="1" customWidth="1"/>
    <col min="9" max="16384" width="9.1796875" style="8"/>
  </cols>
  <sheetData>
    <row r="1" spans="1:6" x14ac:dyDescent="0.35">
      <c r="A1" s="30"/>
      <c r="B1" s="9" t="s">
        <v>3</v>
      </c>
      <c r="C1" s="10"/>
      <c r="D1" s="11"/>
      <c r="E1" s="26"/>
      <c r="F1" s="12"/>
    </row>
    <row r="2" spans="1:6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6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6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115</v>
      </c>
      <c r="C4" s="21"/>
      <c r="D4" s="21"/>
      <c r="E4" s="22"/>
      <c r="F4" s="22"/>
    </row>
    <row r="5" spans="1:6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6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139</v>
      </c>
      <c r="C6" s="45"/>
      <c r="D6" s="45"/>
      <c r="E6" s="46"/>
      <c r="F6" s="42"/>
    </row>
    <row r="7" spans="1:6" x14ac:dyDescent="0.35">
      <c r="A7" s="29"/>
      <c r="B7" s="41"/>
      <c r="C7" s="45"/>
      <c r="D7" s="45"/>
      <c r="E7" s="46"/>
      <c r="F7" s="42"/>
    </row>
    <row r="8" spans="1:6" x14ac:dyDescent="0.35">
      <c r="A8" s="29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0" t="s">
        <v>22</v>
      </c>
      <c r="C8" s="45"/>
      <c r="D8" s="45"/>
      <c r="E8" s="46"/>
      <c r="F8" s="42"/>
    </row>
    <row r="9" spans="1:6" x14ac:dyDescent="0.35">
      <c r="A9" s="54"/>
      <c r="B9" s="40"/>
      <c r="C9" s="58"/>
      <c r="D9" s="58"/>
      <c r="E9" s="60"/>
      <c r="F9" s="42"/>
    </row>
    <row r="10" spans="1:6" x14ac:dyDescent="0.35">
      <c r="A10" s="29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41" t="s">
        <v>23</v>
      </c>
      <c r="C10" s="45"/>
      <c r="D10" s="45"/>
      <c r="E10" s="46"/>
      <c r="F10" s="42"/>
    </row>
    <row r="11" spans="1:6" x14ac:dyDescent="0.35">
      <c r="A11" s="54"/>
      <c r="B11" s="41"/>
      <c r="C11" s="45"/>
      <c r="D11" s="45"/>
      <c r="E11" s="46"/>
      <c r="F11" s="186"/>
    </row>
    <row r="12" spans="1:6" x14ac:dyDescent="0.35">
      <c r="A12" s="29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192" t="s">
        <v>11</v>
      </c>
      <c r="C12" s="2"/>
      <c r="D12" s="194"/>
      <c r="E12" s="52"/>
      <c r="F12" s="53"/>
    </row>
    <row r="13" spans="1:6" x14ac:dyDescent="0.35">
      <c r="A13" s="54"/>
      <c r="B13" s="192"/>
      <c r="C13" s="199"/>
      <c r="D13" s="48"/>
      <c r="E13" s="200"/>
      <c r="F13" s="201"/>
    </row>
    <row r="14" spans="1:6" ht="31" x14ac:dyDescent="0.35">
      <c r="A14" s="29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39" t="s">
        <v>148</v>
      </c>
      <c r="C14" s="195"/>
      <c r="D14" s="194"/>
      <c r="E14" s="52"/>
      <c r="F14" s="55"/>
    </row>
    <row r="15" spans="1:6" x14ac:dyDescent="0.35">
      <c r="A15" s="43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>A</v>
      </c>
      <c r="B15" s="196" t="s">
        <v>149</v>
      </c>
      <c r="C15" s="44">
        <f>150*0.2</f>
        <v>30</v>
      </c>
      <c r="D15" s="56" t="s">
        <v>10</v>
      </c>
      <c r="E15" s="52"/>
      <c r="F15" s="65"/>
    </row>
    <row r="16" spans="1:6" x14ac:dyDescent="0.35">
      <c r="A16" s="54"/>
      <c r="B16" s="192"/>
      <c r="C16" s="199"/>
      <c r="D16" s="48"/>
      <c r="E16" s="200"/>
      <c r="F16" s="201"/>
    </row>
    <row r="17" spans="1:6" x14ac:dyDescent="0.35">
      <c r="A17" s="29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/>
      </c>
      <c r="B17" s="39" t="s">
        <v>12</v>
      </c>
      <c r="C17" s="195"/>
      <c r="D17" s="194"/>
      <c r="E17" s="52"/>
      <c r="F17" s="55"/>
    </row>
    <row r="18" spans="1:6" x14ac:dyDescent="0.35">
      <c r="A18" s="43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B</v>
      </c>
      <c r="B18" s="196" t="s">
        <v>143</v>
      </c>
      <c r="C18" s="44">
        <f>((699-216)*0.3)-C15</f>
        <v>114.9</v>
      </c>
      <c r="D18" s="56" t="s">
        <v>10</v>
      </c>
      <c r="E18" s="52"/>
      <c r="F18" s="65"/>
    </row>
    <row r="19" spans="1:6" x14ac:dyDescent="0.35">
      <c r="A19" s="43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>C</v>
      </c>
      <c r="B19" s="196" t="s">
        <v>149</v>
      </c>
      <c r="C19" s="44">
        <f>(216)*0.3</f>
        <v>64.8</v>
      </c>
      <c r="D19" s="56" t="s">
        <v>10</v>
      </c>
      <c r="E19" s="52"/>
      <c r="F19" s="65"/>
    </row>
    <row r="20" spans="1:6" x14ac:dyDescent="0.35">
      <c r="A20" s="43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D</v>
      </c>
      <c r="B20" s="196" t="s">
        <v>145</v>
      </c>
      <c r="C20" s="44">
        <f>(699-216)*0.6</f>
        <v>289.8</v>
      </c>
      <c r="D20" s="56" t="s">
        <v>10</v>
      </c>
      <c r="E20" s="52"/>
      <c r="F20" s="65"/>
    </row>
    <row r="21" spans="1:6" x14ac:dyDescent="0.35">
      <c r="A21" s="43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>E</v>
      </c>
      <c r="B21" s="196" t="s">
        <v>150</v>
      </c>
      <c r="C21" s="44">
        <f>(216)*0.6</f>
        <v>129.6</v>
      </c>
      <c r="D21" s="56" t="s">
        <v>10</v>
      </c>
      <c r="E21" s="52"/>
      <c r="F21" s="65"/>
    </row>
    <row r="22" spans="1:6" x14ac:dyDescent="0.35">
      <c r="A22" s="43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>F</v>
      </c>
      <c r="B22" s="196" t="s">
        <v>144</v>
      </c>
      <c r="C22" s="44">
        <f>(699-216)*0.1</f>
        <v>48.300000000000004</v>
      </c>
      <c r="D22" s="56" t="s">
        <v>10</v>
      </c>
      <c r="E22" s="52"/>
      <c r="F22" s="65"/>
    </row>
    <row r="23" spans="1:6" x14ac:dyDescent="0.35">
      <c r="A23" s="43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>G</v>
      </c>
      <c r="B23" s="196" t="s">
        <v>151</v>
      </c>
      <c r="C23" s="44">
        <f>(216)*0.1</f>
        <v>21.6</v>
      </c>
      <c r="D23" s="56" t="s">
        <v>10</v>
      </c>
      <c r="E23" s="52"/>
      <c r="F23" s="65"/>
    </row>
    <row r="24" spans="1:6" x14ac:dyDescent="0.35">
      <c r="A24" s="54"/>
      <c r="B24" s="196"/>
      <c r="C24" s="202"/>
      <c r="D24" s="203"/>
      <c r="E24" s="200"/>
      <c r="F24" s="68"/>
    </row>
    <row r="25" spans="1:6" ht="31" x14ac:dyDescent="0.35">
      <c r="A25" s="43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/>
      </c>
      <c r="B25" s="193" t="s">
        <v>153</v>
      </c>
      <c r="C25" s="44"/>
      <c r="D25" s="56"/>
      <c r="E25" s="52"/>
      <c r="F25" s="55"/>
    </row>
    <row r="26" spans="1:6" x14ac:dyDescent="0.35">
      <c r="A26" s="43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>H</v>
      </c>
      <c r="B26" s="37" t="s">
        <v>19</v>
      </c>
      <c r="C26" s="44">
        <v>382</v>
      </c>
      <c r="D26" s="56" t="s">
        <v>10</v>
      </c>
      <c r="E26" s="52"/>
      <c r="F26" s="65"/>
    </row>
    <row r="27" spans="1:6" x14ac:dyDescent="0.35">
      <c r="A27" s="43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>I</v>
      </c>
      <c r="B27" s="37" t="s">
        <v>152</v>
      </c>
      <c r="C27" s="44">
        <f>598-382-C15</f>
        <v>186</v>
      </c>
      <c r="D27" s="56" t="s">
        <v>10</v>
      </c>
      <c r="E27" s="52"/>
      <c r="F27" s="65"/>
    </row>
    <row r="28" spans="1:6" x14ac:dyDescent="0.35">
      <c r="A28" s="43"/>
      <c r="B28" s="37"/>
      <c r="C28" s="48"/>
      <c r="D28" s="48"/>
      <c r="E28" s="200"/>
      <c r="F28" s="180"/>
    </row>
    <row r="29" spans="1:6" s="66" customFormat="1" x14ac:dyDescent="0.35">
      <c r="A29" s="67" t="str">
        <f>IF(AND(COUNTA($D$3:D29)&gt;130,D29&gt;0),("E"&amp;CHAR(COUNTA($D$3:D29)-66)),IF(AND(COUNTA($D$3:D29)&gt;104,D29&gt;0),("D"&amp;CHAR(COUNTA($D$3:D29)-40)),IF(AND(COUNTA($D$3:D29)&gt;78,D29&gt;0),("C"&amp;CHAR(COUNTA($D$3:D29)-14)),IF(AND(COUNTA($D$3:D29)&gt;52,D29&gt;0),("B"&amp;CHAR(COUNTA($D$3:D29)+12)),IF(AND(COUNTA($D$3:D29)&gt;26,D29&gt;0),("A"&amp;CHAR(COUNTA($D$3:D29)+38)),IF(AND(COUNTA($D$3:D29)&lt;27,D29&gt;0),(CHAR(COUNTA($D$3:D29)+64)),""))))))</f>
        <v/>
      </c>
      <c r="B29" s="39" t="s">
        <v>109</v>
      </c>
      <c r="C29" s="48"/>
      <c r="D29" s="48"/>
      <c r="E29" s="52"/>
      <c r="F29" s="65"/>
    </row>
    <row r="30" spans="1:6" s="66" customFormat="1" x14ac:dyDescent="0.35">
      <c r="A30" s="67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>J</v>
      </c>
      <c r="B30" s="188" t="s">
        <v>154</v>
      </c>
      <c r="C30" s="48">
        <f>357.2+81+72.6+8.5+19.5</f>
        <v>538.79999999999995</v>
      </c>
      <c r="D30" s="48" t="s">
        <v>4</v>
      </c>
      <c r="E30" s="52"/>
      <c r="F30" s="65"/>
    </row>
    <row r="31" spans="1:6" s="66" customFormat="1" x14ac:dyDescent="0.35">
      <c r="A31" s="67"/>
      <c r="B31" s="188"/>
      <c r="C31" s="48"/>
      <c r="D31" s="48"/>
      <c r="E31" s="52"/>
      <c r="F31" s="65"/>
    </row>
    <row r="32" spans="1:6" s="66" customFormat="1" x14ac:dyDescent="0.35">
      <c r="A32" s="67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>K</v>
      </c>
      <c r="B32" s="188" t="s">
        <v>113</v>
      </c>
      <c r="C32" s="48">
        <f>3324-C30</f>
        <v>2785.2</v>
      </c>
      <c r="D32" s="48" t="s">
        <v>4</v>
      </c>
      <c r="E32" s="52"/>
      <c r="F32" s="65"/>
    </row>
    <row r="33" spans="1:52" s="66" customFormat="1" x14ac:dyDescent="0.35">
      <c r="A33" s="67"/>
      <c r="B33" s="188"/>
      <c r="C33" s="48"/>
      <c r="D33" s="48"/>
      <c r="E33" s="200"/>
      <c r="F33" s="68"/>
    </row>
    <row r="34" spans="1:52" s="28" customFormat="1" x14ac:dyDescent="0.35">
      <c r="A34" s="29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/>
      </c>
      <c r="B34" s="182" t="s">
        <v>13</v>
      </c>
      <c r="C34" s="197"/>
      <c r="D34" s="197"/>
      <c r="E34" s="52"/>
      <c r="F34" s="55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s="28" customFormat="1" x14ac:dyDescent="0.35">
      <c r="A35" s="29" t="str">
        <f>IF(AND(COUNTA($D$3:D35)&gt;130,D35&gt;0),("E"&amp;CHAR(COUNTA($D$3:D35)-66)),IF(AND(COUNTA($D$3:D35)&gt;104,D35&gt;0),("D"&amp;CHAR(COUNTA($D$3:D35)-40)),IF(AND(COUNTA($D$3:D35)&gt;78,D35&gt;0),("C"&amp;CHAR(COUNTA($D$3:D35)-14)),IF(AND(COUNTA($D$3:D35)&gt;52,D35&gt;0),("B"&amp;CHAR(COUNTA($D$3:D35)+12)),IF(AND(COUNTA($D$3:D35)&gt;26,D35&gt;0),("A"&amp;CHAR(COUNTA($D$3:D35)+38)),IF(AND(COUNTA($D$3:D35)&lt;27,D35&gt;0),(CHAR(COUNTA($D$3:D35)+64)),""))))))</f>
        <v/>
      </c>
      <c r="B35" s="183" t="s">
        <v>18</v>
      </c>
      <c r="C35" s="197"/>
      <c r="D35" s="197"/>
      <c r="E35" s="52"/>
      <c r="F35" s="55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s="28" customFormat="1" x14ac:dyDescent="0.35">
      <c r="A36" s="29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>L</v>
      </c>
      <c r="B36" s="38" t="s">
        <v>155</v>
      </c>
      <c r="C36" s="198">
        <f>101.3*0.3</f>
        <v>30.389999999999997</v>
      </c>
      <c r="D36" s="197" t="s">
        <v>10</v>
      </c>
      <c r="E36" s="52"/>
      <c r="F36" s="65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s="28" customFormat="1" x14ac:dyDescent="0.35">
      <c r="A37" s="29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>M</v>
      </c>
      <c r="B37" s="38" t="s">
        <v>156</v>
      </c>
      <c r="C37" s="198">
        <f>101.3*0.6</f>
        <v>60.779999999999994</v>
      </c>
      <c r="D37" s="197" t="s">
        <v>10</v>
      </c>
      <c r="E37" s="52"/>
      <c r="F37" s="65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s="28" customFormat="1" x14ac:dyDescent="0.35">
      <c r="A38" s="29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>N</v>
      </c>
      <c r="B38" s="38" t="s">
        <v>157</v>
      </c>
      <c r="C38" s="198">
        <f>101.3*0.1</f>
        <v>10.130000000000001</v>
      </c>
      <c r="D38" s="197" t="s">
        <v>10</v>
      </c>
      <c r="E38" s="52"/>
      <c r="F38" s="65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x14ac:dyDescent="0.35">
      <c r="A39" s="43"/>
      <c r="B39" s="37"/>
      <c r="C39" s="44"/>
      <c r="D39" s="56"/>
      <c r="E39" s="52"/>
      <c r="F39" s="65"/>
    </row>
    <row r="40" spans="1:52" s="70" customFormat="1" x14ac:dyDescent="0.35">
      <c r="A40" s="57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/>
      </c>
      <c r="B40" s="40" t="s">
        <v>16</v>
      </c>
      <c r="C40" s="50"/>
      <c r="D40" s="50"/>
      <c r="E40" s="52"/>
      <c r="F40" s="47"/>
      <c r="G40" s="78"/>
    </row>
    <row r="41" spans="1:52" s="70" customFormat="1" x14ac:dyDescent="0.35">
      <c r="A41" s="57" t="str">
        <f>IF(AND(COUNTA($D$3:D41)&gt;130,D41&gt;0),("E"&amp;CHAR(COUNTA($D$3:D41)-66)),IF(AND(COUNTA($D$3:D41)&gt;104,D41&gt;0),("D"&amp;CHAR(COUNTA($D$3:D41)-40)),IF(AND(COUNTA($D$3:D41)&gt;78,D41&gt;0),("C"&amp;CHAR(COUNTA($D$3:D41)-14)),IF(AND(COUNTA($D$3:D41)&gt;52,D41&gt;0),("B"&amp;CHAR(COUNTA($D$3:D41)+12)),IF(AND(COUNTA($D$3:D41)&gt;26,D41&gt;0),("A"&amp;CHAR(COUNTA($D$3:D41)+38)),IF(AND(COUNTA($D$3:D41)&lt;27,D41&gt;0),(CHAR(COUNTA($D$3:D41)+64)),""))))))</f>
        <v/>
      </c>
      <c r="B41" s="41" t="s">
        <v>17</v>
      </c>
      <c r="C41" s="50"/>
      <c r="D41" s="50"/>
      <c r="E41" s="69"/>
      <c r="F41" s="47"/>
      <c r="G41" s="78"/>
    </row>
    <row r="42" spans="1:52" s="70" customFormat="1" x14ac:dyDescent="0.35">
      <c r="A42" s="57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/>
      </c>
      <c r="B42" s="182" t="s">
        <v>37</v>
      </c>
      <c r="C42" s="189"/>
      <c r="D42" s="190"/>
      <c r="E42" s="69"/>
      <c r="F42" s="47"/>
      <c r="G42" s="78"/>
    </row>
    <row r="43" spans="1:52" s="70" customFormat="1" x14ac:dyDescent="0.35">
      <c r="A43" s="57" t="str">
        <f>IF(AND(COUNTA($D$3:D43)&gt;130,D43&gt;0),("E"&amp;CHAR(COUNTA($D$3:D43)-66)),IF(AND(COUNTA($D$3:D43)&gt;104,D43&gt;0),("D"&amp;CHAR(COUNTA($D$3:D43)-40)),IF(AND(COUNTA($D$3:D43)&gt;78,D43&gt;0),("C"&amp;CHAR(COUNTA($D$3:D43)-14)),IF(AND(COUNTA($D$3:D43)&gt;52,D43&gt;0),("B"&amp;CHAR(COUNTA($D$3:D43)+12)),IF(AND(COUNTA($D$3:D43)&gt;26,D43&gt;0),("A"&amp;CHAR(COUNTA($D$3:D43)+38)),IF(AND(COUNTA($D$3:D43)&lt;27,D43&gt;0),(CHAR(COUNTA($D$3:D43)+64)),""))))))</f>
        <v/>
      </c>
      <c r="B43" s="183" t="s">
        <v>18</v>
      </c>
      <c r="C43" s="189"/>
      <c r="D43" s="190"/>
      <c r="E43" s="69"/>
      <c r="F43" s="47"/>
      <c r="G43" s="78"/>
    </row>
    <row r="44" spans="1:52" s="70" customFormat="1" x14ac:dyDescent="0.35">
      <c r="A44" s="57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>O</v>
      </c>
      <c r="B44" s="38" t="s">
        <v>155</v>
      </c>
      <c r="C44" s="44">
        <f>C30*0.15</f>
        <v>80.819999999999993</v>
      </c>
      <c r="D44" s="56" t="s">
        <v>10</v>
      </c>
      <c r="E44" s="69"/>
      <c r="F44" s="65"/>
      <c r="G44" s="78"/>
    </row>
    <row r="45" spans="1:52" s="70" customFormat="1" x14ac:dyDescent="0.35">
      <c r="A45" s="57" t="str">
        <f>IF(AND(COUNTA($D$3:D45)&gt;130,D45&gt;0),("E"&amp;CHAR(COUNTA($D$3:D45)-66)),IF(AND(COUNTA($D$3:D45)&gt;104,D45&gt;0),("D"&amp;CHAR(COUNTA($D$3:D45)-40)),IF(AND(COUNTA($D$3:D45)&gt;78,D45&gt;0),("C"&amp;CHAR(COUNTA($D$3:D45)-14)),IF(AND(COUNTA($D$3:D45)&gt;52,D45&gt;0),("B"&amp;CHAR(COUNTA($D$3:D45)+12)),IF(AND(COUNTA($D$3:D45)&gt;26,D45&gt;0),("A"&amp;CHAR(COUNTA($D$3:D45)+38)),IF(AND(COUNTA($D$3:D45)&lt;27,D45&gt;0),(CHAR(COUNTA($D$3:D45)+64)),""))))))</f>
        <v/>
      </c>
      <c r="B45" s="182" t="s">
        <v>8</v>
      </c>
      <c r="C45" s="71"/>
      <c r="D45" s="50"/>
      <c r="E45" s="69"/>
      <c r="F45" s="68"/>
      <c r="G45" s="78"/>
    </row>
    <row r="46" spans="1:52" s="70" customFormat="1" x14ac:dyDescent="0.35">
      <c r="A46" s="57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/>
      </c>
      <c r="B46" s="183" t="s">
        <v>111</v>
      </c>
      <c r="C46" s="71"/>
      <c r="D46" s="50"/>
      <c r="E46" s="69"/>
      <c r="F46" s="68"/>
      <c r="G46" s="78"/>
    </row>
    <row r="47" spans="1:52" s="70" customFormat="1" ht="31" x14ac:dyDescent="0.35">
      <c r="A47" s="57" t="str">
        <f>IF(AND(COUNTA($D$3:D47)&gt;130,D47&gt;0),("E"&amp;CHAR(COUNTA($D$3:D47)-66)),IF(AND(COUNTA($D$3:D47)&gt;104,D47&gt;0),("D"&amp;CHAR(COUNTA($D$3:D47)-40)),IF(AND(COUNTA($D$3:D47)&gt;78,D47&gt;0),("C"&amp;CHAR(COUNTA($D$3:D47)-14)),IF(AND(COUNTA($D$3:D47)&gt;52,D47&gt;0),("B"&amp;CHAR(COUNTA($D$3:D47)+12)),IF(AND(COUNTA($D$3:D47)&gt;26,D47&gt;0),("A"&amp;CHAR(COUNTA($D$3:D47)+38)),IF(AND(COUNTA($D$3:D47)&lt;27,D47&gt;0),(CHAR(COUNTA($D$3:D47)+64)),""))))))</f>
        <v>P</v>
      </c>
      <c r="B47" s="38" t="s">
        <v>110</v>
      </c>
      <c r="C47" s="44">
        <f>C32+C30</f>
        <v>3324</v>
      </c>
      <c r="D47" s="50" t="s">
        <v>4</v>
      </c>
      <c r="E47" s="69"/>
      <c r="F47" s="65"/>
      <c r="G47" s="78"/>
    </row>
    <row r="48" spans="1:52" s="66" customFormat="1" x14ac:dyDescent="0.35">
      <c r="A48" s="62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/>
      </c>
      <c r="B48" s="63"/>
      <c r="C48" s="48"/>
      <c r="D48" s="48"/>
      <c r="E48" s="64"/>
      <c r="F48" s="65"/>
    </row>
    <row r="49" spans="1:6" s="66" customFormat="1" x14ac:dyDescent="0.35">
      <c r="A49" s="29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/>
      </c>
      <c r="B49" s="63"/>
      <c r="C49" s="48"/>
      <c r="D49" s="48"/>
      <c r="E49" s="64"/>
      <c r="F49" s="65"/>
    </row>
    <row r="50" spans="1:6" s="66" customFormat="1" x14ac:dyDescent="0.35">
      <c r="A50" s="29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63"/>
      <c r="C50" s="48"/>
      <c r="D50" s="48"/>
      <c r="E50" s="64"/>
      <c r="F50" s="65"/>
    </row>
    <row r="51" spans="1:6" x14ac:dyDescent="0.35">
      <c r="A51" s="29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/>
      </c>
      <c r="C51" s="2"/>
      <c r="D51" s="2"/>
      <c r="E51" s="3"/>
      <c r="F51" s="3"/>
    </row>
    <row r="52" spans="1:6" ht="16" thickBot="1" x14ac:dyDescent="0.4">
      <c r="A52" s="34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/>
      </c>
      <c r="B52" s="4"/>
      <c r="C52" s="5"/>
      <c r="D52" s="5"/>
      <c r="E52" s="6"/>
      <c r="F52" s="6"/>
    </row>
    <row r="53" spans="1:6" x14ac:dyDescent="0.35">
      <c r="A53" s="31"/>
      <c r="B53" s="36" t="s">
        <v>2</v>
      </c>
      <c r="C53" s="27"/>
      <c r="D53" s="27"/>
      <c r="E53" s="49"/>
      <c r="F53" s="23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824D-7FA6-4F1A-8683-72339B465CD1}">
  <dimension ref="A1:AZ57"/>
  <sheetViews>
    <sheetView view="pageBreakPreview" topLeftCell="A37" zoomScale="80" zoomScaleNormal="100" zoomScaleSheetLayoutView="90" workbookViewId="0">
      <selection activeCell="E57" sqref="E13:F57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5.7265625" style="59" bestFit="1" customWidth="1"/>
    <col min="8" max="16384" width="9.1796875" style="8"/>
  </cols>
  <sheetData>
    <row r="1" spans="1:7" x14ac:dyDescent="0.35">
      <c r="A1" s="30"/>
      <c r="B1" s="9" t="s">
        <v>3</v>
      </c>
      <c r="C1" s="10"/>
      <c r="D1" s="11"/>
      <c r="E1" s="26"/>
      <c r="F1" s="12"/>
    </row>
    <row r="2" spans="1:7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  <c r="G2" s="77"/>
    </row>
    <row r="3" spans="1:7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7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310</v>
      </c>
      <c r="C4" s="21"/>
      <c r="D4" s="21"/>
      <c r="E4" s="22"/>
      <c r="F4" s="22"/>
    </row>
    <row r="5" spans="1:7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  <c r="G5" s="8"/>
    </row>
    <row r="6" spans="1:7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123</v>
      </c>
      <c r="C6" s="45"/>
      <c r="D6" s="45"/>
      <c r="E6" s="46"/>
      <c r="F6" s="42"/>
      <c r="G6" s="8"/>
    </row>
    <row r="7" spans="1:7" x14ac:dyDescent="0.35">
      <c r="A7" s="29"/>
      <c r="B7" s="41"/>
      <c r="C7" s="45"/>
      <c r="D7" s="45"/>
      <c r="E7" s="46"/>
      <c r="F7" s="42"/>
      <c r="G7" s="8"/>
    </row>
    <row r="8" spans="1:7" s="66" customFormat="1" x14ac:dyDescent="0.35">
      <c r="A8" s="67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0" t="s">
        <v>310</v>
      </c>
      <c r="C8" s="48"/>
      <c r="D8" s="48"/>
      <c r="E8" s="64"/>
      <c r="F8" s="65"/>
      <c r="G8" s="79"/>
    </row>
    <row r="9" spans="1:7" s="66" customFormat="1" x14ac:dyDescent="0.35">
      <c r="A9" s="67"/>
      <c r="B9" s="40"/>
      <c r="C9" s="48"/>
      <c r="D9" s="48"/>
      <c r="E9" s="64"/>
      <c r="F9" s="180"/>
      <c r="G9" s="79"/>
    </row>
    <row r="10" spans="1:7" s="66" customFormat="1" x14ac:dyDescent="0.35">
      <c r="A10" s="67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192" t="s">
        <v>311</v>
      </c>
      <c r="C10" s="48"/>
      <c r="D10" s="48"/>
      <c r="E10" s="64"/>
      <c r="F10" s="65"/>
      <c r="G10" s="79"/>
    </row>
    <row r="11" spans="1:7" s="66" customFormat="1" x14ac:dyDescent="0.35">
      <c r="A11" s="67"/>
      <c r="B11" s="192"/>
      <c r="C11" s="48"/>
      <c r="D11" s="48"/>
      <c r="E11" s="64"/>
      <c r="F11" s="180"/>
      <c r="G11" s="79"/>
    </row>
    <row r="12" spans="1:7" s="66" customFormat="1" x14ac:dyDescent="0.35">
      <c r="A12" s="67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192" t="s">
        <v>312</v>
      </c>
      <c r="C12" s="48"/>
      <c r="D12" s="48"/>
      <c r="E12" s="64"/>
      <c r="F12" s="180"/>
      <c r="G12" s="79"/>
    </row>
    <row r="13" spans="1:7" s="66" customFormat="1" x14ac:dyDescent="0.35">
      <c r="A13" s="67"/>
      <c r="B13" s="192"/>
      <c r="C13" s="48"/>
      <c r="D13" s="48"/>
      <c r="E13" s="64"/>
      <c r="F13" s="180"/>
      <c r="G13" s="79"/>
    </row>
    <row r="14" spans="1:7" s="66" customFormat="1" x14ac:dyDescent="0.35">
      <c r="A14" s="67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39" t="s">
        <v>314</v>
      </c>
      <c r="C14" s="48"/>
      <c r="D14" s="48"/>
      <c r="E14" s="64"/>
      <c r="F14" s="180"/>
      <c r="G14" s="79"/>
    </row>
    <row r="15" spans="1:7" s="66" customFormat="1" x14ac:dyDescent="0.35">
      <c r="A15" s="67"/>
      <c r="B15" s="39"/>
      <c r="C15" s="48"/>
      <c r="D15" s="48"/>
      <c r="E15" s="209"/>
      <c r="F15" s="180"/>
      <c r="G15" s="79"/>
    </row>
    <row r="16" spans="1:7" s="66" customFormat="1" ht="31" x14ac:dyDescent="0.35">
      <c r="A16" s="67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>A</v>
      </c>
      <c r="B16" s="188" t="s">
        <v>318</v>
      </c>
      <c r="C16" s="48">
        <v>4</v>
      </c>
      <c r="D16" s="48" t="s">
        <v>6</v>
      </c>
      <c r="E16" s="3"/>
      <c r="F16" s="65"/>
      <c r="G16" s="79"/>
    </row>
    <row r="17" spans="1:7" s="66" customFormat="1" x14ac:dyDescent="0.35">
      <c r="A17" s="67"/>
      <c r="B17" s="39"/>
      <c r="C17" s="48"/>
      <c r="D17" s="48"/>
      <c r="E17" s="209"/>
      <c r="F17" s="180"/>
      <c r="G17" s="79"/>
    </row>
    <row r="18" spans="1:7" s="66" customFormat="1" ht="46.5" x14ac:dyDescent="0.35">
      <c r="A18" s="67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B</v>
      </c>
      <c r="B18" s="188" t="s">
        <v>319</v>
      </c>
      <c r="C18" s="48">
        <v>85</v>
      </c>
      <c r="D18" s="48" t="s">
        <v>6</v>
      </c>
      <c r="E18" s="3"/>
      <c r="F18" s="65"/>
      <c r="G18" s="79"/>
    </row>
    <row r="19" spans="1:7" s="66" customFormat="1" x14ac:dyDescent="0.35">
      <c r="A19" s="67"/>
      <c r="B19" s="39"/>
      <c r="C19" s="48"/>
      <c r="D19" s="48"/>
      <c r="E19" s="209"/>
      <c r="F19" s="180"/>
      <c r="G19" s="79"/>
    </row>
    <row r="20" spans="1:7" s="66" customFormat="1" x14ac:dyDescent="0.35">
      <c r="A20" s="67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C</v>
      </c>
      <c r="B20" s="188" t="s">
        <v>313</v>
      </c>
      <c r="C20" s="48">
        <v>6</v>
      </c>
      <c r="D20" s="48" t="s">
        <v>7</v>
      </c>
      <c r="E20" s="3"/>
      <c r="F20" s="65"/>
      <c r="G20" s="79"/>
    </row>
    <row r="21" spans="1:7" s="66" customFormat="1" x14ac:dyDescent="0.35">
      <c r="A21" s="67"/>
      <c r="B21" s="188"/>
      <c r="C21" s="48"/>
      <c r="D21" s="48"/>
      <c r="E21" s="74"/>
      <c r="F21" s="180"/>
      <c r="G21" s="79"/>
    </row>
    <row r="22" spans="1:7" s="66" customFormat="1" x14ac:dyDescent="0.35">
      <c r="A22" s="67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/>
      </c>
      <c r="B22" s="192" t="s">
        <v>315</v>
      </c>
      <c r="C22" s="48"/>
      <c r="D22" s="48"/>
      <c r="E22" s="64"/>
      <c r="F22" s="65"/>
      <c r="G22" s="79"/>
    </row>
    <row r="23" spans="1:7" s="66" customFormat="1" x14ac:dyDescent="0.35">
      <c r="A23" s="67"/>
      <c r="B23" s="192"/>
      <c r="C23" s="48"/>
      <c r="D23" s="48"/>
      <c r="E23" s="64"/>
      <c r="F23" s="180"/>
      <c r="G23" s="79"/>
    </row>
    <row r="24" spans="1:7" s="66" customFormat="1" x14ac:dyDescent="0.35">
      <c r="A24" s="67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/>
      </c>
      <c r="B24" s="192" t="s">
        <v>316</v>
      </c>
      <c r="C24" s="48"/>
      <c r="D24" s="48"/>
      <c r="E24" s="64"/>
      <c r="F24" s="180"/>
      <c r="G24" s="79"/>
    </row>
    <row r="25" spans="1:7" s="66" customFormat="1" x14ac:dyDescent="0.35">
      <c r="A25" s="67"/>
      <c r="B25" s="192"/>
      <c r="C25" s="48"/>
      <c r="D25" s="48"/>
      <c r="E25" s="64"/>
      <c r="F25" s="180"/>
      <c r="G25" s="79"/>
    </row>
    <row r="26" spans="1:7" s="66" customFormat="1" x14ac:dyDescent="0.35">
      <c r="A26" s="67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/>
      </c>
      <c r="B26" s="39" t="s">
        <v>317</v>
      </c>
      <c r="C26" s="48"/>
      <c r="D26" s="48"/>
      <c r="E26" s="64"/>
      <c r="F26" s="180"/>
      <c r="G26" s="79"/>
    </row>
    <row r="27" spans="1:7" s="66" customFormat="1" x14ac:dyDescent="0.35">
      <c r="A27" s="67"/>
      <c r="B27" s="39"/>
      <c r="C27" s="48"/>
      <c r="D27" s="48"/>
      <c r="E27" s="209"/>
      <c r="F27" s="180"/>
      <c r="G27" s="79"/>
    </row>
    <row r="28" spans="1:7" s="66" customFormat="1" ht="31" x14ac:dyDescent="0.35">
      <c r="A28" s="67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>D</v>
      </c>
      <c r="B28" s="188" t="s">
        <v>318</v>
      </c>
      <c r="C28" s="48">
        <v>4</v>
      </c>
      <c r="D28" s="48" t="s">
        <v>6</v>
      </c>
      <c r="E28" s="3"/>
      <c r="F28" s="65"/>
      <c r="G28" s="79"/>
    </row>
    <row r="29" spans="1:7" s="66" customFormat="1" x14ac:dyDescent="0.35">
      <c r="A29" s="67"/>
      <c r="B29" s="39"/>
      <c r="C29" s="48"/>
      <c r="D29" s="48"/>
      <c r="E29" s="209"/>
      <c r="F29" s="180"/>
      <c r="G29" s="79"/>
    </row>
    <row r="30" spans="1:7" s="66" customFormat="1" ht="46.5" x14ac:dyDescent="0.35">
      <c r="A30" s="67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>E</v>
      </c>
      <c r="B30" s="188" t="s">
        <v>319</v>
      </c>
      <c r="C30" s="48">
        <v>13</v>
      </c>
      <c r="D30" s="48" t="s">
        <v>6</v>
      </c>
      <c r="E30" s="3"/>
      <c r="F30" s="65"/>
      <c r="G30" s="79"/>
    </row>
    <row r="31" spans="1:7" s="66" customFormat="1" x14ac:dyDescent="0.35">
      <c r="A31" s="67"/>
      <c r="B31" s="39"/>
      <c r="C31" s="48"/>
      <c r="D31" s="48"/>
      <c r="E31" s="209"/>
      <c r="F31" s="180"/>
      <c r="G31" s="79"/>
    </row>
    <row r="32" spans="1:7" s="66" customFormat="1" x14ac:dyDescent="0.35">
      <c r="A32" s="67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>F</v>
      </c>
      <c r="B32" s="188" t="s">
        <v>313</v>
      </c>
      <c r="C32" s="48">
        <v>12</v>
      </c>
      <c r="D32" s="48" t="s">
        <v>7</v>
      </c>
      <c r="E32" s="3"/>
      <c r="F32" s="65"/>
      <c r="G32" s="79"/>
    </row>
    <row r="33" spans="1:52" s="66" customFormat="1" x14ac:dyDescent="0.35">
      <c r="A33" s="67"/>
      <c r="B33" s="188"/>
      <c r="C33" s="48"/>
      <c r="D33" s="48"/>
      <c r="E33" s="74"/>
      <c r="F33" s="180"/>
      <c r="G33" s="79"/>
    </row>
    <row r="34" spans="1:52" x14ac:dyDescent="0.35">
      <c r="A34" s="67"/>
      <c r="C34" s="50"/>
      <c r="D34" s="50"/>
      <c r="E34" s="74"/>
      <c r="F34" s="74"/>
    </row>
    <row r="35" spans="1:52" x14ac:dyDescent="0.35">
      <c r="A35" s="67"/>
      <c r="C35" s="50"/>
      <c r="D35" s="50"/>
      <c r="E35" s="74"/>
      <c r="F35" s="74"/>
    </row>
    <row r="36" spans="1:52" x14ac:dyDescent="0.35">
      <c r="A36" s="67"/>
      <c r="C36" s="50"/>
      <c r="D36" s="50"/>
      <c r="E36" s="74"/>
      <c r="F36" s="74"/>
    </row>
    <row r="37" spans="1:52" s="59" customFormat="1" x14ac:dyDescent="0.35">
      <c r="A37" s="67"/>
      <c r="B37" s="1"/>
      <c r="C37" s="50"/>
      <c r="D37" s="50"/>
      <c r="E37" s="74"/>
      <c r="F37" s="74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s="59" customFormat="1" x14ac:dyDescent="0.35">
      <c r="A38" s="67"/>
      <c r="B38" s="1"/>
      <c r="C38" s="50"/>
      <c r="D38" s="50"/>
      <c r="E38" s="74"/>
      <c r="F38" s="74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s="59" customFormat="1" x14ac:dyDescent="0.35">
      <c r="A39" s="67"/>
      <c r="B39" s="1"/>
      <c r="C39" s="50"/>
      <c r="D39" s="50"/>
      <c r="E39" s="74"/>
      <c r="F39" s="74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s="59" customFormat="1" x14ac:dyDescent="0.35">
      <c r="A40" s="67"/>
      <c r="B40" s="1"/>
      <c r="C40" s="50"/>
      <c r="D40" s="50"/>
      <c r="E40" s="74"/>
      <c r="F40" s="74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s="59" customFormat="1" x14ac:dyDescent="0.35">
      <c r="A41" s="67"/>
      <c r="B41" s="1"/>
      <c r="C41" s="50"/>
      <c r="D41" s="50"/>
      <c r="E41" s="74"/>
      <c r="F41" s="74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s="59" customFormat="1" x14ac:dyDescent="0.35">
      <c r="A42" s="67"/>
      <c r="B42" s="1"/>
      <c r="C42" s="50"/>
      <c r="D42" s="50"/>
      <c r="E42" s="74"/>
      <c r="F42" s="74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 s="59" customFormat="1" x14ac:dyDescent="0.35">
      <c r="A43" s="67"/>
      <c r="B43" s="1"/>
      <c r="C43" s="50"/>
      <c r="D43" s="50"/>
      <c r="E43" s="74"/>
      <c r="F43" s="74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s="59" customFormat="1" x14ac:dyDescent="0.35">
      <c r="A44" s="67"/>
      <c r="B44" s="1"/>
      <c r="C44" s="50"/>
      <c r="D44" s="50"/>
      <c r="E44" s="74"/>
      <c r="F44" s="7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s="59" customFormat="1" x14ac:dyDescent="0.35">
      <c r="A45" s="67"/>
      <c r="B45" s="1"/>
      <c r="C45" s="50"/>
      <c r="D45" s="50"/>
      <c r="E45" s="74"/>
      <c r="F45" s="7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s="59" customFormat="1" x14ac:dyDescent="0.35">
      <c r="A46" s="67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/>
      </c>
      <c r="B46" s="1"/>
      <c r="C46" s="2"/>
      <c r="D46" s="2"/>
      <c r="E46" s="3"/>
      <c r="F46" s="3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s="59" customFormat="1" x14ac:dyDescent="0.35">
      <c r="A47" s="67" t="str">
        <f>IF(AND(COUNTA($D$3:D47)&gt;130,D47&gt;0),("E"&amp;CHAR(COUNTA($D$3:D47)-66)),IF(AND(COUNTA($D$3:D47)&gt;104,D47&gt;0),("D"&amp;CHAR(COUNTA($D$3:D47)-40)),IF(AND(COUNTA($D$3:D47)&gt;78,D47&gt;0),("C"&amp;CHAR(COUNTA($D$3:D47)-14)),IF(AND(COUNTA($D$3:D47)&gt;52,D47&gt;0),("B"&amp;CHAR(COUNTA($D$3:D47)+12)),IF(AND(COUNTA($D$3:D47)&gt;26,D47&gt;0),("A"&amp;CHAR(COUNTA($D$3:D47)+38)),IF(AND(COUNTA($D$3:D47)&lt;27,D47&gt;0),(CHAR(COUNTA($D$3:D47)+64)),""))))))</f>
        <v/>
      </c>
      <c r="B47" s="1"/>
      <c r="C47" s="2"/>
      <c r="D47" s="2"/>
      <c r="E47" s="3"/>
      <c r="F47" s="3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s="59" customFormat="1" x14ac:dyDescent="0.35">
      <c r="A48" s="67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/>
      </c>
      <c r="B48" s="1"/>
      <c r="C48" s="2"/>
      <c r="D48" s="2"/>
      <c r="E48" s="3"/>
      <c r="F48" s="3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1:52" s="59" customFormat="1" x14ac:dyDescent="0.35">
      <c r="A49" s="67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/>
      </c>
      <c r="B49" s="1"/>
      <c r="C49" s="2"/>
      <c r="D49" s="2"/>
      <c r="E49" s="3"/>
      <c r="F49" s="3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1:52" s="59" customFormat="1" x14ac:dyDescent="0.35">
      <c r="A50" s="67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1"/>
      <c r="C50" s="2"/>
      <c r="D50" s="2"/>
      <c r="E50" s="3"/>
      <c r="F50" s="3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1:52" s="59" customFormat="1" x14ac:dyDescent="0.35">
      <c r="A51" s="67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/>
      </c>
      <c r="B51" s="1"/>
      <c r="C51" s="2"/>
      <c r="D51" s="2"/>
      <c r="E51" s="3"/>
      <c r="F51" s="3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1:52" s="59" customFormat="1" x14ac:dyDescent="0.35">
      <c r="A52" s="67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/>
      </c>
      <c r="B52" s="1"/>
      <c r="C52" s="2"/>
      <c r="D52" s="2"/>
      <c r="E52" s="3"/>
      <c r="F52" s="3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2" s="59" customFormat="1" x14ac:dyDescent="0.35">
      <c r="A53" s="67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/>
      </c>
      <c r="B53" s="1"/>
      <c r="C53" s="2"/>
      <c r="D53" s="2"/>
      <c r="E53" s="3"/>
      <c r="F53" s="3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1:52" s="59" customFormat="1" x14ac:dyDescent="0.35">
      <c r="A54" s="29" t="str">
        <f>IF(AND(COUNTA($D$3:D54)&gt;130,D54&gt;0),("E"&amp;CHAR(COUNTA($D$3:D54)-66)),IF(AND(COUNTA($D$3:D54)&gt;104,D54&gt;0),("D"&amp;CHAR(COUNTA($D$3:D54)-40)),IF(AND(COUNTA($D$3:D54)&gt;78,D54&gt;0),("C"&amp;CHAR(COUNTA($D$3:D54)-14)),IF(AND(COUNTA($D$3:D54)&gt;52,D54&gt;0),("B"&amp;CHAR(COUNTA($D$3:D54)+12)),IF(AND(COUNTA($D$3:D54)&gt;26,D54&gt;0),("A"&amp;CHAR(COUNTA($D$3:D54)+38)),IF(AND(COUNTA($D$3:D54)&lt;27,D54&gt;0),(CHAR(COUNTA($D$3:D54)+64)),""))))))</f>
        <v/>
      </c>
      <c r="B54" s="1"/>
      <c r="C54" s="2"/>
      <c r="D54" s="2"/>
      <c r="E54" s="3"/>
      <c r="F54" s="3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2" s="59" customFormat="1" x14ac:dyDescent="0.35">
      <c r="A55" s="29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/>
      </c>
      <c r="B55" s="1"/>
      <c r="C55" s="2"/>
      <c r="D55" s="2"/>
      <c r="E55" s="3"/>
      <c r="F55" s="3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1:52" s="59" customFormat="1" ht="16" thickBot="1" x14ac:dyDescent="0.4">
      <c r="A56" s="34" t="str">
        <f>IF(AND(COUNTA($D$3:D56)&gt;130,D56&gt;0),("E"&amp;CHAR(COUNTA($D$3:D56)-66)),IF(AND(COUNTA($D$3:D56)&gt;104,D56&gt;0),("D"&amp;CHAR(COUNTA($D$3:D56)-40)),IF(AND(COUNTA($D$3:D56)&gt;78,D56&gt;0),("C"&amp;CHAR(COUNTA($D$3:D56)-14)),IF(AND(COUNTA($D$3:D56)&gt;52,D56&gt;0),("B"&amp;CHAR(COUNTA($D$3:D56)+12)),IF(AND(COUNTA($D$3:D56)&gt;26,D56&gt;0),("A"&amp;CHAR(COUNTA($D$3:D56)+38)),IF(AND(COUNTA($D$3:D56)&lt;27,D56&gt;0),(CHAR(COUNTA($D$3:D56)+64)),""))))))</f>
        <v/>
      </c>
      <c r="B56" s="4"/>
      <c r="C56" s="5"/>
      <c r="D56" s="5"/>
      <c r="E56" s="6"/>
      <c r="F56" s="6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1:52" s="59" customFormat="1" x14ac:dyDescent="0.35">
      <c r="A57" s="31"/>
      <c r="B57" s="36" t="s">
        <v>2</v>
      </c>
      <c r="C57" s="27"/>
      <c r="D57" s="27"/>
      <c r="E57" s="49"/>
      <c r="F57" s="23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52C5-216D-4629-A3F5-802799A23DFC}">
  <dimension ref="A1:AZ57"/>
  <sheetViews>
    <sheetView view="pageBreakPreview" zoomScale="80" zoomScaleNormal="100" zoomScaleSheetLayoutView="90" workbookViewId="0">
      <selection activeCell="E11" sqref="E11:G57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5.7265625" style="59" bestFit="1" customWidth="1"/>
    <col min="8" max="16384" width="9.1796875" style="8"/>
  </cols>
  <sheetData>
    <row r="1" spans="1:7" x14ac:dyDescent="0.35">
      <c r="A1" s="30"/>
      <c r="B1" s="9" t="s">
        <v>3</v>
      </c>
      <c r="C1" s="10"/>
      <c r="D1" s="11"/>
      <c r="E1" s="26"/>
      <c r="F1" s="12"/>
    </row>
    <row r="2" spans="1:7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  <c r="G2" s="77"/>
    </row>
    <row r="3" spans="1:7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7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310</v>
      </c>
      <c r="C4" s="21"/>
      <c r="D4" s="21"/>
      <c r="E4" s="22"/>
      <c r="F4" s="22"/>
    </row>
    <row r="5" spans="1:7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  <c r="G5" s="8"/>
    </row>
    <row r="6" spans="1:7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139</v>
      </c>
      <c r="C6" s="45"/>
      <c r="D6" s="45"/>
      <c r="E6" s="46"/>
      <c r="F6" s="42"/>
      <c r="G6" s="8"/>
    </row>
    <row r="7" spans="1:7" x14ac:dyDescent="0.35">
      <c r="A7" s="29"/>
      <c r="B7" s="41"/>
      <c r="C7" s="45"/>
      <c r="D7" s="45"/>
      <c r="E7" s="46"/>
      <c r="F7" s="42"/>
      <c r="G7" s="8"/>
    </row>
    <row r="8" spans="1:7" s="66" customFormat="1" x14ac:dyDescent="0.35">
      <c r="A8" s="67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0" t="s">
        <v>310</v>
      </c>
      <c r="C8" s="48"/>
      <c r="D8" s="48"/>
      <c r="E8" s="64"/>
      <c r="F8" s="65"/>
      <c r="G8" s="79"/>
    </row>
    <row r="9" spans="1:7" s="66" customFormat="1" x14ac:dyDescent="0.35">
      <c r="A9" s="67"/>
      <c r="B9" s="40"/>
      <c r="C9" s="48"/>
      <c r="D9" s="48"/>
      <c r="E9" s="64"/>
      <c r="F9" s="180"/>
      <c r="G9" s="79"/>
    </row>
    <row r="10" spans="1:7" s="66" customFormat="1" x14ac:dyDescent="0.35">
      <c r="A10" s="67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192" t="s">
        <v>311</v>
      </c>
      <c r="C10" s="48"/>
      <c r="D10" s="48"/>
      <c r="E10" s="64"/>
      <c r="F10" s="65"/>
      <c r="G10" s="79"/>
    </row>
    <row r="11" spans="1:7" s="66" customFormat="1" x14ac:dyDescent="0.35">
      <c r="A11" s="67"/>
      <c r="B11" s="192"/>
      <c r="C11" s="48"/>
      <c r="D11" s="48"/>
      <c r="E11" s="64"/>
      <c r="F11" s="180"/>
      <c r="G11" s="79"/>
    </row>
    <row r="12" spans="1:7" s="66" customFormat="1" x14ac:dyDescent="0.35">
      <c r="A12" s="67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192" t="s">
        <v>312</v>
      </c>
      <c r="C12" s="48"/>
      <c r="D12" s="48"/>
      <c r="E12" s="64"/>
      <c r="F12" s="180"/>
      <c r="G12" s="79"/>
    </row>
    <row r="13" spans="1:7" s="66" customFormat="1" x14ac:dyDescent="0.35">
      <c r="A13" s="67"/>
      <c r="B13" s="192"/>
      <c r="C13" s="48"/>
      <c r="D13" s="48"/>
      <c r="E13" s="64"/>
      <c r="F13" s="180"/>
      <c r="G13" s="79"/>
    </row>
    <row r="14" spans="1:7" s="66" customFormat="1" x14ac:dyDescent="0.35">
      <c r="A14" s="67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39" t="s">
        <v>314</v>
      </c>
      <c r="C14" s="48"/>
      <c r="D14" s="48"/>
      <c r="E14" s="64"/>
      <c r="F14" s="180"/>
      <c r="G14" s="79"/>
    </row>
    <row r="15" spans="1:7" s="66" customFormat="1" x14ac:dyDescent="0.35">
      <c r="A15" s="67"/>
      <c r="B15" s="39"/>
      <c r="C15" s="48"/>
      <c r="D15" s="48"/>
      <c r="E15" s="209"/>
      <c r="F15" s="180"/>
      <c r="G15" s="79"/>
    </row>
    <row r="16" spans="1:7" s="66" customFormat="1" ht="31" x14ac:dyDescent="0.35">
      <c r="A16" s="67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>A</v>
      </c>
      <c r="B16" s="188" t="s">
        <v>318</v>
      </c>
      <c r="C16" s="48">
        <v>4</v>
      </c>
      <c r="D16" s="48" t="s">
        <v>6</v>
      </c>
      <c r="E16" s="3"/>
      <c r="F16" s="65"/>
      <c r="G16" s="79"/>
    </row>
    <row r="17" spans="1:7" s="66" customFormat="1" x14ac:dyDescent="0.35">
      <c r="A17" s="67"/>
      <c r="B17" s="39"/>
      <c r="C17" s="48"/>
      <c r="D17" s="48"/>
      <c r="E17" s="209"/>
      <c r="F17" s="180"/>
      <c r="G17" s="79"/>
    </row>
    <row r="18" spans="1:7" s="66" customFormat="1" ht="46.5" x14ac:dyDescent="0.35">
      <c r="A18" s="67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B</v>
      </c>
      <c r="B18" s="188" t="s">
        <v>319</v>
      </c>
      <c r="C18" s="48">
        <v>126</v>
      </c>
      <c r="D18" s="48" t="s">
        <v>6</v>
      </c>
      <c r="E18" s="3"/>
      <c r="F18" s="65"/>
      <c r="G18" s="79"/>
    </row>
    <row r="19" spans="1:7" s="66" customFormat="1" x14ac:dyDescent="0.35">
      <c r="A19" s="67"/>
      <c r="B19" s="39"/>
      <c r="C19" s="48"/>
      <c r="D19" s="48"/>
      <c r="E19" s="209"/>
      <c r="F19" s="180"/>
      <c r="G19" s="79"/>
    </row>
    <row r="20" spans="1:7" s="66" customFormat="1" x14ac:dyDescent="0.35">
      <c r="A20" s="67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C</v>
      </c>
      <c r="B20" s="188" t="s">
        <v>313</v>
      </c>
      <c r="C20" s="48">
        <v>6</v>
      </c>
      <c r="D20" s="48" t="s">
        <v>7</v>
      </c>
      <c r="E20" s="3"/>
      <c r="F20" s="65"/>
      <c r="G20" s="79"/>
    </row>
    <row r="21" spans="1:7" s="66" customFormat="1" x14ac:dyDescent="0.35">
      <c r="A21" s="67"/>
      <c r="B21" s="188"/>
      <c r="C21" s="48"/>
      <c r="D21" s="48"/>
      <c r="E21" s="74"/>
      <c r="F21" s="180"/>
      <c r="G21" s="79"/>
    </row>
    <row r="22" spans="1:7" s="66" customFormat="1" x14ac:dyDescent="0.35">
      <c r="A22" s="67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/>
      </c>
      <c r="B22" s="192" t="s">
        <v>315</v>
      </c>
      <c r="C22" s="48"/>
      <c r="D22" s="48"/>
      <c r="E22" s="64"/>
      <c r="F22" s="65"/>
      <c r="G22" s="79"/>
    </row>
    <row r="23" spans="1:7" s="66" customFormat="1" x14ac:dyDescent="0.35">
      <c r="A23" s="67"/>
      <c r="B23" s="192"/>
      <c r="C23" s="48"/>
      <c r="D23" s="48"/>
      <c r="E23" s="64"/>
      <c r="F23" s="180"/>
      <c r="G23" s="79"/>
    </row>
    <row r="24" spans="1:7" s="66" customFormat="1" x14ac:dyDescent="0.35">
      <c r="A24" s="67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/>
      </c>
      <c r="B24" s="192" t="s">
        <v>316</v>
      </c>
      <c r="C24" s="48"/>
      <c r="D24" s="48"/>
      <c r="E24" s="64"/>
      <c r="F24" s="180"/>
      <c r="G24" s="79"/>
    </row>
    <row r="25" spans="1:7" s="66" customFormat="1" x14ac:dyDescent="0.35">
      <c r="A25" s="67"/>
      <c r="B25" s="192"/>
      <c r="C25" s="48"/>
      <c r="D25" s="48"/>
      <c r="E25" s="64"/>
      <c r="F25" s="180"/>
      <c r="G25" s="79"/>
    </row>
    <row r="26" spans="1:7" s="66" customFormat="1" x14ac:dyDescent="0.35">
      <c r="A26" s="67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/>
      </c>
      <c r="B26" s="39" t="s">
        <v>317</v>
      </c>
      <c r="C26" s="48"/>
      <c r="D26" s="48"/>
      <c r="E26" s="64"/>
      <c r="F26" s="180"/>
      <c r="G26" s="79"/>
    </row>
    <row r="27" spans="1:7" s="66" customFormat="1" x14ac:dyDescent="0.35">
      <c r="A27" s="67"/>
      <c r="B27" s="39"/>
      <c r="C27" s="48"/>
      <c r="D27" s="48"/>
      <c r="E27" s="209"/>
      <c r="F27" s="180"/>
      <c r="G27" s="79"/>
    </row>
    <row r="28" spans="1:7" s="66" customFormat="1" ht="31" x14ac:dyDescent="0.35">
      <c r="A28" s="67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>D</v>
      </c>
      <c r="B28" s="188" t="s">
        <v>318</v>
      </c>
      <c r="C28" s="48">
        <v>4</v>
      </c>
      <c r="D28" s="48" t="s">
        <v>6</v>
      </c>
      <c r="E28" s="3"/>
      <c r="F28" s="65"/>
      <c r="G28" s="79"/>
    </row>
    <row r="29" spans="1:7" s="66" customFormat="1" x14ac:dyDescent="0.35">
      <c r="A29" s="67"/>
      <c r="B29" s="39"/>
      <c r="C29" s="48"/>
      <c r="D29" s="48"/>
      <c r="E29" s="209"/>
      <c r="F29" s="180"/>
      <c r="G29" s="79"/>
    </row>
    <row r="30" spans="1:7" s="66" customFormat="1" ht="46.5" x14ac:dyDescent="0.35">
      <c r="A30" s="67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>E</v>
      </c>
      <c r="B30" s="188" t="s">
        <v>319</v>
      </c>
      <c r="C30" s="48">
        <v>83</v>
      </c>
      <c r="D30" s="48" t="s">
        <v>6</v>
      </c>
      <c r="E30" s="3"/>
      <c r="F30" s="65"/>
      <c r="G30" s="79"/>
    </row>
    <row r="31" spans="1:7" s="66" customFormat="1" x14ac:dyDescent="0.35">
      <c r="A31" s="67"/>
      <c r="B31" s="39"/>
      <c r="C31" s="48"/>
      <c r="D31" s="48"/>
      <c r="E31" s="209"/>
      <c r="F31" s="180"/>
      <c r="G31" s="79"/>
    </row>
    <row r="32" spans="1:7" s="66" customFormat="1" x14ac:dyDescent="0.35">
      <c r="A32" s="67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>F</v>
      </c>
      <c r="B32" s="188" t="s">
        <v>313</v>
      </c>
      <c r="C32" s="48">
        <v>14</v>
      </c>
      <c r="D32" s="48" t="s">
        <v>7</v>
      </c>
      <c r="E32" s="3"/>
      <c r="F32" s="65"/>
      <c r="G32" s="79"/>
    </row>
    <row r="33" spans="1:52" s="66" customFormat="1" x14ac:dyDescent="0.35">
      <c r="A33" s="67"/>
      <c r="B33" s="188"/>
      <c r="C33" s="48"/>
      <c r="D33" s="48"/>
      <c r="E33" s="74"/>
      <c r="F33" s="180"/>
      <c r="G33" s="79"/>
    </row>
    <row r="34" spans="1:52" x14ac:dyDescent="0.35">
      <c r="A34" s="67"/>
      <c r="C34" s="50"/>
      <c r="D34" s="50"/>
      <c r="E34" s="74"/>
      <c r="F34" s="74"/>
    </row>
    <row r="35" spans="1:52" x14ac:dyDescent="0.35">
      <c r="A35" s="67"/>
      <c r="C35" s="50"/>
      <c r="D35" s="50"/>
      <c r="E35" s="74"/>
      <c r="F35" s="74"/>
    </row>
    <row r="36" spans="1:52" x14ac:dyDescent="0.35">
      <c r="A36" s="67"/>
      <c r="C36" s="50"/>
      <c r="D36" s="50"/>
      <c r="E36" s="74"/>
      <c r="F36" s="74"/>
    </row>
    <row r="37" spans="1:52" s="59" customFormat="1" x14ac:dyDescent="0.35">
      <c r="A37" s="67"/>
      <c r="B37" s="1"/>
      <c r="C37" s="50"/>
      <c r="D37" s="50"/>
      <c r="E37" s="74"/>
      <c r="F37" s="74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s="59" customFormat="1" x14ac:dyDescent="0.35">
      <c r="A38" s="67"/>
      <c r="B38" s="1"/>
      <c r="C38" s="50"/>
      <c r="D38" s="50"/>
      <c r="E38" s="74"/>
      <c r="F38" s="74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s="59" customFormat="1" x14ac:dyDescent="0.35">
      <c r="A39" s="67"/>
      <c r="B39" s="1"/>
      <c r="C39" s="50"/>
      <c r="D39" s="50"/>
      <c r="E39" s="74"/>
      <c r="F39" s="74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s="59" customFormat="1" x14ac:dyDescent="0.35">
      <c r="A40" s="67"/>
      <c r="B40" s="1"/>
      <c r="C40" s="50"/>
      <c r="D40" s="50"/>
      <c r="E40" s="74"/>
      <c r="F40" s="74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s="59" customFormat="1" x14ac:dyDescent="0.35">
      <c r="A41" s="67"/>
      <c r="B41" s="1"/>
      <c r="C41" s="50"/>
      <c r="D41" s="50"/>
      <c r="E41" s="74"/>
      <c r="F41" s="74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s="59" customFormat="1" x14ac:dyDescent="0.35">
      <c r="A42" s="67"/>
      <c r="B42" s="1"/>
      <c r="C42" s="50"/>
      <c r="D42" s="50"/>
      <c r="E42" s="74"/>
      <c r="F42" s="74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 s="59" customFormat="1" x14ac:dyDescent="0.35">
      <c r="A43" s="67"/>
      <c r="B43" s="1"/>
      <c r="C43" s="50"/>
      <c r="D43" s="50"/>
      <c r="E43" s="74"/>
      <c r="F43" s="74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s="59" customFormat="1" x14ac:dyDescent="0.35">
      <c r="A44" s="67"/>
      <c r="B44" s="1"/>
      <c r="C44" s="50"/>
      <c r="D44" s="50"/>
      <c r="E44" s="74"/>
      <c r="F44" s="7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s="59" customFormat="1" x14ac:dyDescent="0.35">
      <c r="A45" s="67"/>
      <c r="B45" s="1"/>
      <c r="C45" s="50"/>
      <c r="D45" s="50"/>
      <c r="E45" s="74"/>
      <c r="F45" s="7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s="59" customFormat="1" x14ac:dyDescent="0.35">
      <c r="A46" s="67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/>
      </c>
      <c r="B46" s="1"/>
      <c r="C46" s="2"/>
      <c r="D46" s="2"/>
      <c r="E46" s="3"/>
      <c r="F46" s="3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s="59" customFormat="1" x14ac:dyDescent="0.35">
      <c r="A47" s="67" t="str">
        <f>IF(AND(COUNTA($D$3:D47)&gt;130,D47&gt;0),("E"&amp;CHAR(COUNTA($D$3:D47)-66)),IF(AND(COUNTA($D$3:D47)&gt;104,D47&gt;0),("D"&amp;CHAR(COUNTA($D$3:D47)-40)),IF(AND(COUNTA($D$3:D47)&gt;78,D47&gt;0),("C"&amp;CHAR(COUNTA($D$3:D47)-14)),IF(AND(COUNTA($D$3:D47)&gt;52,D47&gt;0),("B"&amp;CHAR(COUNTA($D$3:D47)+12)),IF(AND(COUNTA($D$3:D47)&gt;26,D47&gt;0),("A"&amp;CHAR(COUNTA($D$3:D47)+38)),IF(AND(COUNTA($D$3:D47)&lt;27,D47&gt;0),(CHAR(COUNTA($D$3:D47)+64)),""))))))</f>
        <v/>
      </c>
      <c r="B47" s="1"/>
      <c r="C47" s="2"/>
      <c r="D47" s="2"/>
      <c r="E47" s="3"/>
      <c r="F47" s="3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s="59" customFormat="1" x14ac:dyDescent="0.35">
      <c r="A48" s="67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/>
      </c>
      <c r="B48" s="1"/>
      <c r="C48" s="2"/>
      <c r="D48" s="2"/>
      <c r="E48" s="3"/>
      <c r="F48" s="3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1:52" s="59" customFormat="1" x14ac:dyDescent="0.35">
      <c r="A49" s="67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/>
      </c>
      <c r="B49" s="1"/>
      <c r="C49" s="2"/>
      <c r="D49" s="2"/>
      <c r="E49" s="3"/>
      <c r="F49" s="3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1:52" s="59" customFormat="1" x14ac:dyDescent="0.35">
      <c r="A50" s="67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1"/>
      <c r="C50" s="2"/>
      <c r="D50" s="2"/>
      <c r="E50" s="3"/>
      <c r="F50" s="3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1:52" s="59" customFormat="1" x14ac:dyDescent="0.35">
      <c r="A51" s="67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/>
      </c>
      <c r="B51" s="1"/>
      <c r="C51" s="2"/>
      <c r="D51" s="2"/>
      <c r="E51" s="3"/>
      <c r="F51" s="3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1:52" s="59" customFormat="1" x14ac:dyDescent="0.35">
      <c r="A52" s="67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/>
      </c>
      <c r="B52" s="1"/>
      <c r="C52" s="2"/>
      <c r="D52" s="2"/>
      <c r="E52" s="3"/>
      <c r="F52" s="3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2" s="59" customFormat="1" x14ac:dyDescent="0.35">
      <c r="A53" s="67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/>
      </c>
      <c r="B53" s="1"/>
      <c r="C53" s="2"/>
      <c r="D53" s="2"/>
      <c r="E53" s="3"/>
      <c r="F53" s="3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1:52" s="59" customFormat="1" x14ac:dyDescent="0.35">
      <c r="A54" s="29" t="str">
        <f>IF(AND(COUNTA($D$3:D54)&gt;130,D54&gt;0),("E"&amp;CHAR(COUNTA($D$3:D54)-66)),IF(AND(COUNTA($D$3:D54)&gt;104,D54&gt;0),("D"&amp;CHAR(COUNTA($D$3:D54)-40)),IF(AND(COUNTA($D$3:D54)&gt;78,D54&gt;0),("C"&amp;CHAR(COUNTA($D$3:D54)-14)),IF(AND(COUNTA($D$3:D54)&gt;52,D54&gt;0),("B"&amp;CHAR(COUNTA($D$3:D54)+12)),IF(AND(COUNTA($D$3:D54)&gt;26,D54&gt;0),("A"&amp;CHAR(COUNTA($D$3:D54)+38)),IF(AND(COUNTA($D$3:D54)&lt;27,D54&gt;0),(CHAR(COUNTA($D$3:D54)+64)),""))))))</f>
        <v/>
      </c>
      <c r="B54" s="1"/>
      <c r="C54" s="2"/>
      <c r="D54" s="2"/>
      <c r="E54" s="3"/>
      <c r="F54" s="3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2" s="59" customFormat="1" x14ac:dyDescent="0.35">
      <c r="A55" s="29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/>
      </c>
      <c r="B55" s="1"/>
      <c r="C55" s="2"/>
      <c r="D55" s="2"/>
      <c r="E55" s="3"/>
      <c r="F55" s="3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1:52" s="59" customFormat="1" ht="16" thickBot="1" x14ac:dyDescent="0.4">
      <c r="A56" s="34" t="str">
        <f>IF(AND(COUNTA($D$3:D56)&gt;130,D56&gt;0),("E"&amp;CHAR(COUNTA($D$3:D56)-66)),IF(AND(COUNTA($D$3:D56)&gt;104,D56&gt;0),("D"&amp;CHAR(COUNTA($D$3:D56)-40)),IF(AND(COUNTA($D$3:D56)&gt;78,D56&gt;0),("C"&amp;CHAR(COUNTA($D$3:D56)-14)),IF(AND(COUNTA($D$3:D56)&gt;52,D56&gt;0),("B"&amp;CHAR(COUNTA($D$3:D56)+12)),IF(AND(COUNTA($D$3:D56)&gt;26,D56&gt;0),("A"&amp;CHAR(COUNTA($D$3:D56)+38)),IF(AND(COUNTA($D$3:D56)&lt;27,D56&gt;0),(CHAR(COUNTA($D$3:D56)+64)),""))))))</f>
        <v/>
      </c>
      <c r="B56" s="4"/>
      <c r="C56" s="5"/>
      <c r="D56" s="5"/>
      <c r="E56" s="6"/>
      <c r="F56" s="6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1:52" s="59" customFormat="1" x14ac:dyDescent="0.35">
      <c r="A57" s="31"/>
      <c r="B57" s="36" t="s">
        <v>2</v>
      </c>
      <c r="C57" s="27"/>
      <c r="D57" s="27"/>
      <c r="E57" s="49"/>
      <c r="F57" s="23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3A2D-8121-4DC4-805A-CD900FA9315D}">
  <dimension ref="A1:AZ141"/>
  <sheetViews>
    <sheetView view="pageBreakPreview" topLeftCell="A136" zoomScale="80" zoomScaleNormal="100" zoomScaleSheetLayoutView="90" workbookViewId="0">
      <selection activeCell="E141" sqref="E8:G141"/>
    </sheetView>
  </sheetViews>
  <sheetFormatPr defaultColWidth="9.1796875" defaultRowHeight="15.5" x14ac:dyDescent="0.35"/>
  <cols>
    <col min="1" max="1" width="4.7265625" style="35" customWidth="1"/>
    <col min="2" max="2" width="70.7265625" style="1" customWidth="1"/>
    <col min="3" max="3" width="10.7265625" style="24" customWidth="1"/>
    <col min="4" max="4" width="7.7265625" style="24" customWidth="1"/>
    <col min="5" max="5" width="12.7265625" style="25" customWidth="1"/>
    <col min="6" max="6" width="20.7265625" style="25" customWidth="1"/>
    <col min="7" max="7" width="5.7265625" style="59" bestFit="1" customWidth="1"/>
    <col min="8" max="16384" width="9.1796875" style="8"/>
  </cols>
  <sheetData>
    <row r="1" spans="1:7" x14ac:dyDescent="0.35">
      <c r="A1" s="30"/>
      <c r="B1" s="9" t="s">
        <v>3</v>
      </c>
      <c r="C1" s="10"/>
      <c r="D1" s="11"/>
      <c r="E1" s="26"/>
      <c r="F1" s="12"/>
    </row>
    <row r="2" spans="1:7" s="32" customFormat="1" x14ac:dyDescent="0.35">
      <c r="A2" s="31"/>
      <c r="B2" s="13"/>
      <c r="C2" s="14" t="s">
        <v>5</v>
      </c>
      <c r="D2" s="14" t="s">
        <v>0</v>
      </c>
      <c r="E2" s="15" t="s">
        <v>1</v>
      </c>
      <c r="F2" s="15" t="s">
        <v>2</v>
      </c>
      <c r="G2" s="77"/>
    </row>
    <row r="3" spans="1:7" x14ac:dyDescent="0.35">
      <c r="A3" s="33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7" x14ac:dyDescent="0.35">
      <c r="A4" s="31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108</v>
      </c>
      <c r="C4" s="21"/>
      <c r="D4" s="21"/>
      <c r="E4" s="22"/>
      <c r="F4" s="22"/>
    </row>
    <row r="5" spans="1:7" x14ac:dyDescent="0.35">
      <c r="A5" s="29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  <c r="G5" s="8"/>
    </row>
    <row r="6" spans="1:7" x14ac:dyDescent="0.35">
      <c r="A6" s="29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0" t="s">
        <v>123</v>
      </c>
      <c r="C6" s="45"/>
      <c r="D6" s="45"/>
      <c r="E6" s="46"/>
      <c r="F6" s="42"/>
      <c r="G6" s="8"/>
    </row>
    <row r="7" spans="1:7" x14ac:dyDescent="0.35">
      <c r="A7" s="29"/>
      <c r="B7" s="41"/>
      <c r="C7" s="45"/>
      <c r="D7" s="45"/>
      <c r="E7" s="46"/>
      <c r="F7" s="42"/>
      <c r="G7" s="8"/>
    </row>
    <row r="8" spans="1:7" x14ac:dyDescent="0.35">
      <c r="A8" s="29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C8" s="2"/>
      <c r="D8" s="2"/>
      <c r="E8" s="3"/>
      <c r="F8" s="3"/>
    </row>
    <row r="9" spans="1:7" s="66" customFormat="1" x14ac:dyDescent="0.35">
      <c r="A9" s="67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40" t="s">
        <v>16</v>
      </c>
      <c r="C9" s="48"/>
      <c r="D9" s="48"/>
      <c r="E9" s="64"/>
      <c r="F9" s="65"/>
      <c r="G9" s="79"/>
    </row>
    <row r="10" spans="1:7" s="66" customFormat="1" x14ac:dyDescent="0.35">
      <c r="A10" s="67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192" t="s">
        <v>164</v>
      </c>
      <c r="C10" s="48"/>
      <c r="D10" s="48"/>
      <c r="E10" s="64"/>
      <c r="F10" s="65"/>
      <c r="G10" s="79"/>
    </row>
    <row r="11" spans="1:7" s="66" customFormat="1" x14ac:dyDescent="0.35">
      <c r="A11" s="67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/>
      </c>
      <c r="B11" s="192" t="s">
        <v>112</v>
      </c>
      <c r="C11" s="48"/>
      <c r="D11" s="48"/>
      <c r="E11" s="64"/>
      <c r="F11" s="180"/>
      <c r="G11" s="79"/>
    </row>
    <row r="12" spans="1:7" s="66" customFormat="1" x14ac:dyDescent="0.35">
      <c r="A12" s="67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39" t="s">
        <v>162</v>
      </c>
      <c r="C12" s="48"/>
      <c r="D12" s="48"/>
      <c r="E12" s="64"/>
      <c r="F12" s="180"/>
      <c r="G12" s="79"/>
    </row>
    <row r="13" spans="1:7" s="66" customFormat="1" x14ac:dyDescent="0.35">
      <c r="A13" s="67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>A</v>
      </c>
      <c r="B13" s="188" t="s">
        <v>158</v>
      </c>
      <c r="C13" s="48">
        <f>671+(12*3.14*1.5*1.5)</f>
        <v>755.78</v>
      </c>
      <c r="D13" s="48" t="s">
        <v>4</v>
      </c>
      <c r="E13" s="3"/>
      <c r="F13" s="65"/>
      <c r="G13" s="79"/>
    </row>
    <row r="14" spans="1:7" s="66" customFormat="1" x14ac:dyDescent="0.35">
      <c r="A14" s="67"/>
      <c r="B14" s="188"/>
      <c r="C14" s="48"/>
      <c r="D14" s="48"/>
      <c r="E14" s="74"/>
      <c r="F14" s="180"/>
      <c r="G14" s="79"/>
    </row>
    <row r="15" spans="1:7" s="66" customFormat="1" x14ac:dyDescent="0.35">
      <c r="A15" s="67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192" t="s">
        <v>163</v>
      </c>
      <c r="C15" s="48"/>
      <c r="D15" s="48"/>
      <c r="E15" s="64"/>
      <c r="F15" s="180"/>
      <c r="G15" s="79"/>
    </row>
    <row r="16" spans="1:7" s="66" customFormat="1" x14ac:dyDescent="0.35">
      <c r="A16" s="67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/>
      </c>
      <c r="B16" s="39" t="s">
        <v>162</v>
      </c>
      <c r="C16" s="48"/>
      <c r="D16" s="48"/>
      <c r="E16" s="64"/>
      <c r="F16" s="180"/>
      <c r="G16" s="79"/>
    </row>
    <row r="17" spans="1:52" s="66" customFormat="1" x14ac:dyDescent="0.35">
      <c r="A17" s="67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>B</v>
      </c>
      <c r="B17" s="188" t="s">
        <v>158</v>
      </c>
      <c r="C17" s="48">
        <f>(12*3.14*1.5*1.5)</f>
        <v>84.78</v>
      </c>
      <c r="D17" s="48" t="s">
        <v>4</v>
      </c>
      <c r="E17" s="3"/>
      <c r="F17" s="65"/>
      <c r="G17" s="79"/>
    </row>
    <row r="18" spans="1:52" s="66" customFormat="1" x14ac:dyDescent="0.35">
      <c r="A18" s="67"/>
      <c r="B18" s="188"/>
      <c r="C18" s="48"/>
      <c r="D18" s="48"/>
      <c r="E18" s="74"/>
      <c r="F18" s="180"/>
      <c r="G18" s="79"/>
    </row>
    <row r="19" spans="1:52" s="66" customFormat="1" x14ac:dyDescent="0.35">
      <c r="A19" s="67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/>
      </c>
      <c r="B19" s="192" t="s">
        <v>116</v>
      </c>
      <c r="C19" s="48"/>
      <c r="D19" s="48"/>
      <c r="E19" s="3"/>
      <c r="F19" s="180"/>
      <c r="G19" s="79"/>
    </row>
    <row r="20" spans="1:52" s="66" customFormat="1" x14ac:dyDescent="0.35">
      <c r="A20" s="67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/>
      </c>
      <c r="B20" s="39" t="s">
        <v>160</v>
      </c>
      <c r="C20" s="48"/>
      <c r="D20" s="48"/>
      <c r="E20" s="3"/>
      <c r="F20" s="180"/>
      <c r="G20" s="79"/>
    </row>
    <row r="21" spans="1:52" s="66" customFormat="1" x14ac:dyDescent="0.35">
      <c r="A21" s="67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>C</v>
      </c>
      <c r="B21" s="188" t="s">
        <v>172</v>
      </c>
      <c r="C21" s="48">
        <f>1590</f>
        <v>1590</v>
      </c>
      <c r="D21" s="48" t="s">
        <v>4</v>
      </c>
      <c r="E21" s="3"/>
      <c r="F21" s="65"/>
      <c r="G21" s="79"/>
    </row>
    <row r="22" spans="1:52" s="66" customFormat="1" ht="31" x14ac:dyDescent="0.35">
      <c r="A22" s="67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>D</v>
      </c>
      <c r="B22" s="204" t="s">
        <v>175</v>
      </c>
      <c r="C22" s="48">
        <f>1590</f>
        <v>1590</v>
      </c>
      <c r="D22" s="48" t="s">
        <v>4</v>
      </c>
      <c r="E22" s="3"/>
      <c r="F22" s="65"/>
      <c r="G22" s="79"/>
    </row>
    <row r="23" spans="1:52" s="66" customFormat="1" x14ac:dyDescent="0.35">
      <c r="A23" s="67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>E</v>
      </c>
      <c r="B23" s="188" t="s">
        <v>173</v>
      </c>
      <c r="C23" s="48">
        <v>491</v>
      </c>
      <c r="D23" s="48" t="s">
        <v>4</v>
      </c>
      <c r="E23" s="3"/>
      <c r="F23" s="65"/>
      <c r="G23" s="79"/>
    </row>
    <row r="24" spans="1:52" s="66" customFormat="1" ht="31" x14ac:dyDescent="0.35">
      <c r="A24" s="67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>F</v>
      </c>
      <c r="B24" s="204" t="s">
        <v>176</v>
      </c>
      <c r="C24" s="48">
        <v>491</v>
      </c>
      <c r="D24" s="48" t="s">
        <v>4</v>
      </c>
      <c r="E24" s="3"/>
      <c r="F24" s="65"/>
      <c r="G24" s="79"/>
    </row>
    <row r="25" spans="1:52" s="66" customFormat="1" x14ac:dyDescent="0.35">
      <c r="A25" s="67"/>
      <c r="B25" s="188"/>
      <c r="C25" s="48"/>
      <c r="D25" s="48"/>
      <c r="E25" s="74"/>
      <c r="F25" s="180"/>
      <c r="G25" s="79"/>
    </row>
    <row r="26" spans="1:52" s="66" customFormat="1" x14ac:dyDescent="0.35">
      <c r="A26" s="67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/>
      </c>
      <c r="B26" s="192" t="s">
        <v>116</v>
      </c>
      <c r="C26" s="48"/>
      <c r="D26" s="48"/>
      <c r="E26" s="3"/>
      <c r="F26" s="180"/>
      <c r="G26" s="79"/>
    </row>
    <row r="27" spans="1:52" s="66" customFormat="1" x14ac:dyDescent="0.35">
      <c r="A27" s="67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/>
      </c>
      <c r="B27" s="39" t="s">
        <v>161</v>
      </c>
      <c r="C27" s="48"/>
      <c r="D27" s="48"/>
      <c r="E27" s="3"/>
      <c r="F27" s="180"/>
      <c r="G27" s="79"/>
    </row>
    <row r="28" spans="1:52" s="66" customFormat="1" x14ac:dyDescent="0.35">
      <c r="A28" s="67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>G</v>
      </c>
      <c r="B28" s="188" t="s">
        <v>174</v>
      </c>
      <c r="C28" s="48">
        <f>609+62</f>
        <v>671</v>
      </c>
      <c r="D28" s="48" t="s">
        <v>4</v>
      </c>
      <c r="E28" s="3"/>
      <c r="F28" s="65"/>
      <c r="G28" s="79"/>
    </row>
    <row r="29" spans="1:52" s="66" customFormat="1" ht="31" x14ac:dyDescent="0.35">
      <c r="A29" s="67" t="str">
        <f>IF(AND(COUNTA($D$3:D29)&gt;130,D29&gt;0),("E"&amp;CHAR(COUNTA($D$3:D29)-66)),IF(AND(COUNTA($D$3:D29)&gt;104,D29&gt;0),("D"&amp;CHAR(COUNTA($D$3:D29)-40)),IF(AND(COUNTA($D$3:D29)&gt;78,D29&gt;0),("C"&amp;CHAR(COUNTA($D$3:D29)-14)),IF(AND(COUNTA($D$3:D29)&gt;52,D29&gt;0),("B"&amp;CHAR(COUNTA($D$3:D29)+12)),IF(AND(COUNTA($D$3:D29)&gt;26,D29&gt;0),("A"&amp;CHAR(COUNTA($D$3:D29)+38)),IF(AND(COUNTA($D$3:D29)&lt;27,D29&gt;0),(CHAR(COUNTA($D$3:D29)+64)),""))))))</f>
        <v>H</v>
      </c>
      <c r="B29" s="204" t="s">
        <v>177</v>
      </c>
      <c r="C29" s="48">
        <f>609+62</f>
        <v>671</v>
      </c>
      <c r="D29" s="48" t="s">
        <v>4</v>
      </c>
      <c r="E29" s="3"/>
      <c r="F29" s="65"/>
      <c r="G29" s="79"/>
    </row>
    <row r="30" spans="1:52" s="66" customFormat="1" x14ac:dyDescent="0.35">
      <c r="A30" s="67"/>
      <c r="B30" s="188"/>
      <c r="C30" s="48"/>
      <c r="D30" s="48"/>
      <c r="E30" s="25"/>
      <c r="F30" s="68"/>
      <c r="G30" s="79"/>
    </row>
    <row r="31" spans="1:52" s="28" customFormat="1" x14ac:dyDescent="0.35">
      <c r="A31" s="29" t="str">
        <f>IF(AND(COUNTA($D$31:D31)&gt;130,D31&gt;0),("E"&amp;CHAR(COUNTA($D$31:D31)-66)),IF(AND(COUNTA($D$31:D31)&gt;104,D31&gt;0),("D"&amp;CHAR(COUNTA($D$31:D31)-40)),IF(AND(COUNTA($D$31:D31)&gt;78,D31&gt;0),("C"&amp;CHAR(COUNTA($D$31:D31)-14)),IF(AND(COUNTA($D$31:D31)&gt;52,D31&gt;0),("B"&amp;CHAR(COUNTA($D$31:D31)+12)),IF(AND(COUNTA($D$31:D31)&gt;26,D31&gt;0),("A"&amp;CHAR(COUNTA($D$31:D31)+38)),IF(AND(COUNTA($D$31:D31)&lt;27,D31&gt;0),(CHAR(COUNTA($D$31:D31)+64)),""))))))</f>
        <v/>
      </c>
      <c r="B31" s="183" t="s">
        <v>159</v>
      </c>
      <c r="C31" s="197"/>
      <c r="D31" s="197"/>
      <c r="E31" s="52"/>
      <c r="F31" s="55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s="28" customFormat="1" ht="31" x14ac:dyDescent="0.35">
      <c r="A32" s="29" t="str">
        <f>IF(AND(COUNTA($D$31:D32)&gt;130,D32&gt;0),("E"&amp;CHAR(COUNTA($D$31:D32)-66)),IF(AND(COUNTA($D$31:D32)&gt;104,D32&gt;0),("D"&amp;CHAR(COUNTA($D$31:D32)-40)),IF(AND(COUNTA($D$31:D32)&gt;78,D32&gt;0),("C"&amp;CHAR(COUNTA($D$31:D32)-14)),IF(AND(COUNTA($D$31:D32)&gt;52,D32&gt;0),("B"&amp;CHAR(COUNTA($D$31:D32)+12)),IF(AND(COUNTA($D$31:D32)&gt;26,D32&gt;0),("A"&amp;CHAR(COUNTA($D$31:D32)+38)),IF(AND(COUNTA($D$31:D32)&lt;27,D32&gt;0),(CHAR(COUNTA($D$31:D32)+64)),""))))))</f>
        <v>A</v>
      </c>
      <c r="B32" s="38" t="s">
        <v>114</v>
      </c>
      <c r="C32" s="48">
        <f>1590+491+62</f>
        <v>2143</v>
      </c>
      <c r="D32" s="197" t="s">
        <v>4</v>
      </c>
      <c r="E32" s="52"/>
      <c r="F32" s="65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8" s="66" customFormat="1" x14ac:dyDescent="0.35">
      <c r="A33" s="67"/>
      <c r="B33" s="188"/>
      <c r="C33" s="48"/>
      <c r="D33" s="48"/>
      <c r="E33" s="74"/>
      <c r="F33" s="180"/>
      <c r="G33" s="79"/>
    </row>
    <row r="34" spans="1:8" s="66" customFormat="1" x14ac:dyDescent="0.35">
      <c r="A34" s="67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/>
      </c>
      <c r="B34" s="192" t="s">
        <v>30</v>
      </c>
      <c r="C34" s="48"/>
      <c r="D34" s="48"/>
      <c r="E34" s="3"/>
      <c r="F34" s="180"/>
      <c r="G34" s="79"/>
    </row>
    <row r="35" spans="1:8" s="66" customFormat="1" x14ac:dyDescent="0.35">
      <c r="A35" s="67" t="str">
        <f>IF(AND(COUNTA($D$3:D35)&gt;130,D35&gt;0),("E"&amp;CHAR(COUNTA($D$3:D35)-66)),IF(AND(COUNTA($D$3:D35)&gt;104,D35&gt;0),("D"&amp;CHAR(COUNTA($D$3:D35)-40)),IF(AND(COUNTA($D$3:D35)&gt;78,D35&gt;0),("C"&amp;CHAR(COUNTA($D$3:D35)-14)),IF(AND(COUNTA($D$3:D35)&gt;52,D35&gt;0),("B"&amp;CHAR(COUNTA($D$3:D35)+12)),IF(AND(COUNTA($D$3:D35)&gt;26,D35&gt;0),("A"&amp;CHAR(COUNTA($D$3:D35)+38)),IF(AND(COUNTA($D$3:D35)&lt;27,D35&gt;0),(CHAR(COUNTA($D$3:D35)+64)),""))))))</f>
        <v/>
      </c>
      <c r="B35" s="192" t="s">
        <v>98</v>
      </c>
      <c r="C35" s="48"/>
      <c r="D35" s="48"/>
      <c r="E35" s="3"/>
      <c r="F35" s="180"/>
      <c r="G35" s="79"/>
    </row>
    <row r="36" spans="1:8" s="66" customFormat="1" x14ac:dyDescent="0.35">
      <c r="A36" s="67"/>
      <c r="B36" s="188"/>
      <c r="C36" s="48"/>
      <c r="D36" s="48"/>
      <c r="E36" s="74"/>
      <c r="F36" s="180"/>
      <c r="G36" s="79"/>
    </row>
    <row r="37" spans="1:8" s="66" customFormat="1" x14ac:dyDescent="0.35">
      <c r="A37" s="67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/>
      </c>
      <c r="B37" s="192" t="s">
        <v>99</v>
      </c>
      <c r="C37" s="48"/>
      <c r="D37" s="48"/>
      <c r="E37" s="3"/>
      <c r="F37" s="180"/>
      <c r="G37" s="79"/>
    </row>
    <row r="38" spans="1:8" s="66" customFormat="1" x14ac:dyDescent="0.35">
      <c r="A38" s="67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/>
      </c>
      <c r="B38" s="39" t="s">
        <v>165</v>
      </c>
      <c r="C38" s="48"/>
      <c r="D38" s="48"/>
      <c r="E38" s="3"/>
      <c r="F38" s="180"/>
      <c r="G38" s="79"/>
    </row>
    <row r="39" spans="1:8" s="66" customFormat="1" x14ac:dyDescent="0.35">
      <c r="A39" s="67" t="str">
        <f>IF(AND(COUNTA($D$3:D39)&gt;130,D39&gt;0),("E"&amp;CHAR(COUNTA($D$3:D39)-66)),IF(AND(COUNTA($D$3:D39)&gt;104,D39&gt;0),("D"&amp;CHAR(COUNTA($D$3:D39)-40)),IF(AND(COUNTA($D$3:D39)&gt;78,D39&gt;0),("C"&amp;CHAR(COUNTA($D$3:D39)-14)),IF(AND(COUNTA($D$3:D39)&gt;52,D39&gt;0),("B"&amp;CHAR(COUNTA($D$3:D39)+12)),IF(AND(COUNTA($D$3:D39)&gt;26,D39&gt;0),("A"&amp;CHAR(COUNTA($D$3:D39)+38)),IF(AND(COUNTA($D$3:D39)&lt;27,D39&gt;0),(CHAR(COUNTA($D$3:D39)+64)),""))))))</f>
        <v>J</v>
      </c>
      <c r="B39" s="188" t="s">
        <v>167</v>
      </c>
      <c r="C39" s="48">
        <f>1590+491+62</f>
        <v>2143</v>
      </c>
      <c r="D39" s="48" t="s">
        <v>4</v>
      </c>
      <c r="E39" s="3"/>
      <c r="F39" s="65"/>
      <c r="G39" s="79"/>
    </row>
    <row r="40" spans="1:8" s="66" customFormat="1" x14ac:dyDescent="0.35">
      <c r="A40" s="67"/>
      <c r="B40" s="188"/>
      <c r="C40" s="48"/>
      <c r="D40" s="48"/>
      <c r="E40" s="74"/>
      <c r="F40" s="180"/>
      <c r="G40" s="79"/>
      <c r="H40" s="79"/>
    </row>
    <row r="41" spans="1:8" s="66" customFormat="1" x14ac:dyDescent="0.35">
      <c r="A41" s="67" t="str">
        <f>IF(AND(COUNTA($D$3:D41)&gt;130,D41&gt;0),("E"&amp;CHAR(COUNTA($D$3:D41)-66)),IF(AND(COUNTA($D$3:D41)&gt;104,D41&gt;0),("D"&amp;CHAR(COUNTA($D$3:D41)-40)),IF(AND(COUNTA($D$3:D41)&gt;78,D41&gt;0),("C"&amp;CHAR(COUNTA($D$3:D41)-14)),IF(AND(COUNTA($D$3:D41)&gt;52,D41&gt;0),("B"&amp;CHAR(COUNTA($D$3:D41)+12)),IF(AND(COUNTA($D$3:D41)&gt;26,D41&gt;0),("A"&amp;CHAR(COUNTA($D$3:D41)+38)),IF(AND(COUNTA($D$3:D41)&lt;27,D41&gt;0),(CHAR(COUNTA($D$3:D41)+64)),""))))))</f>
        <v/>
      </c>
      <c r="B41" s="192" t="s">
        <v>96</v>
      </c>
      <c r="C41" s="48"/>
      <c r="D41" s="48"/>
      <c r="E41" s="3"/>
      <c r="F41" s="65"/>
      <c r="G41" s="79"/>
    </row>
    <row r="42" spans="1:8" s="66" customFormat="1" x14ac:dyDescent="0.35">
      <c r="A42" s="67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/>
      </c>
      <c r="B42" s="39" t="s">
        <v>166</v>
      </c>
      <c r="C42" s="48"/>
      <c r="D42" s="48"/>
      <c r="E42" s="3"/>
      <c r="F42" s="65"/>
      <c r="G42" s="79"/>
    </row>
    <row r="43" spans="1:8" s="66" customFormat="1" x14ac:dyDescent="0.35">
      <c r="A43" s="67" t="str">
        <f>IF(AND(COUNTA($D$3:D43)&gt;130,D43&gt;0),("E"&amp;CHAR(COUNTA($D$3:D43)-66)),IF(AND(COUNTA($D$3:D43)&gt;104,D43&gt;0),("D"&amp;CHAR(COUNTA($D$3:D43)-40)),IF(AND(COUNTA($D$3:D43)&gt;78,D43&gt;0),("C"&amp;CHAR(COUNTA($D$3:D43)-14)),IF(AND(COUNTA($D$3:D43)&gt;52,D43&gt;0),("B"&amp;CHAR(COUNTA($D$3:D43)+12)),IF(AND(COUNTA($D$3:D43)&gt;26,D43&gt;0),("A"&amp;CHAR(COUNTA($D$3:D43)+38)),IF(AND(COUNTA($D$3:D43)&lt;27,D43&gt;0),(CHAR(COUNTA($D$3:D43)+64)),""))))))</f>
        <v>K</v>
      </c>
      <c r="B43" s="188" t="s">
        <v>167</v>
      </c>
      <c r="C43" s="48">
        <v>491</v>
      </c>
      <c r="D43" s="48" t="s">
        <v>4</v>
      </c>
      <c r="E43" s="3"/>
      <c r="F43" s="65"/>
      <c r="G43" s="79"/>
    </row>
    <row r="44" spans="1:8" s="66" customFormat="1" x14ac:dyDescent="0.35">
      <c r="A44" s="67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/>
      </c>
      <c r="B44" s="39" t="s">
        <v>169</v>
      </c>
      <c r="C44" s="48"/>
      <c r="D44" s="48"/>
      <c r="E44" s="3"/>
      <c r="F44" s="65"/>
      <c r="G44" s="79"/>
    </row>
    <row r="45" spans="1:8" s="66" customFormat="1" ht="31" x14ac:dyDescent="0.35">
      <c r="A45" s="67" t="str">
        <f>IF(AND(COUNTA($D$3:D45)&gt;130,D45&gt;0),("E"&amp;CHAR(COUNTA($D$3:D45)-66)),IF(AND(COUNTA($D$3:D45)&gt;104,D45&gt;0),("D"&amp;CHAR(COUNTA($D$3:D45)-40)),IF(AND(COUNTA($D$3:D45)&gt;78,D45&gt;0),("C"&amp;CHAR(COUNTA($D$3:D45)-14)),IF(AND(COUNTA($D$3:D45)&gt;52,D45&gt;0),("B"&amp;CHAR(COUNTA($D$3:D45)+12)),IF(AND(COUNTA($D$3:D45)&gt;26,D45&gt;0),("A"&amp;CHAR(COUNTA($D$3:D45)+38)),IF(AND(COUNTA($D$3:D45)&lt;27,D45&gt;0),(CHAR(COUNTA($D$3:D45)+64)),""))))))</f>
        <v>L</v>
      </c>
      <c r="B45" s="188" t="s">
        <v>179</v>
      </c>
      <c r="C45" s="48">
        <v>378</v>
      </c>
      <c r="D45" s="48" t="s">
        <v>4</v>
      </c>
      <c r="E45" s="3"/>
      <c r="F45" s="65"/>
      <c r="G45" s="79"/>
    </row>
    <row r="46" spans="1:8" s="66" customFormat="1" x14ac:dyDescent="0.35">
      <c r="A46" s="67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/>
      </c>
      <c r="B46" s="39" t="s">
        <v>170</v>
      </c>
      <c r="C46" s="48"/>
      <c r="D46" s="48"/>
      <c r="E46" s="3"/>
      <c r="F46" s="65"/>
      <c r="G46" s="79"/>
    </row>
    <row r="47" spans="1:8" s="66" customFormat="1" x14ac:dyDescent="0.35">
      <c r="A47" s="67" t="str">
        <f>IF(AND(COUNTA($D$3:D47)&gt;130,D47&gt;0),("E"&amp;CHAR(COUNTA($D$3:D47)-66)),IF(AND(COUNTA($D$3:D47)&gt;104,D47&gt;0),("D"&amp;CHAR(COUNTA($D$3:D47)-40)),IF(AND(COUNTA($D$3:D47)&gt;78,D47&gt;0),("C"&amp;CHAR(COUNTA($D$3:D47)-14)),IF(AND(COUNTA($D$3:D47)&gt;52,D47&gt;0),("B"&amp;CHAR(COUNTA($D$3:D47)+12)),IF(AND(COUNTA($D$3:D47)&gt;26,D47&gt;0),("A"&amp;CHAR(COUNTA($D$3:D47)+38)),IF(AND(COUNTA($D$3:D47)&lt;27,D47&gt;0),(CHAR(COUNTA($D$3:D47)+64)),""))))))</f>
        <v>M</v>
      </c>
      <c r="B47" s="188" t="s">
        <v>167</v>
      </c>
      <c r="C47" s="48">
        <v>62</v>
      </c>
      <c r="D47" s="48" t="s">
        <v>4</v>
      </c>
      <c r="E47" s="3"/>
      <c r="F47" s="65"/>
      <c r="G47" s="79"/>
    </row>
    <row r="48" spans="1:8" s="66" customFormat="1" x14ac:dyDescent="0.35">
      <c r="A48" s="67"/>
      <c r="B48" s="188"/>
      <c r="C48" s="48"/>
      <c r="D48" s="48"/>
      <c r="E48" s="74"/>
      <c r="F48" s="180"/>
      <c r="G48" s="79"/>
    </row>
    <row r="49" spans="1:8" s="66" customFormat="1" x14ac:dyDescent="0.35">
      <c r="A49" s="67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/>
      </c>
      <c r="B49" s="192" t="s">
        <v>95</v>
      </c>
      <c r="C49" s="48"/>
      <c r="D49" s="48"/>
      <c r="E49" s="3"/>
      <c r="F49" s="65"/>
      <c r="G49" s="79"/>
    </row>
    <row r="50" spans="1:8" s="66" customFormat="1" x14ac:dyDescent="0.35">
      <c r="A50" s="67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39" t="s">
        <v>171</v>
      </c>
      <c r="C50" s="48"/>
      <c r="D50" s="48"/>
      <c r="E50" s="3"/>
      <c r="F50" s="65"/>
    </row>
    <row r="51" spans="1:8" s="66" customFormat="1" x14ac:dyDescent="0.35">
      <c r="A51" s="67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>N</v>
      </c>
      <c r="B51" s="188" t="s">
        <v>167</v>
      </c>
      <c r="C51" s="48">
        <v>1590</v>
      </c>
      <c r="D51" s="48" t="s">
        <v>4</v>
      </c>
      <c r="E51" s="3"/>
      <c r="F51" s="65"/>
      <c r="G51" s="79"/>
      <c r="H51" s="79" t="s">
        <v>100</v>
      </c>
    </row>
    <row r="52" spans="1:8" s="66" customFormat="1" x14ac:dyDescent="0.35">
      <c r="A52" s="67"/>
      <c r="B52" s="39"/>
      <c r="C52" s="48"/>
      <c r="D52" s="48"/>
      <c r="E52" s="3"/>
      <c r="F52" s="65"/>
      <c r="G52" s="79"/>
    </row>
    <row r="53" spans="1:8" s="66" customFormat="1" x14ac:dyDescent="0.35">
      <c r="A53" s="67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/>
      </c>
      <c r="B53" s="39" t="s">
        <v>168</v>
      </c>
      <c r="C53" s="48"/>
      <c r="D53" s="48"/>
      <c r="E53" s="3"/>
      <c r="F53" s="65"/>
      <c r="G53" s="79"/>
    </row>
    <row r="54" spans="1:8" s="66" customFormat="1" x14ac:dyDescent="0.35">
      <c r="A54" s="67" t="str">
        <f>IF(AND(COUNTA($D$3:D54)&gt;130,D54&gt;0),("E"&amp;CHAR(COUNTA($D$3:D54)-66)),IF(AND(COUNTA($D$3:D54)&gt;104,D54&gt;0),("D"&amp;CHAR(COUNTA($D$3:D54)-40)),IF(AND(COUNTA($D$3:D54)&gt;78,D54&gt;0),("C"&amp;CHAR(COUNTA($D$3:D54)-14)),IF(AND(COUNTA($D$3:D54)&gt;52,D54&gt;0),("B"&amp;CHAR(COUNTA($D$3:D54)+12)),IF(AND(COUNTA($D$3:D54)&gt;26,D54&gt;0),("A"&amp;CHAR(COUNTA($D$3:D54)+38)),IF(AND(COUNTA($D$3:D54)&lt;27,D54&gt;0),(CHAR(COUNTA($D$3:D54)+64)),""))))))</f>
        <v>O</v>
      </c>
      <c r="B54" s="188" t="s">
        <v>167</v>
      </c>
      <c r="C54" s="48">
        <v>137</v>
      </c>
      <c r="D54" s="48" t="s">
        <v>4</v>
      </c>
      <c r="E54" s="3"/>
      <c r="F54" s="65"/>
      <c r="G54" s="79"/>
    </row>
    <row r="55" spans="1:8" s="66" customFormat="1" x14ac:dyDescent="0.35">
      <c r="A55" s="67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/>
      </c>
      <c r="B55" s="188"/>
      <c r="C55" s="48"/>
      <c r="D55" s="48"/>
      <c r="E55" s="3"/>
      <c r="F55" s="180"/>
      <c r="G55" s="79"/>
    </row>
    <row r="56" spans="1:8" s="66" customFormat="1" x14ac:dyDescent="0.35">
      <c r="A56" s="67" t="str">
        <f>IF(AND(COUNTA($D$3:D56)&gt;130,D56&gt;0),("E"&amp;CHAR(COUNTA($D$3:D56)-66)),IF(AND(COUNTA($D$3:D56)&gt;104,D56&gt;0),("D"&amp;CHAR(COUNTA($D$3:D56)-40)),IF(AND(COUNTA($D$3:D56)&gt;78,D56&gt;0),("C"&amp;CHAR(COUNTA($D$3:D56)-14)),IF(AND(COUNTA($D$3:D56)&gt;52,D56&gt;0),("B"&amp;CHAR(COUNTA($D$3:D56)+12)),IF(AND(COUNTA($D$3:D56)&gt;26,D56&gt;0),("A"&amp;CHAR(COUNTA($D$3:D56)+38)),IF(AND(COUNTA($D$3:D56)&lt;27,D56&gt;0),(CHAR(COUNTA($D$3:D56)+64)),""))))))</f>
        <v/>
      </c>
      <c r="B56" s="192" t="s">
        <v>28</v>
      </c>
      <c r="C56" s="48"/>
      <c r="D56" s="48"/>
      <c r="E56" s="3"/>
      <c r="F56" s="65"/>
      <c r="G56" s="79"/>
    </row>
    <row r="57" spans="1:8" s="66" customFormat="1" x14ac:dyDescent="0.35">
      <c r="A57" s="67"/>
      <c r="B57" s="192"/>
      <c r="C57" s="48"/>
      <c r="D57" s="48"/>
      <c r="E57" s="74"/>
      <c r="F57" s="180"/>
      <c r="G57" s="79"/>
    </row>
    <row r="58" spans="1:8" s="66" customFormat="1" x14ac:dyDescent="0.35">
      <c r="A58" s="67" t="str">
        <f>IF(AND(COUNTA($D$3:D58)&gt;130,D58&gt;0),("E"&amp;CHAR(COUNTA($D$3:D58)-66)),IF(AND(COUNTA($D$3:D58)&gt;104,D58&gt;0),("D"&amp;CHAR(COUNTA($D$3:D58)-40)),IF(AND(COUNTA($D$3:D58)&gt;78,D58&gt;0),("C"&amp;CHAR(COUNTA($D$3:D58)-14)),IF(AND(COUNTA($D$3:D58)&gt;52,D58&gt;0),("B"&amp;CHAR(COUNTA($D$3:D58)+12)),IF(AND(COUNTA($D$3:D58)&gt;26,D58&gt;0),("A"&amp;CHAR(COUNTA($D$3:D58)+38)),IF(AND(COUNTA($D$3:D58)&lt;27,D58&gt;0),(CHAR(COUNTA($D$3:D58)+64)),""))))))</f>
        <v/>
      </c>
      <c r="B58" s="192" t="s">
        <v>101</v>
      </c>
      <c r="C58" s="48"/>
      <c r="D58" s="48"/>
      <c r="E58" s="3"/>
      <c r="F58" s="180"/>
      <c r="G58" s="79"/>
    </row>
    <row r="59" spans="1:8" s="66" customFormat="1" x14ac:dyDescent="0.35">
      <c r="A59" s="67"/>
      <c r="B59" s="192"/>
      <c r="C59" s="48"/>
      <c r="D59" s="48"/>
      <c r="E59" s="74"/>
      <c r="F59" s="180"/>
      <c r="G59" s="79"/>
    </row>
    <row r="60" spans="1:8" s="66" customFormat="1" ht="46.5" x14ac:dyDescent="0.35">
      <c r="A60" s="67" t="str">
        <f>IF(AND(COUNTA($D$3:D60)&gt;130,D60&gt;0),("E"&amp;CHAR(COUNTA($D$3:D60)-66)),IF(AND(COUNTA($D$3:D60)&gt;104,D60&gt;0),("D"&amp;CHAR(COUNTA($D$3:D60)-40)),IF(AND(COUNTA($D$3:D60)&gt;78,D60&gt;0),("C"&amp;CHAR(COUNTA($D$3:D60)-14)),IF(AND(COUNTA($D$3:D60)&gt;52,D60&gt;0),("B"&amp;CHAR(COUNTA($D$3:D60)+12)),IF(AND(COUNTA($D$3:D60)&gt;26,D60&gt;0),("A"&amp;CHAR(COUNTA($D$3:D60)+38)),IF(AND(COUNTA($D$3:D60)&lt;27,D60&gt;0),(CHAR(COUNTA($D$3:D60)+64)),""))))))</f>
        <v/>
      </c>
      <c r="B60" s="39" t="s">
        <v>368</v>
      </c>
      <c r="C60" s="48"/>
      <c r="D60" s="48"/>
      <c r="E60" s="3"/>
      <c r="F60" s="180"/>
      <c r="G60" s="79"/>
    </row>
    <row r="61" spans="1:8" s="66" customFormat="1" x14ac:dyDescent="0.35">
      <c r="A61" s="67" t="str">
        <f>IF(AND(COUNTA($D$3:D61)&gt;130,D61&gt;0),("E"&amp;CHAR(COUNTA($D$3:D61)-66)),IF(AND(COUNTA($D$3:D61)&gt;104,D61&gt;0),("D"&amp;CHAR(COUNTA($D$3:D61)-40)),IF(AND(COUNTA($D$3:D61)&gt;78,D61&gt;0),("C"&amp;CHAR(COUNTA($D$3:D61)-14)),IF(AND(COUNTA($D$3:D61)&gt;52,D61&gt;0),("B"&amp;CHAR(COUNTA($D$3:D61)+12)),IF(AND(COUNTA($D$3:D61)&gt;26,D61&gt;0),("A"&amp;CHAR(COUNTA($D$3:D61)+38)),IF(AND(COUNTA($D$3:D61)&lt;27,D61&gt;0),(CHAR(COUNTA($D$3:D61)+64)),""))))))</f>
        <v>P</v>
      </c>
      <c r="B61" s="188" t="s">
        <v>183</v>
      </c>
      <c r="C61" s="48">
        <v>5</v>
      </c>
      <c r="D61" s="48" t="s">
        <v>7</v>
      </c>
      <c r="E61" s="3"/>
      <c r="F61" s="65"/>
      <c r="G61" s="79"/>
    </row>
    <row r="62" spans="1:8" s="66" customFormat="1" x14ac:dyDescent="0.35">
      <c r="A62" s="67" t="str">
        <f>IF(AND(COUNTA($D$3:D62)&gt;130,D62&gt;0),("E"&amp;CHAR(COUNTA($D$3:D62)-66)),IF(AND(COUNTA($D$3:D62)&gt;104,D62&gt;0),("D"&amp;CHAR(COUNTA($D$3:D62)-40)),IF(AND(COUNTA($D$3:D62)&gt;78,D62&gt;0),("C"&amp;CHAR(COUNTA($D$3:D62)-14)),IF(AND(COUNTA($D$3:D62)&gt;52,D62&gt;0),("B"&amp;CHAR(COUNTA($D$3:D62)+12)),IF(AND(COUNTA($D$3:D62)&gt;26,D62&gt;0),("A"&amp;CHAR(COUNTA($D$3:D62)+38)),IF(AND(COUNTA($D$3:D62)&lt;27,D62&gt;0),(CHAR(COUNTA($D$3:D62)+64)),""))))))</f>
        <v>Q</v>
      </c>
      <c r="B62" s="188" t="s">
        <v>184</v>
      </c>
      <c r="C62" s="48">
        <v>2</v>
      </c>
      <c r="D62" s="48" t="s">
        <v>7</v>
      </c>
      <c r="E62" s="3"/>
      <c r="F62" s="65"/>
      <c r="G62" s="79"/>
    </row>
    <row r="63" spans="1:8" s="66" customFormat="1" x14ac:dyDescent="0.35">
      <c r="A63" s="67" t="str">
        <f>IF(AND(COUNTA($D$3:D63)&gt;130,D63&gt;0),("E"&amp;CHAR(COUNTA($D$3:D63)-66)),IF(AND(COUNTA($D$3:D63)&gt;104,D63&gt;0),("D"&amp;CHAR(COUNTA($D$3:D63)-40)),IF(AND(COUNTA($D$3:D63)&gt;78,D63&gt;0),("C"&amp;CHAR(COUNTA($D$3:D63)-14)),IF(AND(COUNTA($D$3:D63)&gt;52,D63&gt;0),("B"&amp;CHAR(COUNTA($D$3:D63)+12)),IF(AND(COUNTA($D$3:D63)&gt;26,D63&gt;0),("A"&amp;CHAR(COUNTA($D$3:D63)+38)),IF(AND(COUNTA($D$3:D63)&lt;27,D63&gt;0),(CHAR(COUNTA($D$3:D63)+64)),""))))))</f>
        <v>R</v>
      </c>
      <c r="B63" s="188" t="s">
        <v>185</v>
      </c>
      <c r="C63" s="48">
        <v>1</v>
      </c>
      <c r="D63" s="48" t="s">
        <v>7</v>
      </c>
      <c r="E63" s="3"/>
      <c r="F63" s="65"/>
      <c r="G63" s="79"/>
    </row>
    <row r="64" spans="1:8" s="66" customFormat="1" x14ac:dyDescent="0.35">
      <c r="A64" s="67" t="str">
        <f>IF(AND(COUNTA($D$3:D64)&gt;130,D64&gt;0),("E"&amp;CHAR(COUNTA($D$3:D64)-66)),IF(AND(COUNTA($D$3:D64)&gt;104,D64&gt;0),("D"&amp;CHAR(COUNTA($D$3:D64)-40)),IF(AND(COUNTA($D$3:D64)&gt;78,D64&gt;0),("C"&amp;CHAR(COUNTA($D$3:D64)-14)),IF(AND(COUNTA($D$3:D64)&gt;52,D64&gt;0),("B"&amp;CHAR(COUNTA($D$3:D64)+12)),IF(AND(COUNTA($D$3:D64)&gt;26,D64&gt;0),("A"&amp;CHAR(COUNTA($D$3:D64)+38)),IF(AND(COUNTA($D$3:D64)&lt;27,D64&gt;0),(CHAR(COUNTA($D$3:D64)+64)),""))))))</f>
        <v>S</v>
      </c>
      <c r="B64" s="188" t="s">
        <v>186</v>
      </c>
      <c r="C64" s="48">
        <v>1</v>
      </c>
      <c r="D64" s="48" t="s">
        <v>7</v>
      </c>
      <c r="E64" s="3"/>
      <c r="F64" s="65"/>
      <c r="G64" s="79"/>
    </row>
    <row r="65" spans="1:7" s="66" customFormat="1" x14ac:dyDescent="0.35">
      <c r="A65" s="67" t="str">
        <f>IF(AND(COUNTA($D$3:D65)&gt;130,D65&gt;0),("E"&amp;CHAR(COUNTA($D$3:D65)-66)),IF(AND(COUNTA($D$3:D65)&gt;104,D65&gt;0),("D"&amp;CHAR(COUNTA($D$3:D65)-40)),IF(AND(COUNTA($D$3:D65)&gt;78,D65&gt;0),("C"&amp;CHAR(COUNTA($D$3:D65)-14)),IF(AND(COUNTA($D$3:D65)&gt;52,D65&gt;0),("B"&amp;CHAR(COUNTA($D$3:D65)+12)),IF(AND(COUNTA($D$3:D65)&gt;26,D65&gt;0),("A"&amp;CHAR(COUNTA($D$3:D65)+38)),IF(AND(COUNTA($D$3:D65)&lt;27,D65&gt;0),(CHAR(COUNTA($D$3:D65)+64)),""))))))</f>
        <v>T</v>
      </c>
      <c r="B65" s="188" t="s">
        <v>187</v>
      </c>
      <c r="C65" s="48">
        <v>1</v>
      </c>
      <c r="D65" s="48" t="s">
        <v>7</v>
      </c>
      <c r="E65" s="3"/>
      <c r="F65" s="65"/>
      <c r="G65" s="79"/>
    </row>
    <row r="66" spans="1:7" s="66" customFormat="1" x14ac:dyDescent="0.35">
      <c r="A66" s="67" t="str">
        <f>IF(AND(COUNTA($D$3:D66)&gt;130,D66&gt;0),("E"&amp;CHAR(COUNTA($D$3:D66)-66)),IF(AND(COUNTA($D$3:D66)&gt;104,D66&gt;0),("D"&amp;CHAR(COUNTA($D$3:D66)-40)),IF(AND(COUNTA($D$3:D66)&gt;78,D66&gt;0),("C"&amp;CHAR(COUNTA($D$3:D66)-14)),IF(AND(COUNTA($D$3:D66)&gt;52,D66&gt;0),("B"&amp;CHAR(COUNTA($D$3:D66)+12)),IF(AND(COUNTA($D$3:D66)&gt;26,D66&gt;0),("A"&amp;CHAR(COUNTA($D$3:D66)+38)),IF(AND(COUNTA($D$3:D66)&lt;27,D66&gt;0),(CHAR(COUNTA($D$3:D66)+64)),""))))))</f>
        <v>U</v>
      </c>
      <c r="B66" s="188" t="s">
        <v>188</v>
      </c>
      <c r="C66" s="48">
        <v>1</v>
      </c>
      <c r="D66" s="48" t="s">
        <v>7</v>
      </c>
      <c r="E66" s="3"/>
      <c r="F66" s="65"/>
      <c r="G66" s="79"/>
    </row>
    <row r="67" spans="1:7" s="66" customFormat="1" x14ac:dyDescent="0.35">
      <c r="A67" s="67" t="str">
        <f>IF(AND(COUNTA($D$3:D67)&gt;130,D67&gt;0),("E"&amp;CHAR(COUNTA($D$3:D67)-66)),IF(AND(COUNTA($D$3:D67)&gt;104,D67&gt;0),("D"&amp;CHAR(COUNTA($D$3:D67)-40)),IF(AND(COUNTA($D$3:D67)&gt;78,D67&gt;0),("C"&amp;CHAR(COUNTA($D$3:D67)-14)),IF(AND(COUNTA($D$3:D67)&gt;52,D67&gt;0),("B"&amp;CHAR(COUNTA($D$3:D67)+12)),IF(AND(COUNTA($D$3:D67)&gt;26,D67&gt;0),("A"&amp;CHAR(COUNTA($D$3:D67)+38)),IF(AND(COUNTA($D$3:D67)&lt;27,D67&gt;0),(CHAR(COUNTA($D$3:D67)+64)),""))))))</f>
        <v>V</v>
      </c>
      <c r="B67" s="188" t="s">
        <v>189</v>
      </c>
      <c r="C67" s="48">
        <v>1</v>
      </c>
      <c r="D67" s="48" t="s">
        <v>7</v>
      </c>
      <c r="E67" s="3"/>
      <c r="F67" s="65"/>
      <c r="G67" s="79"/>
    </row>
    <row r="68" spans="1:7" s="66" customFormat="1" x14ac:dyDescent="0.35">
      <c r="A68" s="67"/>
      <c r="B68" s="188"/>
      <c r="C68" s="48"/>
      <c r="D68" s="48"/>
      <c r="E68" s="74"/>
      <c r="F68" s="180"/>
      <c r="G68" s="79"/>
    </row>
    <row r="69" spans="1:7" s="66" customFormat="1" x14ac:dyDescent="0.35">
      <c r="A69" s="67" t="str">
        <f>IF(AND(COUNTA($D$3:D69)&gt;130,D69&gt;0),("E"&amp;CHAR(COUNTA($D$3:D69)-66)),IF(AND(COUNTA($D$3:D69)&gt;104,D69&gt;0),("D"&amp;CHAR(COUNTA($D$3:D69)-40)),IF(AND(COUNTA($D$3:D69)&gt;78,D69&gt;0),("C"&amp;CHAR(COUNTA($D$3:D69)-14)),IF(AND(COUNTA($D$3:D69)&gt;52,D69&gt;0),("B"&amp;CHAR(COUNTA($D$3:D69)+12)),IF(AND(COUNTA($D$3:D69)&gt;26,D69&gt;0),("A"&amp;CHAR(COUNTA($D$3:D69)+38)),IF(AND(COUNTA($D$3:D69)&lt;27,D69&gt;0),(CHAR(COUNTA($D$3:D69)+64)),""))))))</f>
        <v/>
      </c>
      <c r="B69" s="192" t="s">
        <v>178</v>
      </c>
      <c r="C69" s="48"/>
      <c r="D69" s="48"/>
      <c r="E69" s="3"/>
      <c r="F69" s="180"/>
      <c r="G69" s="79"/>
    </row>
    <row r="70" spans="1:7" s="66" customFormat="1" x14ac:dyDescent="0.35">
      <c r="A70" s="67" t="str">
        <f>IF(AND(COUNTA($D$3:D70)&gt;130,D70&gt;0),("E"&amp;CHAR(COUNTA($D$3:D70)-66)),IF(AND(COUNTA($D$3:D70)&gt;104,D70&gt;0),("D"&amp;CHAR(COUNTA($D$3:D70)-40)),IF(AND(COUNTA($D$3:D70)&gt;78,D70&gt;0),("C"&amp;CHAR(COUNTA($D$3:D70)-14)),IF(AND(COUNTA($D$3:D70)&gt;52,D70&gt;0),("B"&amp;CHAR(COUNTA($D$3:D70)+12)),IF(AND(COUNTA($D$3:D70)&gt;26,D70&gt;0),("A"&amp;CHAR(COUNTA($D$3:D70)+38)),IF(AND(COUNTA($D$3:D70)&lt;27,D70&gt;0),(CHAR(COUNTA($D$3:D70)+64)),""))))))</f>
        <v/>
      </c>
      <c r="B70" s="39"/>
      <c r="C70" s="48"/>
      <c r="D70" s="48"/>
      <c r="E70" s="3"/>
      <c r="F70" s="180"/>
      <c r="G70" s="79"/>
    </row>
    <row r="71" spans="1:7" s="66" customFormat="1" x14ac:dyDescent="0.35">
      <c r="A71" s="67" t="str">
        <f>IF(AND(COUNTA($D$3:D71)&gt;130,D71&gt;0),("E"&amp;CHAR(COUNTA($D$3:D71)-66)),IF(AND(COUNTA($D$3:D71)&gt;104,D71&gt;0),("D"&amp;CHAR(COUNTA($D$3:D71)-40)),IF(AND(COUNTA($D$3:D71)&gt;78,D71&gt;0),("C"&amp;CHAR(COUNTA($D$3:D71)-14)),IF(AND(COUNTA($D$3:D71)&gt;52,D71&gt;0),("B"&amp;CHAR(COUNTA($D$3:D71)+12)),IF(AND(COUNTA($D$3:D71)&gt;26,D71&gt;0),("A"&amp;CHAR(COUNTA($D$3:D71)+38)),IF(AND(COUNTA($D$3:D71)&lt;27,D71&gt;0),(CHAR(COUNTA($D$3:D71)+64)),""))))))</f>
        <v/>
      </c>
      <c r="B71" s="39" t="s">
        <v>181</v>
      </c>
      <c r="C71" s="48"/>
      <c r="D71" s="48"/>
      <c r="E71" s="3"/>
      <c r="F71" s="180"/>
      <c r="G71" s="79"/>
    </row>
    <row r="72" spans="1:7" s="66" customFormat="1" x14ac:dyDescent="0.35">
      <c r="A72" s="67" t="str">
        <f>IF(AND(COUNTA($D$3:D72)&gt;130,D72&gt;0),("E"&amp;CHAR(COUNTA($D$3:D72)-66)),IF(AND(COUNTA($D$3:D72)&gt;104,D72&gt;0),("D"&amp;CHAR(COUNTA($D$3:D72)-40)),IF(AND(COUNTA($D$3:D72)&gt;78,D72&gt;0),("C"&amp;CHAR(COUNTA($D$3:D72)-14)),IF(AND(COUNTA($D$3:D72)&gt;52,D72&gt;0),("B"&amp;CHAR(COUNTA($D$3:D72)+12)),IF(AND(COUNTA($D$3:D72)&gt;26,D72&gt;0),("A"&amp;CHAR(COUNTA($D$3:D72)+38)),IF(AND(COUNTA($D$3:D72)&lt;27,D72&gt;0),(CHAR(COUNTA($D$3:D72)+64)),""))))))</f>
        <v>W</v>
      </c>
      <c r="B72" s="188" t="s">
        <v>190</v>
      </c>
      <c r="C72" s="48">
        <v>30</v>
      </c>
      <c r="D72" s="48" t="s">
        <v>7</v>
      </c>
      <c r="E72" s="3"/>
      <c r="F72" s="65"/>
      <c r="G72" s="79"/>
    </row>
    <row r="73" spans="1:7" s="66" customFormat="1" x14ac:dyDescent="0.35">
      <c r="A73" s="67" t="str">
        <f>IF(AND(COUNTA($D$3:D73)&gt;130,D73&gt;0),("E"&amp;CHAR(COUNTA($D$3:D73)-66)),IF(AND(COUNTA($D$3:D73)&gt;104,D73&gt;0),("D"&amp;CHAR(COUNTA($D$3:D73)-40)),IF(AND(COUNTA($D$3:D73)&gt;78,D73&gt;0),("C"&amp;CHAR(COUNTA($D$3:D73)-14)),IF(AND(COUNTA($D$3:D73)&gt;52,D73&gt;0),("B"&amp;CHAR(COUNTA($D$3:D73)+12)),IF(AND(COUNTA($D$3:D73)&gt;26,D73&gt;0),("A"&amp;CHAR(COUNTA($D$3:D73)+38)),IF(AND(COUNTA($D$3:D73)&lt;27,D73&gt;0),(CHAR(COUNTA($D$3:D73)+64)),""))))))</f>
        <v>X</v>
      </c>
      <c r="B73" s="188" t="s">
        <v>369</v>
      </c>
      <c r="C73" s="48">
        <v>30</v>
      </c>
      <c r="D73" s="48" t="s">
        <v>7</v>
      </c>
      <c r="E73" s="3"/>
      <c r="F73" s="65"/>
      <c r="G73" s="79"/>
    </row>
    <row r="74" spans="1:7" s="66" customFormat="1" x14ac:dyDescent="0.35">
      <c r="A74" s="67" t="str">
        <f>IF(AND(COUNTA($D$3:D74)&gt;130,D74&gt;0),("E"&amp;CHAR(COUNTA($D$3:D74)-66)),IF(AND(COUNTA($D$3:D74)&gt;104,D74&gt;0),("D"&amp;CHAR(COUNTA($D$3:D74)-40)),IF(AND(COUNTA($D$3:D74)&gt;78,D74&gt;0),("C"&amp;CHAR(COUNTA($D$3:D74)-14)),IF(AND(COUNTA($D$3:D74)&gt;52,D74&gt;0),("B"&amp;CHAR(COUNTA($D$3:D74)+12)),IF(AND(COUNTA($D$3:D74)&gt;26,D74&gt;0),("A"&amp;CHAR(COUNTA($D$3:D74)+38)),IF(AND(COUNTA($D$3:D74)&lt;27,D74&gt;0),(CHAR(COUNTA($D$3:D74)+64)),""))))))</f>
        <v>Y</v>
      </c>
      <c r="B74" s="188" t="s">
        <v>191</v>
      </c>
      <c r="C74" s="48">
        <v>59</v>
      </c>
      <c r="D74" s="48" t="s">
        <v>7</v>
      </c>
      <c r="E74" s="3"/>
      <c r="F74" s="65"/>
      <c r="G74" s="79"/>
    </row>
    <row r="75" spans="1:7" s="66" customFormat="1" x14ac:dyDescent="0.35">
      <c r="A75" s="67" t="str">
        <f>IF(AND(COUNTA($D$3:D75)&gt;130,D75&gt;0),("E"&amp;CHAR(COUNTA($D$3:D75)-66)),IF(AND(COUNTA($D$3:D75)&gt;104,D75&gt;0),("D"&amp;CHAR(COUNTA($D$3:D75)-40)),IF(AND(COUNTA($D$3:D75)&gt;78,D75&gt;0),("C"&amp;CHAR(COUNTA($D$3:D75)-14)),IF(AND(COUNTA($D$3:D75)&gt;52,D75&gt;0),("B"&amp;CHAR(COUNTA($D$3:D75)+12)),IF(AND(COUNTA($D$3:D75)&gt;26,D75&gt;0),("A"&amp;CHAR(COUNTA($D$3:D75)+38)),IF(AND(COUNTA($D$3:D75)&lt;27,D75&gt;0),(CHAR(COUNTA($D$3:D75)+64)),""))))))</f>
        <v>Z</v>
      </c>
      <c r="B75" s="188" t="s">
        <v>192</v>
      </c>
      <c r="C75" s="48">
        <v>59</v>
      </c>
      <c r="D75" s="48" t="s">
        <v>7</v>
      </c>
      <c r="E75" s="3"/>
      <c r="F75" s="65"/>
      <c r="G75" s="79"/>
    </row>
    <row r="76" spans="1:7" s="66" customFormat="1" x14ac:dyDescent="0.35">
      <c r="A76" s="67" t="str">
        <f>IF(AND(COUNTA($D$3:D76)&gt;130,D76&gt;0),("E"&amp;CHAR(COUNTA($D$3:D76)-66)),IF(AND(COUNTA($D$3:D76)&gt;104,D76&gt;0),("D"&amp;CHAR(COUNTA($D$3:D76)-40)),IF(AND(COUNTA($D$3:D76)&gt;78,D76&gt;0),("C"&amp;CHAR(COUNTA($D$3:D76)-14)),IF(AND(COUNTA($D$3:D76)&gt;52,D76&gt;0),("B"&amp;CHAR(COUNTA($D$3:D76)+12)),IF(AND(COUNTA($D$3:D76)&gt;26,D76&gt;0),("A"&amp;CHAR(COUNTA($D$3:D76)+38)),IF(AND(COUNTA($D$3:D76)&lt;27,D76&gt;0),(CHAR(COUNTA($D$3:D76)+64)),""))))))</f>
        <v>AA</v>
      </c>
      <c r="B76" s="188" t="s">
        <v>193</v>
      </c>
      <c r="C76" s="48">
        <v>30</v>
      </c>
      <c r="D76" s="48" t="s">
        <v>7</v>
      </c>
      <c r="E76" s="3"/>
      <c r="F76" s="65"/>
      <c r="G76" s="79"/>
    </row>
    <row r="77" spans="1:7" s="66" customFormat="1" x14ac:dyDescent="0.35">
      <c r="A77" s="67" t="str">
        <f>IF(AND(COUNTA($D$3:D77)&gt;130,D77&gt;0),("E"&amp;CHAR(COUNTA($D$3:D77)-66)),IF(AND(COUNTA($D$3:D77)&gt;104,D77&gt;0),("D"&amp;CHAR(COUNTA($D$3:D77)-40)),IF(AND(COUNTA($D$3:D77)&gt;78,D77&gt;0),("C"&amp;CHAR(COUNTA($D$3:D77)-14)),IF(AND(COUNTA($D$3:D77)&gt;52,D77&gt;0),("B"&amp;CHAR(COUNTA($D$3:D77)+12)),IF(AND(COUNTA($D$3:D77)&gt;26,D77&gt;0),("A"&amp;CHAR(COUNTA($D$3:D77)+38)),IF(AND(COUNTA($D$3:D77)&lt;27,D77&gt;0),(CHAR(COUNTA($D$3:D77)+64)),""))))))</f>
        <v>AB</v>
      </c>
      <c r="B77" s="188" t="s">
        <v>194</v>
      </c>
      <c r="C77" s="48">
        <v>30</v>
      </c>
      <c r="D77" s="48" t="s">
        <v>7</v>
      </c>
      <c r="E77" s="3"/>
      <c r="F77" s="65"/>
      <c r="G77" s="79"/>
    </row>
    <row r="78" spans="1:7" s="66" customFormat="1" ht="31" x14ac:dyDescent="0.35">
      <c r="A78" s="67" t="str">
        <f>IF(AND(COUNTA($D$3:D78)&gt;130,D78&gt;0),("E"&amp;CHAR(COUNTA($D$3:D78)-66)),IF(AND(COUNTA($D$3:D78)&gt;104,D78&gt;0),("D"&amp;CHAR(COUNTA($D$3:D78)-40)),IF(AND(COUNTA($D$3:D78)&gt;78,D78&gt;0),("C"&amp;CHAR(COUNTA($D$3:D78)-14)),IF(AND(COUNTA($D$3:D78)&gt;52,D78&gt;0),("B"&amp;CHAR(COUNTA($D$3:D78)+12)),IF(AND(COUNTA($D$3:D78)&gt;26,D78&gt;0),("A"&amp;CHAR(COUNTA($D$3:D78)+38)),IF(AND(COUNTA($D$3:D78)&lt;27,D78&gt;0),(CHAR(COUNTA($D$3:D78)+64)),""))))))</f>
        <v>AC</v>
      </c>
      <c r="B78" s="188" t="s">
        <v>195</v>
      </c>
      <c r="C78" s="48">
        <v>30</v>
      </c>
      <c r="D78" s="48" t="s">
        <v>7</v>
      </c>
      <c r="E78" s="3"/>
      <c r="F78" s="65"/>
      <c r="G78" s="79"/>
    </row>
    <row r="79" spans="1:7" s="66" customFormat="1" ht="31" x14ac:dyDescent="0.35">
      <c r="A79" s="67" t="str">
        <f>IF(AND(COUNTA($D$3:D79)&gt;130,D79&gt;0),("E"&amp;CHAR(COUNTA($D$3:D79)-66)),IF(AND(COUNTA($D$3:D79)&gt;104,D79&gt;0),("D"&amp;CHAR(COUNTA($D$3:D79)-40)),IF(AND(COUNTA($D$3:D79)&gt;78,D79&gt;0),("C"&amp;CHAR(COUNTA($D$3:D79)-14)),IF(AND(COUNTA($D$3:D79)&gt;52,D79&gt;0),("B"&amp;CHAR(COUNTA($D$3:D79)+12)),IF(AND(COUNTA($D$3:D79)&gt;26,D79&gt;0),("A"&amp;CHAR(COUNTA($D$3:D79)+38)),IF(AND(COUNTA($D$3:D79)&lt;27,D79&gt;0),(CHAR(COUNTA($D$3:D79)+64)),""))))))</f>
        <v>AD</v>
      </c>
      <c r="B79" s="188" t="s">
        <v>196</v>
      </c>
      <c r="C79" s="50">
        <v>59</v>
      </c>
      <c r="D79" s="48" t="s">
        <v>7</v>
      </c>
      <c r="E79" s="3"/>
      <c r="F79" s="65"/>
      <c r="G79" s="79"/>
    </row>
    <row r="80" spans="1:7" s="66" customFormat="1" ht="31" x14ac:dyDescent="0.35">
      <c r="A80" s="67" t="str">
        <f>IF(AND(COUNTA($D$3:D80)&gt;130,D80&gt;0),("E"&amp;CHAR(COUNTA($D$3:D80)-66)),IF(AND(COUNTA($D$3:D80)&gt;104,D80&gt;0),("D"&amp;CHAR(COUNTA($D$3:D80)-40)),IF(AND(COUNTA($D$3:D80)&gt;78,D80&gt;0),("C"&amp;CHAR(COUNTA($D$3:D80)-14)),IF(AND(COUNTA($D$3:D80)&gt;52,D80&gt;0),("B"&amp;CHAR(COUNTA($D$3:D80)+12)),IF(AND(COUNTA($D$3:D80)&gt;26,D80&gt;0),("A"&amp;CHAR(COUNTA($D$3:D80)+38)),IF(AND(COUNTA($D$3:D80)&lt;27,D80&gt;0),(CHAR(COUNTA($D$3:D80)+64)),""))))))</f>
        <v>AE</v>
      </c>
      <c r="B80" s="188" t="s">
        <v>197</v>
      </c>
      <c r="C80" s="50">
        <v>59</v>
      </c>
      <c r="D80" s="48" t="s">
        <v>7</v>
      </c>
      <c r="E80" s="3"/>
      <c r="F80" s="65"/>
      <c r="G80" s="79"/>
    </row>
    <row r="81" spans="1:7" s="66" customFormat="1" ht="33.5" customHeight="1" x14ac:dyDescent="0.35">
      <c r="A81" s="67" t="str">
        <f>IF(AND(COUNTA($D$3:D81)&gt;130,D81&gt;0),("E"&amp;CHAR(COUNTA($D$3:D81)-66)),IF(AND(COUNTA($D$3:D81)&gt;104,D81&gt;0),("D"&amp;CHAR(COUNTA($D$3:D81)-40)),IF(AND(COUNTA($D$3:D81)&gt;78,D81&gt;0),("C"&amp;CHAR(COUNTA($D$3:D81)-14)),IF(AND(COUNTA($D$3:D81)&gt;52,D81&gt;0),("B"&amp;CHAR(COUNTA($D$3:D81)+12)),IF(AND(COUNTA($D$3:D81)&gt;26,D81&gt;0),("A"&amp;CHAR(COUNTA($D$3:D81)+38)),IF(AND(COUNTA($D$3:D81)&lt;27,D81&gt;0),(CHAR(COUNTA($D$3:D81)+64)),""))))))</f>
        <v>AF</v>
      </c>
      <c r="B81" s="188" t="s">
        <v>198</v>
      </c>
      <c r="C81" s="50">
        <v>30</v>
      </c>
      <c r="D81" s="48" t="s">
        <v>7</v>
      </c>
      <c r="E81" s="74"/>
      <c r="F81" s="180"/>
      <c r="G81" s="79"/>
    </row>
    <row r="82" spans="1:7" s="66" customFormat="1" x14ac:dyDescent="0.35">
      <c r="A82" s="67" t="str">
        <f>IF(AND(COUNTA($D$3:D82)&gt;130,D82&gt;0),("E"&amp;CHAR(COUNTA($D$3:D82)-66)),IF(AND(COUNTA($D$3:D82)&gt;104,D82&gt;0),("D"&amp;CHAR(COUNTA($D$3:D82)-40)),IF(AND(COUNTA($D$3:D82)&gt;78,D82&gt;0),("C"&amp;CHAR(COUNTA($D$3:D82)-14)),IF(AND(COUNTA($D$3:D82)&gt;52,D82&gt;0),("B"&amp;CHAR(COUNTA($D$3:D82)+12)),IF(AND(COUNTA($D$3:D82)&gt;26,D82&gt;0),("A"&amp;CHAR(COUNTA($D$3:D82)+38)),IF(AND(COUNTA($D$3:D82)&lt;27,D82&gt;0),(CHAR(COUNTA($D$3:D82)+64)),""))))))</f>
        <v>AG</v>
      </c>
      <c r="B82" s="188" t="s">
        <v>370</v>
      </c>
      <c r="C82" s="48">
        <v>30</v>
      </c>
      <c r="D82" s="48" t="s">
        <v>7</v>
      </c>
      <c r="E82" s="3"/>
      <c r="F82" s="65"/>
      <c r="G82" s="79"/>
    </row>
    <row r="83" spans="1:7" s="66" customFormat="1" x14ac:dyDescent="0.35">
      <c r="A83" s="67" t="str">
        <f>IF(AND(COUNTA($D$3:D83)&gt;130,D83&gt;0),("E"&amp;CHAR(COUNTA($D$3:D83)-66)),IF(AND(COUNTA($D$3:D83)&gt;104,D83&gt;0),("D"&amp;CHAR(COUNTA($D$3:D83)-40)),IF(AND(COUNTA($D$3:D83)&gt;78,D83&gt;0),("C"&amp;CHAR(COUNTA($D$3:D83)-14)),IF(AND(COUNTA($D$3:D83)&gt;52,D83&gt;0),("B"&amp;CHAR(COUNTA($D$3:D83)+12)),IF(AND(COUNTA($D$3:D83)&gt;26,D83&gt;0),("A"&amp;CHAR(COUNTA($D$3:D83)+38)),IF(AND(COUNTA($D$3:D83)&lt;27,D83&gt;0),(CHAR(COUNTA($D$3:D83)+64)),""))))))</f>
        <v>AH</v>
      </c>
      <c r="B83" s="188" t="s">
        <v>371</v>
      </c>
      <c r="C83" s="48">
        <v>30</v>
      </c>
      <c r="D83" s="48" t="s">
        <v>7</v>
      </c>
      <c r="E83" s="3"/>
      <c r="F83" s="65"/>
      <c r="G83" s="79"/>
    </row>
    <row r="84" spans="1:7" s="66" customFormat="1" ht="31" x14ac:dyDescent="0.35">
      <c r="A84" s="67" t="str">
        <f>IF(AND(COUNTA($D$3:D84)&gt;130,D84&gt;0),("E"&amp;CHAR(COUNTA($D$3:D84)-66)),IF(AND(COUNTA($D$3:D84)&gt;104,D84&gt;0),("D"&amp;CHAR(COUNTA($D$3:D84)-40)),IF(AND(COUNTA($D$3:D84)&gt;78,D84&gt;0),("C"&amp;CHAR(COUNTA($D$3:D84)-14)),IF(AND(COUNTA($D$3:D84)&gt;52,D84&gt;0),("B"&amp;CHAR(COUNTA($D$3:D84)+12)),IF(AND(COUNTA($D$3:D84)&gt;26,D84&gt;0),("A"&amp;CHAR(COUNTA($D$3:D84)+38)),IF(AND(COUNTA($D$3:D84)&lt;27,D84&gt;0),(CHAR(COUNTA($D$3:D84)+64)),""))))))</f>
        <v>AI</v>
      </c>
      <c r="B84" s="188" t="s">
        <v>199</v>
      </c>
      <c r="C84" s="50">
        <v>59</v>
      </c>
      <c r="D84" s="48" t="s">
        <v>7</v>
      </c>
      <c r="E84" s="3"/>
      <c r="F84" s="65"/>
      <c r="G84" s="79"/>
    </row>
    <row r="85" spans="1:7" s="66" customFormat="1" x14ac:dyDescent="0.35">
      <c r="A85" s="67" t="str">
        <f>IF(AND(COUNTA($D$3:D85)&gt;130,D85&gt;0),("E"&amp;CHAR(COUNTA($D$3:D85)-66)),IF(AND(COUNTA($D$3:D85)&gt;104,D85&gt;0),("D"&amp;CHAR(COUNTA($D$3:D85)-40)),IF(AND(COUNTA($D$3:D85)&gt;78,D85&gt;0),("C"&amp;CHAR(COUNTA($D$3:D85)-14)),IF(AND(COUNTA($D$3:D85)&gt;52,D85&gt;0),("B"&amp;CHAR(COUNTA($D$3:D85)+12)),IF(AND(COUNTA($D$3:D85)&gt;26,D85&gt;0),("A"&amp;CHAR(COUNTA($D$3:D85)+38)),IF(AND(COUNTA($D$3:D85)&lt;27,D85&gt;0),(CHAR(COUNTA($D$3:D85)+64)),""))))))</f>
        <v>AJ</v>
      </c>
      <c r="B85" s="188" t="s">
        <v>200</v>
      </c>
      <c r="C85" s="48">
        <v>30</v>
      </c>
      <c r="D85" s="48" t="s">
        <v>7</v>
      </c>
      <c r="E85" s="3"/>
      <c r="F85" s="65"/>
      <c r="G85" s="79"/>
    </row>
    <row r="86" spans="1:7" s="66" customFormat="1" x14ac:dyDescent="0.35">
      <c r="A86" s="67" t="str">
        <f>IF(AND(COUNTA($D$3:D86)&gt;130,D86&gt;0),("E"&amp;CHAR(COUNTA($D$3:D86)-66)),IF(AND(COUNTA($D$3:D86)&gt;104,D86&gt;0),("D"&amp;CHAR(COUNTA($D$3:D86)-40)),IF(AND(COUNTA($D$3:D86)&gt;78,D86&gt;0),("C"&amp;CHAR(COUNTA($D$3:D86)-14)),IF(AND(COUNTA($D$3:D86)&gt;52,D86&gt;0),("B"&amp;CHAR(COUNTA($D$3:D86)+12)),IF(AND(COUNTA($D$3:D86)&gt;26,D86&gt;0),("A"&amp;CHAR(COUNTA($D$3:D86)+38)),IF(AND(COUNTA($D$3:D86)&lt;27,D86&gt;0),(CHAR(COUNTA($D$3:D86)+64)),""))))))</f>
        <v>AK</v>
      </c>
      <c r="B86" s="188" t="s">
        <v>201</v>
      </c>
      <c r="C86" s="48">
        <v>30</v>
      </c>
      <c r="D86" s="48" t="s">
        <v>7</v>
      </c>
      <c r="E86" s="3"/>
      <c r="F86" s="65"/>
      <c r="G86" s="79"/>
    </row>
    <row r="87" spans="1:7" s="66" customFormat="1" x14ac:dyDescent="0.35">
      <c r="A87" s="67"/>
      <c r="B87" s="188"/>
      <c r="C87" s="48"/>
      <c r="D87" s="48"/>
      <c r="E87" s="74"/>
      <c r="F87" s="180"/>
      <c r="G87" s="79"/>
    </row>
    <row r="88" spans="1:7" s="66" customFormat="1" x14ac:dyDescent="0.35">
      <c r="A88" s="67" t="str">
        <f>IF(AND(COUNTA($D$3:D88)&gt;130,D88&gt;0),("E"&amp;CHAR(COUNTA($D$3:D88)-66)),IF(AND(COUNTA($D$3:D88)&gt;104,D88&gt;0),("D"&amp;CHAR(COUNTA($D$3:D88)-40)),IF(AND(COUNTA($D$3:D88)&gt;78,D88&gt;0),("C"&amp;CHAR(COUNTA($D$3:D88)-14)),IF(AND(COUNTA($D$3:D88)&gt;52,D88&gt;0),("B"&amp;CHAR(COUNTA($D$3:D88)+12)),IF(AND(COUNTA($D$3:D88)&gt;26,D88&gt;0),("A"&amp;CHAR(COUNTA($D$3:D88)+38)),IF(AND(COUNTA($D$3:D88)&lt;27,D88&gt;0),(CHAR(COUNTA($D$3:D88)+64)),""))))))</f>
        <v/>
      </c>
      <c r="B88" s="192" t="s">
        <v>377</v>
      </c>
      <c r="C88" s="48"/>
      <c r="D88" s="48"/>
      <c r="E88" s="3"/>
      <c r="F88" s="180"/>
      <c r="G88" s="79"/>
    </row>
    <row r="89" spans="1:7" s="66" customFormat="1" x14ac:dyDescent="0.35">
      <c r="A89" s="67" t="str">
        <f>IF(AND(COUNTA($D$3:D89)&gt;130,D89&gt;0),("E"&amp;CHAR(COUNTA($D$3:D89)-66)),IF(AND(COUNTA($D$3:D89)&gt;104,D89&gt;0),("D"&amp;CHAR(COUNTA($D$3:D89)-40)),IF(AND(COUNTA($D$3:D89)&gt;78,D89&gt;0),("C"&amp;CHAR(COUNTA($D$3:D89)-14)),IF(AND(COUNTA($D$3:D89)&gt;52,D89&gt;0),("B"&amp;CHAR(COUNTA($D$3:D89)+12)),IF(AND(COUNTA($D$3:D89)&gt;26,D89&gt;0),("A"&amp;CHAR(COUNTA($D$3:D89)+38)),IF(AND(COUNTA($D$3:D89)&lt;27,D89&gt;0),(CHAR(COUNTA($D$3:D89)+64)),""))))))</f>
        <v/>
      </c>
      <c r="B89" s="39"/>
      <c r="C89" s="48"/>
      <c r="D89" s="48"/>
      <c r="E89" s="3"/>
      <c r="F89" s="180"/>
      <c r="G89" s="79"/>
    </row>
    <row r="90" spans="1:7" s="66" customFormat="1" x14ac:dyDescent="0.35">
      <c r="A90" s="67" t="str">
        <f>IF(AND(COUNTA($D$3:D90)&gt;130,D90&gt;0),("E"&amp;CHAR(COUNTA($D$3:D90)-66)),IF(AND(COUNTA($D$3:D90)&gt;104,D90&gt;0),("D"&amp;CHAR(COUNTA($D$3:D90)-40)),IF(AND(COUNTA($D$3:D90)&gt;78,D90&gt;0),("C"&amp;CHAR(COUNTA($D$3:D90)-14)),IF(AND(COUNTA($D$3:D90)&gt;52,D90&gt;0),("B"&amp;CHAR(COUNTA($D$3:D90)+12)),IF(AND(COUNTA($D$3:D90)&gt;26,D90&gt;0),("A"&amp;CHAR(COUNTA($D$3:D90)+38)),IF(AND(COUNTA($D$3:D90)&lt;27,D90&gt;0),(CHAR(COUNTA($D$3:D90)+64)),""))))))</f>
        <v/>
      </c>
      <c r="B90" s="39" t="s">
        <v>302</v>
      </c>
      <c r="C90" s="48"/>
      <c r="D90" s="48"/>
      <c r="E90" s="3"/>
      <c r="F90" s="180"/>
      <c r="G90" s="79"/>
    </row>
    <row r="91" spans="1:7" s="66" customFormat="1" ht="31" x14ac:dyDescent="0.35">
      <c r="A91" s="67" t="str">
        <f>IF(AND(COUNTA($D$3:D91)&gt;130,D91&gt;0),("E"&amp;CHAR(COUNTA($D$3:D91)-66)),IF(AND(COUNTA($D$3:D91)&gt;104,D91&gt;0),("D"&amp;CHAR(COUNTA($D$3:D91)-40)),IF(AND(COUNTA($D$3:D91)&gt;78,D91&gt;0),("C"&amp;CHAR(COUNTA($D$3:D91)-14)),IF(AND(COUNTA($D$3:D91)&gt;52,D91&gt;0),("B"&amp;CHAR(COUNTA($D$3:D91)+12)),IF(AND(COUNTA($D$3:D91)&gt;26,D91&gt;0),("A"&amp;CHAR(COUNTA($D$3:D91)+38)),IF(AND(COUNTA($D$3:D91)&lt;27,D91&gt;0),(CHAR(COUNTA($D$3:D91)+64)),""))))))</f>
        <v>AL</v>
      </c>
      <c r="B91" s="188" t="s">
        <v>275</v>
      </c>
      <c r="C91" s="279">
        <f>30+15</f>
        <v>45</v>
      </c>
      <c r="D91" s="48" t="s">
        <v>7</v>
      </c>
      <c r="E91" s="3"/>
      <c r="F91" s="65"/>
      <c r="G91" s="79"/>
    </row>
    <row r="92" spans="1:7" s="66" customFormat="1" x14ac:dyDescent="0.35">
      <c r="A92" s="67" t="str">
        <f>IF(AND(COUNTA($D$3:D92)&gt;130,D92&gt;0),("E"&amp;CHAR(COUNTA($D$3:D92)-66)),IF(AND(COUNTA($D$3:D92)&gt;104,D92&gt;0),("D"&amp;CHAR(COUNTA($D$3:D92)-40)),IF(AND(COUNTA($D$3:D92)&gt;78,D92&gt;0),("C"&amp;CHAR(COUNTA($D$3:D92)-14)),IF(AND(COUNTA($D$3:D92)&gt;52,D92&gt;0),("B"&amp;CHAR(COUNTA($D$3:D92)+12)),IF(AND(COUNTA($D$3:D92)&gt;26,D92&gt;0),("A"&amp;CHAR(COUNTA($D$3:D92)+38)),IF(AND(COUNTA($D$3:D92)&lt;27,D92&gt;0),(CHAR(COUNTA($D$3:D92)+64)),""))))))</f>
        <v>AM</v>
      </c>
      <c r="B92" s="188" t="s">
        <v>276</v>
      </c>
      <c r="C92" s="279">
        <f>30+28</f>
        <v>58</v>
      </c>
      <c r="D92" s="48" t="s">
        <v>7</v>
      </c>
      <c r="E92" s="3"/>
      <c r="F92" s="65"/>
      <c r="G92" s="79"/>
    </row>
    <row r="93" spans="1:7" s="66" customFormat="1" x14ac:dyDescent="0.35">
      <c r="A93" s="67" t="str">
        <f>IF(AND(COUNTA($D$3:D93)&gt;130,D93&gt;0),("E"&amp;CHAR(COUNTA($D$3:D93)-66)),IF(AND(COUNTA($D$3:D93)&gt;104,D93&gt;0),("D"&amp;CHAR(COUNTA($D$3:D93)-40)),IF(AND(COUNTA($D$3:D93)&gt;78,D93&gt;0),("C"&amp;CHAR(COUNTA($D$3:D93)-14)),IF(AND(COUNTA($D$3:D93)&gt;52,D93&gt;0),("B"&amp;CHAR(COUNTA($D$3:D93)+12)),IF(AND(COUNTA($D$3:D93)&gt;26,D93&gt;0),("A"&amp;CHAR(COUNTA($D$3:D93)+38)),IF(AND(COUNTA($D$3:D93)&lt;27,D93&gt;0),(CHAR(COUNTA($D$3:D93)+64)),""))))))</f>
        <v>AN</v>
      </c>
      <c r="B93" s="188" t="s">
        <v>277</v>
      </c>
      <c r="C93" s="279">
        <f>32+25</f>
        <v>57</v>
      </c>
      <c r="D93" s="48" t="s">
        <v>7</v>
      </c>
      <c r="E93" s="3"/>
      <c r="F93" s="65"/>
      <c r="G93" s="79"/>
    </row>
    <row r="94" spans="1:7" s="66" customFormat="1" x14ac:dyDescent="0.35">
      <c r="A94" s="67" t="str">
        <f>IF(AND(COUNTA($D$3:D94)&gt;130,D94&gt;0),("E"&amp;CHAR(COUNTA($D$3:D94)-66)),IF(AND(COUNTA($D$3:D94)&gt;104,D94&gt;0),("D"&amp;CHAR(COUNTA($D$3:D94)-40)),IF(AND(COUNTA($D$3:D94)&gt;78,D94&gt;0),("C"&amp;CHAR(COUNTA($D$3:D94)-14)),IF(AND(COUNTA($D$3:D94)&gt;52,D94&gt;0),("B"&amp;CHAR(COUNTA($D$3:D94)+12)),IF(AND(COUNTA($D$3:D94)&gt;26,D94&gt;0),("A"&amp;CHAR(COUNTA($D$3:D94)+38)),IF(AND(COUNTA($D$3:D94)&lt;27,D94&gt;0),(CHAR(COUNTA($D$3:D94)+64)),""))))))</f>
        <v>AO</v>
      </c>
      <c r="B94" s="188" t="s">
        <v>278</v>
      </c>
      <c r="C94" s="279">
        <f>22+20</f>
        <v>42</v>
      </c>
      <c r="D94" s="48" t="s">
        <v>7</v>
      </c>
      <c r="E94" s="3"/>
      <c r="F94" s="65"/>
      <c r="G94" s="79"/>
    </row>
    <row r="95" spans="1:7" s="66" customFormat="1" x14ac:dyDescent="0.35">
      <c r="A95" s="67" t="str">
        <f>IF(AND(COUNTA($D$3:D95)&gt;130,D95&gt;0),("E"&amp;CHAR(COUNTA($D$3:D95)-66)),IF(AND(COUNTA($D$3:D95)&gt;104,D95&gt;0),("D"&amp;CHAR(COUNTA($D$3:D95)-40)),IF(AND(COUNTA($D$3:D95)&gt;78,D95&gt;0),("C"&amp;CHAR(COUNTA($D$3:D95)-14)),IF(AND(COUNTA($D$3:D95)&gt;52,D95&gt;0),("B"&amp;CHAR(COUNTA($D$3:D95)+12)),IF(AND(COUNTA($D$3:D95)&gt;26,D95&gt;0),("A"&amp;CHAR(COUNTA($D$3:D95)+38)),IF(AND(COUNTA($D$3:D95)&lt;27,D95&gt;0),(CHAR(COUNTA($D$3:D95)+64)),""))))))</f>
        <v>AP</v>
      </c>
      <c r="B95" s="188" t="s">
        <v>279</v>
      </c>
      <c r="C95" s="279">
        <f>29+13</f>
        <v>42</v>
      </c>
      <c r="D95" s="48" t="s">
        <v>7</v>
      </c>
      <c r="E95" s="3"/>
      <c r="F95" s="65"/>
      <c r="G95" s="79"/>
    </row>
    <row r="96" spans="1:7" s="66" customFormat="1" x14ac:dyDescent="0.35">
      <c r="A96" s="67" t="str">
        <f>IF(AND(COUNTA($D$3:D96)&gt;130,D96&gt;0),("E"&amp;CHAR(COUNTA($D$3:D96)-66)),IF(AND(COUNTA($D$3:D96)&gt;104,D96&gt;0),("D"&amp;CHAR(COUNTA($D$3:D96)-40)),IF(AND(COUNTA($D$3:D96)&gt;78,D96&gt;0),("C"&amp;CHAR(COUNTA($D$3:D96)-14)),IF(AND(COUNTA($D$3:D96)&gt;52,D96&gt;0),("B"&amp;CHAR(COUNTA($D$3:D96)+12)),IF(AND(COUNTA($D$3:D96)&gt;26,D96&gt;0),("A"&amp;CHAR(COUNTA($D$3:D96)+38)),IF(AND(COUNTA($D$3:D96)&lt;27,D96&gt;0),(CHAR(COUNTA($D$3:D96)+64)),""))))))</f>
        <v>AQ</v>
      </c>
      <c r="B96" s="188" t="s">
        <v>280</v>
      </c>
      <c r="C96" s="279">
        <f>40+18</f>
        <v>58</v>
      </c>
      <c r="D96" s="48" t="s">
        <v>7</v>
      </c>
      <c r="E96" s="3"/>
      <c r="F96" s="65"/>
      <c r="G96" s="79"/>
    </row>
    <row r="97" spans="1:7" s="66" customFormat="1" x14ac:dyDescent="0.35">
      <c r="A97" s="67" t="str">
        <f>IF(AND(COUNTA($D$3:D97)&gt;130,D97&gt;0),("E"&amp;CHAR(COUNTA($D$3:D97)-66)),IF(AND(COUNTA($D$3:D97)&gt;104,D97&gt;0),("D"&amp;CHAR(COUNTA($D$3:D97)-40)),IF(AND(COUNTA($D$3:D97)&gt;78,D97&gt;0),("C"&amp;CHAR(COUNTA($D$3:D97)-14)),IF(AND(COUNTA($D$3:D97)&gt;52,D97&gt;0),("B"&amp;CHAR(COUNTA($D$3:D97)+12)),IF(AND(COUNTA($D$3:D97)&gt;26,D97&gt;0),("A"&amp;CHAR(COUNTA($D$3:D97)+38)),IF(AND(COUNTA($D$3:D97)&lt;27,D97&gt;0),(CHAR(COUNTA($D$3:D97)+64)),""))))))</f>
        <v>AR</v>
      </c>
      <c r="B97" s="188" t="s">
        <v>281</v>
      </c>
      <c r="C97" s="279">
        <f>20+17</f>
        <v>37</v>
      </c>
      <c r="D97" s="48" t="s">
        <v>7</v>
      </c>
      <c r="E97" s="3"/>
      <c r="F97" s="65"/>
      <c r="G97" s="79"/>
    </row>
    <row r="98" spans="1:7" s="66" customFormat="1" ht="31" x14ac:dyDescent="0.35">
      <c r="A98" s="67" t="str">
        <f>IF(AND(COUNTA($D$3:D98)&gt;130,D98&gt;0),("E"&amp;CHAR(COUNTA($D$3:D98)-66)),IF(AND(COUNTA($D$3:D98)&gt;104,D98&gt;0),("D"&amp;CHAR(COUNTA($D$3:D98)-40)),IF(AND(COUNTA($D$3:D98)&gt;78,D98&gt;0),("C"&amp;CHAR(COUNTA($D$3:D98)-14)),IF(AND(COUNTA($D$3:D98)&gt;52,D98&gt;0),("B"&amp;CHAR(COUNTA($D$3:D98)+12)),IF(AND(COUNTA($D$3:D98)&gt;26,D98&gt;0),("A"&amp;CHAR(COUNTA($D$3:D98)+38)),IF(AND(COUNTA($D$3:D98)&lt;27,D98&gt;0),(CHAR(COUNTA($D$3:D98)+64)),""))))))</f>
        <v>AS</v>
      </c>
      <c r="B98" s="188" t="s">
        <v>282</v>
      </c>
      <c r="C98" s="280">
        <f>40+23</f>
        <v>63</v>
      </c>
      <c r="D98" s="48" t="s">
        <v>7</v>
      </c>
      <c r="E98" s="3"/>
      <c r="F98" s="65"/>
      <c r="G98" s="79"/>
    </row>
    <row r="99" spans="1:7" s="66" customFormat="1" ht="31" x14ac:dyDescent="0.35">
      <c r="A99" s="67" t="str">
        <f>IF(AND(COUNTA($D$3:D99)&gt;130,D99&gt;0),("E"&amp;CHAR(COUNTA($D$3:D99)-66)),IF(AND(COUNTA($D$3:D99)&gt;104,D99&gt;0),("D"&amp;CHAR(COUNTA($D$3:D99)-40)),IF(AND(COUNTA($D$3:D99)&gt;78,D99&gt;0),("C"&amp;CHAR(COUNTA($D$3:D99)-14)),IF(AND(COUNTA($D$3:D99)&gt;52,D99&gt;0),("B"&amp;CHAR(COUNTA($D$3:D99)+12)),IF(AND(COUNTA($D$3:D99)&gt;26,D99&gt;0),("A"&amp;CHAR(COUNTA($D$3:D99)+38)),IF(AND(COUNTA($D$3:D99)&lt;27,D99&gt;0),(CHAR(COUNTA($D$3:D99)+64)),""))))))</f>
        <v>AT</v>
      </c>
      <c r="B99" s="188" t="s">
        <v>283</v>
      </c>
      <c r="C99" s="280">
        <f>26+19</f>
        <v>45</v>
      </c>
      <c r="D99" s="48" t="s">
        <v>7</v>
      </c>
      <c r="E99" s="3"/>
      <c r="F99" s="65"/>
      <c r="G99" s="79"/>
    </row>
    <row r="100" spans="1:7" s="66" customFormat="1" x14ac:dyDescent="0.35">
      <c r="A100" s="67" t="str">
        <f>IF(AND(COUNTA($D$3:D100)&gt;130,D100&gt;0),("E"&amp;CHAR(COUNTA($D$3:D100)-66)),IF(AND(COUNTA($D$3:D100)&gt;104,D100&gt;0),("D"&amp;CHAR(COUNTA($D$3:D100)-40)),IF(AND(COUNTA($D$3:D100)&gt;78,D100&gt;0),("C"&amp;CHAR(COUNTA($D$3:D100)-14)),IF(AND(COUNTA($D$3:D100)&gt;52,D100&gt;0),("B"&amp;CHAR(COUNTA($D$3:D100)+12)),IF(AND(COUNTA($D$3:D100)&gt;26,D100&gt;0),("A"&amp;CHAR(COUNTA($D$3:D100)+38)),IF(AND(COUNTA($D$3:D100)&lt;27,D100&gt;0),(CHAR(COUNTA($D$3:D100)+64)),""))))))</f>
        <v>AU</v>
      </c>
      <c r="B100" s="188" t="s">
        <v>284</v>
      </c>
      <c r="C100" s="280">
        <f>38+20</f>
        <v>58</v>
      </c>
      <c r="D100" s="48" t="s">
        <v>7</v>
      </c>
      <c r="E100" s="74"/>
      <c r="F100" s="180"/>
      <c r="G100" s="79"/>
    </row>
    <row r="101" spans="1:7" s="66" customFormat="1" ht="31" x14ac:dyDescent="0.35">
      <c r="A101" s="67" t="str">
        <f>IF(AND(COUNTA($D$3:D101)&gt;130,D101&gt;0),("E"&amp;CHAR(COUNTA($D$3:D101)-66)),IF(AND(COUNTA($D$3:D101)&gt;104,D101&gt;0),("D"&amp;CHAR(COUNTA($D$3:D101)-40)),IF(AND(COUNTA($D$3:D101)&gt;78,D101&gt;0),("C"&amp;CHAR(COUNTA($D$3:D101)-14)),IF(AND(COUNTA($D$3:D101)&gt;52,D101&gt;0),("B"&amp;CHAR(COUNTA($D$3:D101)+12)),IF(AND(COUNTA($D$3:D101)&gt;26,D101&gt;0),("A"&amp;CHAR(COUNTA($D$3:D101)+38)),IF(AND(COUNTA($D$3:D101)&lt;27,D101&gt;0),(CHAR(COUNTA($D$3:D101)+64)),""))))))</f>
        <v>AV</v>
      </c>
      <c r="B101" s="188" t="s">
        <v>285</v>
      </c>
      <c r="C101" s="279">
        <f>39+23</f>
        <v>62</v>
      </c>
      <c r="D101" s="48" t="s">
        <v>7</v>
      </c>
      <c r="E101" s="3"/>
      <c r="F101" s="65"/>
      <c r="G101" s="79"/>
    </row>
    <row r="102" spans="1:7" s="66" customFormat="1" x14ac:dyDescent="0.35">
      <c r="A102" s="67" t="str">
        <f>IF(AND(COUNTA($D$3:D102)&gt;130,D102&gt;0),("E"&amp;CHAR(COUNTA($D$3:D102)-66)),IF(AND(COUNTA($D$3:D102)&gt;104,D102&gt;0),("D"&amp;CHAR(COUNTA($D$3:D102)-40)),IF(AND(COUNTA($D$3:D102)&gt;78,D102&gt;0),("C"&amp;CHAR(COUNTA($D$3:D102)-14)),IF(AND(COUNTA($D$3:D102)&gt;52,D102&gt;0),("B"&amp;CHAR(COUNTA($D$3:D102)+12)),IF(AND(COUNTA($D$3:D102)&gt;26,D102&gt;0),("A"&amp;CHAR(COUNTA($D$3:D102)+38)),IF(AND(COUNTA($D$3:D102)&lt;27,D102&gt;0),(CHAR(COUNTA($D$3:D102)+64)),""))))))</f>
        <v>AW</v>
      </c>
      <c r="B102" s="188" t="s">
        <v>286</v>
      </c>
      <c r="C102" s="279">
        <f>35+27</f>
        <v>62</v>
      </c>
      <c r="D102" s="48" t="s">
        <v>7</v>
      </c>
      <c r="E102" s="3"/>
      <c r="F102" s="65"/>
      <c r="G102" s="79"/>
    </row>
    <row r="103" spans="1:7" s="66" customFormat="1" ht="31" x14ac:dyDescent="0.35">
      <c r="A103" s="67" t="str">
        <f>IF(AND(COUNTA($D$3:D103)&gt;130,D103&gt;0),("E"&amp;CHAR(COUNTA($D$3:D103)-66)),IF(AND(COUNTA($D$3:D103)&gt;104,D103&gt;0),("D"&amp;CHAR(COUNTA($D$3:D103)-40)),IF(AND(COUNTA($D$3:D103)&gt;78,D103&gt;0),("C"&amp;CHAR(COUNTA($D$3:D103)-14)),IF(AND(COUNTA($D$3:D103)&gt;52,D103&gt;0),("B"&amp;CHAR(COUNTA($D$3:D103)+12)),IF(AND(COUNTA($D$3:D103)&gt;26,D103&gt;0),("A"&amp;CHAR(COUNTA($D$3:D103)+38)),IF(AND(COUNTA($D$3:D103)&lt;27,D103&gt;0),(CHAR(COUNTA($D$3:D103)+64)),""))))))</f>
        <v>AX</v>
      </c>
      <c r="B103" s="188" t="s">
        <v>290</v>
      </c>
      <c r="C103" s="280">
        <f>27+12</f>
        <v>39</v>
      </c>
      <c r="D103" s="48" t="s">
        <v>7</v>
      </c>
      <c r="E103" s="3"/>
      <c r="F103" s="65"/>
      <c r="G103" s="79"/>
    </row>
    <row r="104" spans="1:7" s="66" customFormat="1" ht="31" x14ac:dyDescent="0.35">
      <c r="A104" s="67" t="str">
        <f>IF(AND(COUNTA($D$3:D104)&gt;130,D104&gt;0),("E"&amp;CHAR(COUNTA($D$3:D104)-66)),IF(AND(COUNTA($D$3:D104)&gt;104,D104&gt;0),("D"&amp;CHAR(COUNTA($D$3:D104)-40)),IF(AND(COUNTA($D$3:D104)&gt;78,D104&gt;0),("C"&amp;CHAR(COUNTA($D$3:D104)-14)),IF(AND(COUNTA($D$3:D104)&gt;52,D104&gt;0),("B"&amp;CHAR(COUNTA($D$3:D104)+12)),IF(AND(COUNTA($D$3:D104)&gt;26,D104&gt;0),("A"&amp;CHAR(COUNTA($D$3:D104)+38)),IF(AND(COUNTA($D$3:D104)&lt;27,D104&gt;0),(CHAR(COUNTA($D$3:D104)+64)),""))))))</f>
        <v>AY</v>
      </c>
      <c r="B104" s="188" t="s">
        <v>287</v>
      </c>
      <c r="C104" s="280">
        <f>23+12</f>
        <v>35</v>
      </c>
      <c r="D104" s="48" t="s">
        <v>7</v>
      </c>
      <c r="E104" s="3"/>
      <c r="F104" s="65"/>
      <c r="G104" s="79"/>
    </row>
    <row r="105" spans="1:7" s="66" customFormat="1" ht="31" x14ac:dyDescent="0.35">
      <c r="A105" s="67" t="str">
        <f>IF(AND(COUNTA($D$3:D105)&gt;130,D105&gt;0),("E"&amp;CHAR(COUNTA($D$3:D105)-66)),IF(AND(COUNTA($D$3:D105)&gt;104,D105&gt;0),("D"&amp;CHAR(COUNTA($D$3:D105)-40)),IF(AND(COUNTA($D$3:D105)&gt;78,D105&gt;0),("C"&amp;CHAR(COUNTA($D$3:D105)-14)),IF(AND(COUNTA($D$3:D105)&gt;52,D105&gt;0),("B"&amp;CHAR(COUNTA($D$3:D105)+12)),IF(AND(COUNTA($D$3:D105)&gt;26,D105&gt;0),("A"&amp;CHAR(COUNTA($D$3:D105)+38)),IF(AND(COUNTA($D$3:D105)&lt;27,D105&gt;0),(CHAR(COUNTA($D$3:D105)+64)),""))))))</f>
        <v>AZ</v>
      </c>
      <c r="B105" s="188" t="s">
        <v>288</v>
      </c>
      <c r="C105" s="279">
        <f>25+20</f>
        <v>45</v>
      </c>
      <c r="D105" s="48" t="s">
        <v>7</v>
      </c>
      <c r="E105" s="3"/>
      <c r="F105" s="65"/>
      <c r="G105" s="79"/>
    </row>
    <row r="106" spans="1:7" s="66" customFormat="1" x14ac:dyDescent="0.35">
      <c r="A106" s="67" t="str">
        <f>IF(AND(COUNTA($D$3:D106)&gt;130,D106&gt;0),("E"&amp;CHAR(COUNTA($D$3:D106)-66)),IF(AND(COUNTA($D$3:D106)&gt;104,D106&gt;0),("D"&amp;CHAR(COUNTA($D$3:D106)-40)),IF(AND(COUNTA($D$3:D106)&gt;78,D106&gt;0),("C"&amp;CHAR(COUNTA($D$3:D106)-14)),IF(AND(COUNTA($D$3:D106)&gt;52,D106&gt;0),("B"&amp;CHAR(COUNTA($D$3:D106)+12)),IF(AND(COUNTA($D$3:D106)&gt;26,D106&gt;0),("A"&amp;CHAR(COUNTA($D$3:D106)+38)),IF(AND(COUNTA($D$3:D106)&lt;27,D106&gt;0),(CHAR(COUNTA($D$3:D106)+64)),""))))))</f>
        <v>BA</v>
      </c>
      <c r="B106" s="188" t="s">
        <v>289</v>
      </c>
      <c r="C106" s="279">
        <f>22+27</f>
        <v>49</v>
      </c>
      <c r="D106" s="48" t="s">
        <v>7</v>
      </c>
      <c r="E106" s="3"/>
      <c r="F106" s="65"/>
      <c r="G106" s="79"/>
    </row>
    <row r="107" spans="1:7" s="66" customFormat="1" x14ac:dyDescent="0.35">
      <c r="A107" s="67"/>
      <c r="B107" s="188"/>
      <c r="C107" s="48"/>
      <c r="D107" s="48"/>
      <c r="E107" s="74"/>
      <c r="F107" s="180"/>
      <c r="G107" s="79"/>
    </row>
    <row r="108" spans="1:7" s="66" customFormat="1" x14ac:dyDescent="0.35">
      <c r="A108" s="67" t="str">
        <f>IF(AND(COUNTA($D$3:D108)&gt;130,D108&gt;0),("E"&amp;CHAR(COUNTA($D$3:D108)-66)),IF(AND(COUNTA($D$3:D108)&gt;104,D108&gt;0),("D"&amp;CHAR(COUNTA($D$3:D108)-40)),IF(AND(COUNTA($D$3:D108)&gt;78,D108&gt;0),("C"&amp;CHAR(COUNTA($D$3:D108)-14)),IF(AND(COUNTA($D$3:D108)&gt;52,D108&gt;0),("B"&amp;CHAR(COUNTA($D$3:D108)+12)),IF(AND(COUNTA($D$3:D108)&gt;26,D108&gt;0),("A"&amp;CHAR(COUNTA($D$3:D108)+38)),IF(AND(COUNTA($D$3:D108)&lt;27,D108&gt;0),(CHAR(COUNTA($D$3:D108)+64)),""))))))</f>
        <v/>
      </c>
      <c r="B108" s="39" t="s">
        <v>303</v>
      </c>
      <c r="C108" s="48"/>
      <c r="D108" s="48"/>
      <c r="E108" s="3"/>
      <c r="F108" s="180"/>
      <c r="G108" s="79"/>
    </row>
    <row r="109" spans="1:7" s="66" customFormat="1" x14ac:dyDescent="0.35">
      <c r="A109" s="67" t="str">
        <f>IF(AND(COUNTA($D$3:D109)&gt;130,D109&gt;0),("E"&amp;CHAR(COUNTA($D$3:D109)-66)),IF(AND(COUNTA($D$3:D109)&gt;104,D109&gt;0),("D"&amp;CHAR(COUNTA($D$3:D109)-40)),IF(AND(COUNTA($D$3:D109)&gt;78,D109&gt;0),("C"&amp;CHAR(COUNTA($D$3:D109)-14)),IF(AND(COUNTA($D$3:D109)&gt;52,D109&gt;0),("B"&amp;CHAR(COUNTA($D$3:D109)+12)),IF(AND(COUNTA($D$3:D109)&gt;26,D109&gt;0),("A"&amp;CHAR(COUNTA($D$3:D109)+38)),IF(AND(COUNTA($D$3:D109)&lt;27,D109&gt;0),(CHAR(COUNTA($D$3:D109)+64)),""))))))</f>
        <v>BB</v>
      </c>
      <c r="B109" s="188" t="s">
        <v>291</v>
      </c>
      <c r="C109" s="279">
        <f>29+18</f>
        <v>47</v>
      </c>
      <c r="D109" s="48" t="s">
        <v>7</v>
      </c>
      <c r="E109" s="3"/>
      <c r="F109" s="65"/>
      <c r="G109" s="79"/>
    </row>
    <row r="110" spans="1:7" s="66" customFormat="1" x14ac:dyDescent="0.35">
      <c r="A110" s="67" t="str">
        <f>IF(AND(COUNTA($D$3:D110)&gt;130,D110&gt;0),("E"&amp;CHAR(COUNTA($D$3:D110)-66)),IF(AND(COUNTA($D$3:D110)&gt;104,D110&gt;0),("D"&amp;CHAR(COUNTA($D$3:D110)-40)),IF(AND(COUNTA($D$3:D110)&gt;78,D110&gt;0),("C"&amp;CHAR(COUNTA($D$3:D110)-14)),IF(AND(COUNTA($D$3:D110)&gt;52,D110&gt;0),("B"&amp;CHAR(COUNTA($D$3:D110)+12)),IF(AND(COUNTA($D$3:D110)&gt;26,D110&gt;0),("A"&amp;CHAR(COUNTA($D$3:D110)+38)),IF(AND(COUNTA($D$3:D110)&lt;27,D110&gt;0),(CHAR(COUNTA($D$3:D110)+64)),""))))))</f>
        <v>BC</v>
      </c>
      <c r="B110" s="188" t="s">
        <v>292</v>
      </c>
      <c r="C110" s="279">
        <f>41+24</f>
        <v>65</v>
      </c>
      <c r="D110" s="48" t="s">
        <v>7</v>
      </c>
      <c r="E110" s="3"/>
      <c r="F110" s="65"/>
      <c r="G110" s="79"/>
    </row>
    <row r="111" spans="1:7" s="66" customFormat="1" x14ac:dyDescent="0.35">
      <c r="A111" s="67" t="str">
        <f>IF(AND(COUNTA($D$3:D111)&gt;130,D111&gt;0),("E"&amp;CHAR(COUNTA($D$3:D111)-66)),IF(AND(COUNTA($D$3:D111)&gt;104,D111&gt;0),("D"&amp;CHAR(COUNTA($D$3:D111)-40)),IF(AND(COUNTA($D$3:D111)&gt;78,D111&gt;0),("C"&amp;CHAR(COUNTA($D$3:D111)-14)),IF(AND(COUNTA($D$3:D111)&gt;52,D111&gt;0),("B"&amp;CHAR(COUNTA($D$3:D111)+12)),IF(AND(COUNTA($D$3:D111)&gt;26,D111&gt;0),("A"&amp;CHAR(COUNTA($D$3:D111)+38)),IF(AND(COUNTA($D$3:D111)&lt;27,D111&gt;0),(CHAR(COUNTA($D$3:D111)+64)),""))))))</f>
        <v>BD</v>
      </c>
      <c r="B111" s="188" t="s">
        <v>293</v>
      </c>
      <c r="C111" s="279">
        <f>27+37</f>
        <v>64</v>
      </c>
      <c r="D111" s="48" t="s">
        <v>7</v>
      </c>
      <c r="E111" s="3"/>
      <c r="F111" s="65"/>
      <c r="G111" s="79"/>
    </row>
    <row r="112" spans="1:7" s="66" customFormat="1" x14ac:dyDescent="0.35">
      <c r="A112" s="67" t="str">
        <f>IF(AND(COUNTA($D$3:D112)&gt;130,D112&gt;0),("E"&amp;CHAR(COUNTA($D$3:D112)-66)),IF(AND(COUNTA($D$3:D112)&gt;104,D112&gt;0),("D"&amp;CHAR(COUNTA($D$3:D112)-40)),IF(AND(COUNTA($D$3:D112)&gt;78,D112&gt;0),("C"&amp;CHAR(COUNTA($D$3:D112)-14)),IF(AND(COUNTA($D$3:D112)&gt;52,D112&gt;0),("B"&amp;CHAR(COUNTA($D$3:D112)+12)),IF(AND(COUNTA($D$3:D112)&gt;26,D112&gt;0),("A"&amp;CHAR(COUNTA($D$3:D112)+38)),IF(AND(COUNTA($D$3:D112)&lt;27,D112&gt;0),(CHAR(COUNTA($D$3:D112)+64)),""))))))</f>
        <v>BE</v>
      </c>
      <c r="B112" s="188" t="s">
        <v>294</v>
      </c>
      <c r="C112" s="279">
        <f>15+9</f>
        <v>24</v>
      </c>
      <c r="D112" s="48" t="s">
        <v>7</v>
      </c>
      <c r="E112" s="3"/>
      <c r="F112" s="65"/>
      <c r="G112" s="79"/>
    </row>
    <row r="113" spans="1:7" s="66" customFormat="1" x14ac:dyDescent="0.35">
      <c r="A113" s="67" t="str">
        <f>IF(AND(COUNTA($D$3:D113)&gt;130,D113&gt;0),("E"&amp;CHAR(COUNTA($D$3:D113)-66)),IF(AND(COUNTA($D$3:D113)&gt;104,D113&gt;0),("D"&amp;CHAR(COUNTA($D$3:D113)-40)),IF(AND(COUNTA($D$3:D113)&gt;78,D113&gt;0),("C"&amp;CHAR(COUNTA($D$3:D113)-14)),IF(AND(COUNTA($D$3:D113)&gt;52,D113&gt;0),("B"&amp;CHAR(COUNTA($D$3:D113)+12)),IF(AND(COUNTA($D$3:D113)&gt;26,D113&gt;0),("A"&amp;CHAR(COUNTA($D$3:D113)+38)),IF(AND(COUNTA($D$3:D113)&lt;27,D113&gt;0),(CHAR(COUNTA($D$3:D113)+64)),""))))))</f>
        <v>BF</v>
      </c>
      <c r="B113" s="188" t="s">
        <v>295</v>
      </c>
      <c r="C113" s="279">
        <f>15+6</f>
        <v>21</v>
      </c>
      <c r="D113" s="48" t="s">
        <v>7</v>
      </c>
      <c r="E113" s="3"/>
      <c r="F113" s="65"/>
      <c r="G113" s="79"/>
    </row>
    <row r="114" spans="1:7" s="66" customFormat="1" x14ac:dyDescent="0.35">
      <c r="A114" s="67" t="str">
        <f>IF(AND(COUNTA($D$3:D114)&gt;130,D114&gt;0),("E"&amp;CHAR(COUNTA($D$3:D114)-66)),IF(AND(COUNTA($D$3:D114)&gt;104,D114&gt;0),("D"&amp;CHAR(COUNTA($D$3:D114)-40)),IF(AND(COUNTA($D$3:D114)&gt;78,D114&gt;0),("C"&amp;CHAR(COUNTA($D$3:D114)-14)),IF(AND(COUNTA($D$3:D114)&gt;52,D114&gt;0),("B"&amp;CHAR(COUNTA($D$3:D114)+12)),IF(AND(COUNTA($D$3:D114)&gt;26,D114&gt;0),("A"&amp;CHAR(COUNTA($D$3:D114)+38)),IF(AND(COUNTA($D$3:D114)&lt;27,D114&gt;0),(CHAR(COUNTA($D$3:D114)+64)),""))))))</f>
        <v>BG</v>
      </c>
      <c r="B114" s="188" t="s">
        <v>296</v>
      </c>
      <c r="C114" s="279">
        <f>38+21</f>
        <v>59</v>
      </c>
      <c r="D114" s="48" t="s">
        <v>7</v>
      </c>
      <c r="E114" s="3"/>
      <c r="F114" s="65"/>
      <c r="G114" s="79"/>
    </row>
    <row r="115" spans="1:7" s="66" customFormat="1" x14ac:dyDescent="0.35">
      <c r="A115" s="67" t="str">
        <f>IF(AND(COUNTA($D$3:D115)&gt;130,D115&gt;0),("E"&amp;CHAR(COUNTA($D$3:D115)-66)),IF(AND(COUNTA($D$3:D115)&gt;104,D115&gt;0),("D"&amp;CHAR(COUNTA($D$3:D115)-40)),IF(AND(COUNTA($D$3:D115)&gt;78,D115&gt;0),("C"&amp;CHAR(COUNTA($D$3:D115)-14)),IF(AND(COUNTA($D$3:D115)&gt;52,D115&gt;0),("B"&amp;CHAR(COUNTA($D$3:D115)+12)),IF(AND(COUNTA($D$3:D115)&gt;26,D115&gt;0),("A"&amp;CHAR(COUNTA($D$3:D115)+38)),IF(AND(COUNTA($D$3:D115)&lt;27,D115&gt;0),(CHAR(COUNTA($D$3:D115)+64)),""))))))</f>
        <v>BH</v>
      </c>
      <c r="B115" s="188" t="s">
        <v>297</v>
      </c>
      <c r="C115" s="279">
        <f>35+22</f>
        <v>57</v>
      </c>
      <c r="D115" s="48" t="s">
        <v>7</v>
      </c>
      <c r="E115" s="3"/>
      <c r="F115" s="65"/>
      <c r="G115" s="79"/>
    </row>
    <row r="116" spans="1:7" s="66" customFormat="1" x14ac:dyDescent="0.35">
      <c r="A116" s="67" t="str">
        <f>IF(AND(COUNTA($D$3:D116)&gt;130,D116&gt;0),("E"&amp;CHAR(COUNTA($D$3:D116)-66)),IF(AND(COUNTA($D$3:D116)&gt;104,D116&gt;0),("D"&amp;CHAR(COUNTA($D$3:D116)-40)),IF(AND(COUNTA($D$3:D116)&gt;78,D116&gt;0),("C"&amp;CHAR(COUNTA($D$3:D116)-14)),IF(AND(COUNTA($D$3:D116)&gt;52,D116&gt;0),("B"&amp;CHAR(COUNTA($D$3:D116)+12)),IF(AND(COUNTA($D$3:D116)&gt;26,D116&gt;0),("A"&amp;CHAR(COUNTA($D$3:D116)+38)),IF(AND(COUNTA($D$3:D116)&lt;27,D116&gt;0),(CHAR(COUNTA($D$3:D116)+64)),""))))))</f>
        <v>BI</v>
      </c>
      <c r="B116" s="188" t="s">
        <v>298</v>
      </c>
      <c r="C116" s="280">
        <f>15+6</f>
        <v>21</v>
      </c>
      <c r="D116" s="48" t="s">
        <v>7</v>
      </c>
      <c r="E116" s="3"/>
      <c r="F116" s="65"/>
      <c r="G116" s="79"/>
    </row>
    <row r="117" spans="1:7" s="66" customFormat="1" x14ac:dyDescent="0.35">
      <c r="A117" s="67" t="str">
        <f>IF(AND(COUNTA($D$3:D117)&gt;130,D117&gt;0),("E"&amp;CHAR(COUNTA($D$3:D117)-66)),IF(AND(COUNTA($D$3:D117)&gt;104,D117&gt;0),("D"&amp;CHAR(COUNTA($D$3:D117)-40)),IF(AND(COUNTA($D$3:D117)&gt;78,D117&gt;0),("C"&amp;CHAR(COUNTA($D$3:D117)-14)),IF(AND(COUNTA($D$3:D117)&gt;52,D117&gt;0),("B"&amp;CHAR(COUNTA($D$3:D117)+12)),IF(AND(COUNTA($D$3:D117)&gt;26,D117&gt;0),("A"&amp;CHAR(COUNTA($D$3:D117)+38)),IF(AND(COUNTA($D$3:D117)&lt;27,D117&gt;0),(CHAR(COUNTA($D$3:D117)+64)),""))))))</f>
        <v>BJ</v>
      </c>
      <c r="B117" s="188" t="s">
        <v>299</v>
      </c>
      <c r="C117" s="280">
        <f>24+19</f>
        <v>43</v>
      </c>
      <c r="D117" s="48" t="s">
        <v>7</v>
      </c>
      <c r="E117" s="3"/>
      <c r="F117" s="65"/>
      <c r="G117" s="79"/>
    </row>
    <row r="118" spans="1:7" s="66" customFormat="1" x14ac:dyDescent="0.35">
      <c r="A118" s="67" t="str">
        <f>IF(AND(COUNTA($D$3:D118)&gt;130,D118&gt;0),("E"&amp;CHAR(COUNTA($D$3:D118)-66)),IF(AND(COUNTA($D$3:D118)&gt;104,D118&gt;0),("D"&amp;CHAR(COUNTA($D$3:D118)-40)),IF(AND(COUNTA($D$3:D118)&gt;78,D118&gt;0),("C"&amp;CHAR(COUNTA($D$3:D118)-14)),IF(AND(COUNTA($D$3:D118)&gt;52,D118&gt;0),("B"&amp;CHAR(COUNTA($D$3:D118)+12)),IF(AND(COUNTA($D$3:D118)&gt;26,D118&gt;0),("A"&amp;CHAR(COUNTA($D$3:D118)+38)),IF(AND(COUNTA($D$3:D118)&lt;27,D118&gt;0),(CHAR(COUNTA($D$3:D118)+64)),""))))))</f>
        <v>BK</v>
      </c>
      <c r="B118" s="188" t="s">
        <v>300</v>
      </c>
      <c r="C118" s="280">
        <f>4+1</f>
        <v>5</v>
      </c>
      <c r="D118" s="48" t="s">
        <v>7</v>
      </c>
      <c r="E118" s="74"/>
      <c r="F118" s="180"/>
      <c r="G118" s="79"/>
    </row>
    <row r="119" spans="1:7" s="66" customFormat="1" x14ac:dyDescent="0.35">
      <c r="A119" s="67" t="str">
        <f>IF(AND(COUNTA($D$3:D119)&gt;130,D119&gt;0),("E"&amp;CHAR(COUNTA($D$3:D119)-66)),IF(AND(COUNTA($D$3:D119)&gt;104,D119&gt;0),("D"&amp;CHAR(COUNTA($D$3:D119)-40)),IF(AND(COUNTA($D$3:D119)&gt;78,D119&gt;0),("C"&amp;CHAR(COUNTA($D$3:D119)-14)),IF(AND(COUNTA($D$3:D119)&gt;52,D119&gt;0),("B"&amp;CHAR(COUNTA($D$3:D119)+12)),IF(AND(COUNTA($D$3:D119)&gt;26,D119&gt;0),("A"&amp;CHAR(COUNTA($D$3:D119)+38)),IF(AND(COUNTA($D$3:D119)&lt;27,D119&gt;0),(CHAR(COUNTA($D$3:D119)+64)),""))))))</f>
        <v>BL</v>
      </c>
      <c r="B119" s="188" t="s">
        <v>301</v>
      </c>
      <c r="C119" s="279">
        <f>40+10</f>
        <v>50</v>
      </c>
      <c r="D119" s="48" t="s">
        <v>7</v>
      </c>
      <c r="E119" s="3"/>
      <c r="F119" s="65"/>
      <c r="G119" s="79"/>
    </row>
    <row r="120" spans="1:7" s="66" customFormat="1" x14ac:dyDescent="0.35">
      <c r="A120" s="67"/>
      <c r="B120" s="188"/>
      <c r="C120" s="48"/>
      <c r="D120" s="48"/>
      <c r="E120" s="74"/>
      <c r="F120" s="180"/>
      <c r="G120" s="79"/>
    </row>
    <row r="121" spans="1:7" s="66" customFormat="1" x14ac:dyDescent="0.35">
      <c r="A121" s="67" t="str">
        <f>IF(AND(COUNTA($D$3:D121)&gt;130,D121&gt;0),("E"&amp;CHAR(COUNTA($D$3:D121)-66)),IF(AND(COUNTA($D$3:D121)&gt;104,D121&gt;0),("D"&amp;CHAR(COUNTA($D$3:D121)-40)),IF(AND(COUNTA($D$3:D121)&gt;78,D121&gt;0),("C"&amp;CHAR(COUNTA($D$3:D121)-14)),IF(AND(COUNTA($D$3:D121)&gt;52,D121&gt;0),("B"&amp;CHAR(COUNTA($D$3:D121)+12)),IF(AND(COUNTA($D$3:D121)&gt;26,D121&gt;0),("A"&amp;CHAR(COUNTA($D$3:D121)+38)),IF(AND(COUNTA($D$3:D121)&lt;27,D121&gt;0),(CHAR(COUNTA($D$3:D121)+64)),""))))))</f>
        <v/>
      </c>
      <c r="B121" s="39" t="s">
        <v>304</v>
      </c>
      <c r="C121" s="48"/>
      <c r="D121" s="48"/>
      <c r="E121" s="3"/>
      <c r="F121" s="180"/>
      <c r="G121" s="79"/>
    </row>
    <row r="122" spans="1:7" s="66" customFormat="1" x14ac:dyDescent="0.35">
      <c r="A122" s="67" t="str">
        <f>IF(AND(COUNTA($D$3:D122)&gt;130,D122&gt;0),("E"&amp;CHAR(COUNTA($D$3:D122)-66)),IF(AND(COUNTA($D$3:D122)&gt;104,D122&gt;0),("D"&amp;CHAR(COUNTA($D$3:D122)-40)),IF(AND(COUNTA($D$3:D122)&gt;78,D122&gt;0),("C"&amp;CHAR(COUNTA($D$3:D122)-14)),IF(AND(COUNTA($D$3:D122)&gt;52,D122&gt;0),("B"&amp;CHAR(COUNTA($D$3:D122)+12)),IF(AND(COUNTA($D$3:D122)&gt;26,D122&gt;0),("A"&amp;CHAR(COUNTA($D$3:D122)+38)),IF(AND(COUNTA($D$3:D122)&lt;27,D122&gt;0),(CHAR(COUNTA($D$3:D122)+64)),""))))))</f>
        <v>BM</v>
      </c>
      <c r="B122" s="188" t="s">
        <v>305</v>
      </c>
      <c r="C122" s="279">
        <f>12+9</f>
        <v>21</v>
      </c>
      <c r="D122" s="48" t="s">
        <v>7</v>
      </c>
      <c r="E122" s="3"/>
      <c r="F122" s="65"/>
      <c r="G122" s="79"/>
    </row>
    <row r="123" spans="1:7" s="66" customFormat="1" x14ac:dyDescent="0.35">
      <c r="A123" s="67"/>
      <c r="B123" s="188"/>
      <c r="C123" s="48"/>
      <c r="D123" s="48"/>
      <c r="E123" s="74"/>
      <c r="F123" s="180"/>
      <c r="G123" s="79"/>
    </row>
    <row r="124" spans="1:7" s="66" customFormat="1" x14ac:dyDescent="0.35">
      <c r="A124" s="67" t="str">
        <f>IF(AND(COUNTA($D$3:D124)&gt;130,D124&gt;0),("E"&amp;CHAR(COUNTA($D$3:D124)-66)),IF(AND(COUNTA($D$3:D124)&gt;104,D124&gt;0),("D"&amp;CHAR(COUNTA($D$3:D124)-40)),IF(AND(COUNTA($D$3:D124)&gt;78,D124&gt;0),("C"&amp;CHAR(COUNTA($D$3:D124)-14)),IF(AND(COUNTA($D$3:D124)&gt;52,D124&gt;0),("B"&amp;CHAR(COUNTA($D$3:D124)+12)),IF(AND(COUNTA($D$3:D124)&gt;26,D124&gt;0),("A"&amp;CHAR(COUNTA($D$3:D124)+38)),IF(AND(COUNTA($D$3:D124)&lt;27,D124&gt;0),(CHAR(COUNTA($D$3:D124)+64)),""))))))</f>
        <v/>
      </c>
      <c r="B124" s="39" t="s">
        <v>306</v>
      </c>
      <c r="C124" s="48"/>
      <c r="D124" s="48"/>
      <c r="E124" s="3"/>
      <c r="F124" s="180"/>
      <c r="G124" s="79"/>
    </row>
    <row r="125" spans="1:7" s="66" customFormat="1" x14ac:dyDescent="0.35">
      <c r="A125" s="67" t="str">
        <f>IF(AND(COUNTA($D$3:D125)&gt;130,D125&gt;0),("E"&amp;CHAR(COUNTA($D$3:D125)-66)),IF(AND(COUNTA($D$3:D125)&gt;104,D125&gt;0),("D"&amp;CHAR(COUNTA($D$3:D125)-40)),IF(AND(COUNTA($D$3:D125)&gt;78,D125&gt;0),("C"&amp;CHAR(COUNTA($D$3:D125)-14)),IF(AND(COUNTA($D$3:D125)&gt;52,D125&gt;0),("B"&amp;CHAR(COUNTA($D$3:D125)+12)),IF(AND(COUNTA($D$3:D125)&gt;26,D125&gt;0),("A"&amp;CHAR(COUNTA($D$3:D125)+38)),IF(AND(COUNTA($D$3:D125)&lt;27,D125&gt;0),(CHAR(COUNTA($D$3:D125)+64)),""))))))</f>
        <v>BN</v>
      </c>
      <c r="B125" s="188" t="s">
        <v>307</v>
      </c>
      <c r="C125" s="279">
        <f>15+9</f>
        <v>24</v>
      </c>
      <c r="D125" s="48" t="s">
        <v>7</v>
      </c>
      <c r="E125" s="3"/>
      <c r="F125" s="65"/>
      <c r="G125" s="79"/>
    </row>
    <row r="126" spans="1:7" s="66" customFormat="1" x14ac:dyDescent="0.35">
      <c r="A126" s="67"/>
      <c r="B126" s="188"/>
      <c r="C126" s="48"/>
      <c r="D126" s="48"/>
      <c r="E126" s="74"/>
      <c r="F126" s="180"/>
      <c r="G126" s="79"/>
    </row>
    <row r="127" spans="1:7" s="66" customFormat="1" x14ac:dyDescent="0.35">
      <c r="A127" s="67" t="str">
        <f>IF(AND(COUNTA($D$3:D127)&gt;130,D127&gt;0),("E"&amp;CHAR(COUNTA($D$3:D127)-66)),IF(AND(COUNTA($D$3:D127)&gt;104,D127&gt;0),("D"&amp;CHAR(COUNTA($D$3:D127)-40)),IF(AND(COUNTA($D$3:D127)&gt;78,D127&gt;0),("C"&amp;CHAR(COUNTA($D$3:D127)-14)),IF(AND(COUNTA($D$3:D127)&gt;52,D127&gt;0),("B"&amp;CHAR(COUNTA($D$3:D127)+12)),IF(AND(COUNTA($D$3:D127)&gt;26,D127&gt;0),("A"&amp;CHAR(COUNTA($D$3:D127)+38)),IF(AND(COUNTA($D$3:D127)&lt;27,D127&gt;0),(CHAR(COUNTA($D$3:D127)+64)),""))))))</f>
        <v/>
      </c>
      <c r="B127" s="39" t="s">
        <v>308</v>
      </c>
      <c r="C127" s="48"/>
      <c r="D127" s="48"/>
      <c r="E127" s="3"/>
      <c r="F127" s="180"/>
      <c r="G127" s="79"/>
    </row>
    <row r="128" spans="1:7" s="66" customFormat="1" x14ac:dyDescent="0.35">
      <c r="A128" s="67" t="str">
        <f>IF(AND(COUNTA($D$3:D128)&gt;130,D128&gt;0),("E"&amp;CHAR(COUNTA($D$3:D128)-66)),IF(AND(COUNTA($D$3:D128)&gt;104,D128&gt;0),("D"&amp;CHAR(COUNTA($D$3:D128)-40)),IF(AND(COUNTA($D$3:D128)&gt;78,D128&gt;0),("C"&amp;CHAR(COUNTA($D$3:D128)-14)),IF(AND(COUNTA($D$3:D128)&gt;52,D128&gt;0),("B"&amp;CHAR(COUNTA($D$3:D128)+12)),IF(AND(COUNTA($D$3:D128)&gt;26,D128&gt;0),("A"&amp;CHAR(COUNTA($D$3:D128)+38)),IF(AND(COUNTA($D$3:D128)&lt;27,D128&gt;0),(CHAR(COUNTA($D$3:D128)+64)),""))))))</f>
        <v>BO</v>
      </c>
      <c r="B128" s="188" t="s">
        <v>309</v>
      </c>
      <c r="C128" s="279">
        <f>15+9</f>
        <v>24</v>
      </c>
      <c r="D128" s="48" t="s">
        <v>7</v>
      </c>
      <c r="E128" s="3"/>
      <c r="F128" s="65"/>
      <c r="G128" s="79"/>
    </row>
    <row r="129" spans="1:6" x14ac:dyDescent="0.35">
      <c r="A129" s="67"/>
      <c r="C129" s="50"/>
      <c r="D129" s="50"/>
      <c r="E129" s="74"/>
      <c r="F129" s="74"/>
    </row>
    <row r="130" spans="1:6" x14ac:dyDescent="0.35">
      <c r="A130" s="67" t="str">
        <f>IF(AND(COUNTA($D$3:D130)&gt;130,D130&gt;0),("E"&amp;CHAR(COUNTA($D$3:D130)-66)),IF(AND(COUNTA($D$3:D130)&gt;104,D130&gt;0),("D"&amp;CHAR(COUNTA($D$3:D130)-40)),IF(AND(COUNTA($D$3:D130)&gt;78,D130&gt;0),("C"&amp;CHAR(COUNTA($D$3:D130)-14)),IF(AND(COUNTA($D$3:D130)&gt;52,D130&gt;0),("B"&amp;CHAR(COUNTA($D$3:D130)+12)),IF(AND(COUNTA($D$3:D130)&gt;26,D130&gt;0),("A"&amp;CHAR(COUNTA($D$3:D130)+38)),IF(AND(COUNTA($D$3:D130)&lt;27,D130&gt;0),(CHAR(COUNTA($D$3:D130)+64)),""))))))</f>
        <v/>
      </c>
      <c r="C130" s="2"/>
      <c r="D130" s="2"/>
      <c r="E130" s="3"/>
      <c r="F130" s="3"/>
    </row>
    <row r="131" spans="1:6" x14ac:dyDescent="0.35">
      <c r="A131" s="67" t="str">
        <f>IF(AND(COUNTA($D$3:D131)&gt;130,D131&gt;0),("E"&amp;CHAR(COUNTA($D$3:D131)-66)),IF(AND(COUNTA($D$3:D131)&gt;104,D131&gt;0),("D"&amp;CHAR(COUNTA($D$3:D131)-40)),IF(AND(COUNTA($D$3:D131)&gt;78,D131&gt;0),("C"&amp;CHAR(COUNTA($D$3:D131)-14)),IF(AND(COUNTA($D$3:D131)&gt;52,D131&gt;0),("B"&amp;CHAR(COUNTA($D$3:D131)+12)),IF(AND(COUNTA($D$3:D131)&gt;26,D131&gt;0),("A"&amp;CHAR(COUNTA($D$3:D131)+38)),IF(AND(COUNTA($D$3:D131)&lt;27,D131&gt;0),(CHAR(COUNTA($D$3:D131)+64)),""))))))</f>
        <v/>
      </c>
      <c r="C131" s="2"/>
      <c r="D131" s="2"/>
      <c r="E131" s="3"/>
      <c r="F131" s="3"/>
    </row>
    <row r="132" spans="1:6" x14ac:dyDescent="0.35">
      <c r="A132" s="67" t="str">
        <f>IF(AND(COUNTA($D$3:D132)&gt;130,D132&gt;0),("E"&amp;CHAR(COUNTA($D$3:D132)-66)),IF(AND(COUNTA($D$3:D132)&gt;104,D132&gt;0),("D"&amp;CHAR(COUNTA($D$3:D132)-40)),IF(AND(COUNTA($D$3:D132)&gt;78,D132&gt;0),("C"&amp;CHAR(COUNTA($D$3:D132)-14)),IF(AND(COUNTA($D$3:D132)&gt;52,D132&gt;0),("B"&amp;CHAR(COUNTA($D$3:D132)+12)),IF(AND(COUNTA($D$3:D132)&gt;26,D132&gt;0),("A"&amp;CHAR(COUNTA($D$3:D132)+38)),IF(AND(COUNTA($D$3:D132)&lt;27,D132&gt;0),(CHAR(COUNTA($D$3:D132)+64)),""))))))</f>
        <v/>
      </c>
      <c r="C132" s="2"/>
      <c r="D132" s="2"/>
      <c r="E132" s="3"/>
      <c r="F132" s="3"/>
    </row>
    <row r="133" spans="1:6" x14ac:dyDescent="0.35">
      <c r="A133" s="67" t="str">
        <f>IF(AND(COUNTA($D$3:D133)&gt;130,D133&gt;0),("E"&amp;CHAR(COUNTA($D$3:D133)-66)),IF(AND(COUNTA($D$3:D133)&gt;104,D133&gt;0),("D"&amp;CHAR(COUNTA($D$3:D133)-40)),IF(AND(COUNTA($D$3:D133)&gt;78,D133&gt;0),("C"&amp;CHAR(COUNTA($D$3:D133)-14)),IF(AND(COUNTA($D$3:D133)&gt;52,D133&gt;0),("B"&amp;CHAR(COUNTA($D$3:D133)+12)),IF(AND(COUNTA($D$3:D133)&gt;26,D133&gt;0),("A"&amp;CHAR(COUNTA($D$3:D133)+38)),IF(AND(COUNTA($D$3:D133)&lt;27,D133&gt;0),(CHAR(COUNTA($D$3:D133)+64)),""))))))</f>
        <v/>
      </c>
      <c r="C133" s="2"/>
      <c r="D133" s="2"/>
      <c r="E133" s="3"/>
      <c r="F133" s="3"/>
    </row>
    <row r="134" spans="1:6" x14ac:dyDescent="0.35">
      <c r="A134" s="67" t="str">
        <f>IF(AND(COUNTA($D$3:D134)&gt;130,D134&gt;0),("E"&amp;CHAR(COUNTA($D$3:D134)-66)),IF(AND(COUNTA($D$3:D134)&gt;104,D134&gt;0),("D"&amp;CHAR(COUNTA($D$3:D134)-40)),IF(AND(COUNTA($D$3:D134)&gt;78,D134&gt;0),("C"&amp;CHAR(COUNTA($D$3:D134)-14)),IF(AND(COUNTA($D$3:D134)&gt;52,D134&gt;0),("B"&amp;CHAR(COUNTA($D$3:D134)+12)),IF(AND(COUNTA($D$3:D134)&gt;26,D134&gt;0),("A"&amp;CHAR(COUNTA($D$3:D134)+38)),IF(AND(COUNTA($D$3:D134)&lt;27,D134&gt;0),(CHAR(COUNTA($D$3:D134)+64)),""))))))</f>
        <v/>
      </c>
      <c r="C134" s="2"/>
      <c r="D134" s="2"/>
      <c r="E134" s="3"/>
      <c r="F134" s="3"/>
    </row>
    <row r="135" spans="1:6" x14ac:dyDescent="0.35">
      <c r="A135" s="67" t="str">
        <f>IF(AND(COUNTA($D$3:D135)&gt;130,D135&gt;0),("E"&amp;CHAR(COUNTA($D$3:D135)-66)),IF(AND(COUNTA($D$3:D135)&gt;104,D135&gt;0),("D"&amp;CHAR(COUNTA($D$3:D135)-40)),IF(AND(COUNTA($D$3:D135)&gt;78,D135&gt;0),("C"&amp;CHAR(COUNTA($D$3:D135)-14)),IF(AND(COUNTA($D$3:D135)&gt;52,D135&gt;0),("B"&amp;CHAR(COUNTA($D$3:D135)+12)),IF(AND(COUNTA($D$3:D135)&gt;26,D135&gt;0),("A"&amp;CHAR(COUNTA($D$3:D135)+38)),IF(AND(COUNTA($D$3:D135)&lt;27,D135&gt;0),(CHAR(COUNTA($D$3:D135)+64)),""))))))</f>
        <v/>
      </c>
      <c r="C135" s="2"/>
      <c r="D135" s="2"/>
      <c r="E135" s="3"/>
      <c r="F135" s="3"/>
    </row>
    <row r="136" spans="1:6" x14ac:dyDescent="0.35">
      <c r="A136" s="67" t="str">
        <f>IF(AND(COUNTA($D$3:D136)&gt;130,D136&gt;0),("E"&amp;CHAR(COUNTA($D$3:D136)-66)),IF(AND(COUNTA($D$3:D136)&gt;104,D136&gt;0),("D"&amp;CHAR(COUNTA($D$3:D136)-40)),IF(AND(COUNTA($D$3:D136)&gt;78,D136&gt;0),("C"&amp;CHAR(COUNTA($D$3:D136)-14)),IF(AND(COUNTA($D$3:D136)&gt;52,D136&gt;0),("B"&amp;CHAR(COUNTA($D$3:D136)+12)),IF(AND(COUNTA($D$3:D136)&gt;26,D136&gt;0),("A"&amp;CHAR(COUNTA($D$3:D136)+38)),IF(AND(COUNTA($D$3:D136)&lt;27,D136&gt;0),(CHAR(COUNTA($D$3:D136)+64)),""))))))</f>
        <v/>
      </c>
      <c r="C136" s="2"/>
      <c r="D136" s="2"/>
      <c r="E136" s="3"/>
      <c r="F136" s="3"/>
    </row>
    <row r="137" spans="1:6" x14ac:dyDescent="0.35">
      <c r="A137" s="67" t="str">
        <f>IF(AND(COUNTA($D$3:D137)&gt;130,D137&gt;0),("E"&amp;CHAR(COUNTA($D$3:D137)-66)),IF(AND(COUNTA($D$3:D137)&gt;104,D137&gt;0),("D"&amp;CHAR(COUNTA($D$3:D137)-40)),IF(AND(COUNTA($D$3:D137)&gt;78,D137&gt;0),("C"&amp;CHAR(COUNTA($D$3:D137)-14)),IF(AND(COUNTA($D$3:D137)&gt;52,D137&gt;0),("B"&amp;CHAR(COUNTA($D$3:D137)+12)),IF(AND(COUNTA($D$3:D137)&gt;26,D137&gt;0),("A"&amp;CHAR(COUNTA($D$3:D137)+38)),IF(AND(COUNTA($D$3:D137)&lt;27,D137&gt;0),(CHAR(COUNTA($D$3:D137)+64)),""))))))</f>
        <v/>
      </c>
      <c r="C137" s="2"/>
      <c r="D137" s="2"/>
      <c r="E137" s="3"/>
      <c r="F137" s="3"/>
    </row>
    <row r="138" spans="1:6" x14ac:dyDescent="0.35">
      <c r="A138" s="29" t="str">
        <f>IF(AND(COUNTA($D$3:D138)&gt;130,D138&gt;0),("E"&amp;CHAR(COUNTA($D$3:D138)-66)),IF(AND(COUNTA($D$3:D138)&gt;104,D138&gt;0),("D"&amp;CHAR(COUNTA($D$3:D138)-40)),IF(AND(COUNTA($D$3:D138)&gt;78,D138&gt;0),("C"&amp;CHAR(COUNTA($D$3:D138)-14)),IF(AND(COUNTA($D$3:D138)&gt;52,D138&gt;0),("B"&amp;CHAR(COUNTA($D$3:D138)+12)),IF(AND(COUNTA($D$3:D138)&gt;26,D138&gt;0),("A"&amp;CHAR(COUNTA($D$3:D138)+38)),IF(AND(COUNTA($D$3:D138)&lt;27,D138&gt;0),(CHAR(COUNTA($D$3:D138)+64)),""))))))</f>
        <v/>
      </c>
      <c r="C138" s="2"/>
      <c r="D138" s="2"/>
      <c r="E138" s="3"/>
      <c r="F138" s="3"/>
    </row>
    <row r="139" spans="1:6" x14ac:dyDescent="0.35">
      <c r="A139" s="29" t="str">
        <f>IF(AND(COUNTA($D$3:D139)&gt;130,D139&gt;0),("E"&amp;CHAR(COUNTA($D$3:D139)-66)),IF(AND(COUNTA($D$3:D139)&gt;104,D139&gt;0),("D"&amp;CHAR(COUNTA($D$3:D139)-40)),IF(AND(COUNTA($D$3:D139)&gt;78,D139&gt;0),("C"&amp;CHAR(COUNTA($D$3:D139)-14)),IF(AND(COUNTA($D$3:D139)&gt;52,D139&gt;0),("B"&amp;CHAR(COUNTA($D$3:D139)+12)),IF(AND(COUNTA($D$3:D139)&gt;26,D139&gt;0),("A"&amp;CHAR(COUNTA($D$3:D139)+38)),IF(AND(COUNTA($D$3:D139)&lt;27,D139&gt;0),(CHAR(COUNTA($D$3:D139)+64)),""))))))</f>
        <v/>
      </c>
      <c r="C139" s="2"/>
      <c r="D139" s="2"/>
      <c r="E139" s="3"/>
      <c r="F139" s="3"/>
    </row>
    <row r="140" spans="1:6" ht="16" thickBot="1" x14ac:dyDescent="0.4">
      <c r="A140" s="34" t="str">
        <f>IF(AND(COUNTA($D$3:D140)&gt;130,D140&gt;0),("E"&amp;CHAR(COUNTA($D$3:D140)-66)),IF(AND(COUNTA($D$3:D140)&gt;104,D140&gt;0),("D"&amp;CHAR(COUNTA($D$3:D140)-40)),IF(AND(COUNTA($D$3:D140)&gt;78,D140&gt;0),("C"&amp;CHAR(COUNTA($D$3:D140)-14)),IF(AND(COUNTA($D$3:D140)&gt;52,D140&gt;0),("B"&amp;CHAR(COUNTA($D$3:D140)+12)),IF(AND(COUNTA($D$3:D140)&gt;26,D140&gt;0),("A"&amp;CHAR(COUNTA($D$3:D140)+38)),IF(AND(COUNTA($D$3:D140)&lt;27,D140&gt;0),(CHAR(COUNTA($D$3:D140)+64)),""))))))</f>
        <v/>
      </c>
      <c r="B140" s="4"/>
      <c r="C140" s="5"/>
      <c r="D140" s="5"/>
      <c r="E140" s="6"/>
      <c r="F140" s="6"/>
    </row>
    <row r="141" spans="1:6" x14ac:dyDescent="0.35">
      <c r="A141" s="31"/>
      <c r="B141" s="36" t="s">
        <v>2</v>
      </c>
      <c r="C141" s="27"/>
      <c r="D141" s="27"/>
      <c r="E141" s="49"/>
      <c r="F141" s="23"/>
    </row>
  </sheetData>
  <phoneticPr fontId="14" type="noConversion"/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Page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36</vt:i4>
      </vt:variant>
    </vt:vector>
  </HeadingPairs>
  <TitlesOfParts>
    <vt:vector size="54" baseType="lpstr">
      <vt:lpstr>SUMMARY</vt:lpstr>
      <vt:lpstr>COLLECTION</vt:lpstr>
      <vt:lpstr>Demolition East</vt:lpstr>
      <vt:lpstr>Demolition West</vt:lpstr>
      <vt:lpstr>Earthworks East</vt:lpstr>
      <vt:lpstr>Earthworks West</vt:lpstr>
      <vt:lpstr>Walls (East)</vt:lpstr>
      <vt:lpstr>Walls (West)</vt:lpstr>
      <vt:lpstr>Planting (East)</vt:lpstr>
      <vt:lpstr>Planting (West)</vt:lpstr>
      <vt:lpstr>Pavings-Gravel (East)</vt:lpstr>
      <vt:lpstr>Pavings-Gravel (West)</vt:lpstr>
      <vt:lpstr>Kerbs-Edgings (East)</vt:lpstr>
      <vt:lpstr>Kerbs-Edgings (West)</vt:lpstr>
      <vt:lpstr>Furniture (East)</vt:lpstr>
      <vt:lpstr>Furniture (West)</vt:lpstr>
      <vt:lpstr>Maintenance (East)</vt:lpstr>
      <vt:lpstr>Maintenance (West)</vt:lpstr>
      <vt:lpstr>COLLECTION!Print_Area</vt:lpstr>
      <vt:lpstr>'Demolition East'!Print_Area</vt:lpstr>
      <vt:lpstr>'Demolition West'!Print_Area</vt:lpstr>
      <vt:lpstr>'Earthworks East'!Print_Area</vt:lpstr>
      <vt:lpstr>'Earthworks West'!Print_Area</vt:lpstr>
      <vt:lpstr>'Furniture (East)'!Print_Area</vt:lpstr>
      <vt:lpstr>'Furniture (West)'!Print_Area</vt:lpstr>
      <vt:lpstr>'Kerbs-Edgings (East)'!Print_Area</vt:lpstr>
      <vt:lpstr>'Kerbs-Edgings (West)'!Print_Area</vt:lpstr>
      <vt:lpstr>'Maintenance (East)'!Print_Area</vt:lpstr>
      <vt:lpstr>'Maintenance (West)'!Print_Area</vt:lpstr>
      <vt:lpstr>'Pavings-Gravel (East)'!Print_Area</vt:lpstr>
      <vt:lpstr>'Pavings-Gravel (West)'!Print_Area</vt:lpstr>
      <vt:lpstr>'Planting (East)'!Print_Area</vt:lpstr>
      <vt:lpstr>'Planting (West)'!Print_Area</vt:lpstr>
      <vt:lpstr>SUMMARY!Print_Area</vt:lpstr>
      <vt:lpstr>'Walls (East)'!Print_Area</vt:lpstr>
      <vt:lpstr>'Walls (West)'!Print_Area</vt:lpstr>
      <vt:lpstr>COLLECTION!Print_Titles</vt:lpstr>
      <vt:lpstr>'Demolition East'!Print_Titles</vt:lpstr>
      <vt:lpstr>'Demolition West'!Print_Titles</vt:lpstr>
      <vt:lpstr>'Earthworks East'!Print_Titles</vt:lpstr>
      <vt:lpstr>'Earthworks West'!Print_Titles</vt:lpstr>
      <vt:lpstr>'Furniture (East)'!Print_Titles</vt:lpstr>
      <vt:lpstr>'Furniture (West)'!Print_Titles</vt:lpstr>
      <vt:lpstr>'Kerbs-Edgings (East)'!Print_Titles</vt:lpstr>
      <vt:lpstr>'Kerbs-Edgings (West)'!Print_Titles</vt:lpstr>
      <vt:lpstr>'Maintenance (East)'!Print_Titles</vt:lpstr>
      <vt:lpstr>'Maintenance (West)'!Print_Titles</vt:lpstr>
      <vt:lpstr>'Pavings-Gravel (East)'!Print_Titles</vt:lpstr>
      <vt:lpstr>'Pavings-Gravel (West)'!Print_Titles</vt:lpstr>
      <vt:lpstr>'Planting (East)'!Print_Titles</vt:lpstr>
      <vt:lpstr>'Planting (West)'!Print_Titles</vt:lpstr>
      <vt:lpstr>SUMMARY!Print_Titles</vt:lpstr>
      <vt:lpstr>'Walls (East)'!Print_Titles</vt:lpstr>
      <vt:lpstr>'Walls (West)'!Print_Titles</vt:lpstr>
    </vt:vector>
  </TitlesOfParts>
  <Company>Ed Crossley &amp; Associates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Crossley &amp; Associates</dc:creator>
  <cp:lastModifiedBy>Phil Crossley</cp:lastModifiedBy>
  <cp:lastPrinted>2024-02-19T15:51:20Z</cp:lastPrinted>
  <dcterms:created xsi:type="dcterms:W3CDTF">2001-04-19T10:41:40Z</dcterms:created>
  <dcterms:modified xsi:type="dcterms:W3CDTF">2024-03-21T15:41:44Z</dcterms:modified>
</cp:coreProperties>
</file>