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c\Root\CEC\SWC\Groups\Development Services\Space &amp; Aerospace\AeroSpace Cornwall\PHASE 2\Businesses\2 Programme applicant documents\Drafts\Project docs\"/>
    </mc:Choice>
  </mc:AlternateContent>
  <xr:revisionPtr revIDLastSave="0" documentId="13_ncr:1_{71DF5EDC-2334-4991-B56C-5534BFD3CF7E}" xr6:coauthVersionLast="36" xr6:coauthVersionMax="36" xr10:uidLastSave="{00000000-0000-0000-0000-000000000000}"/>
  <bookViews>
    <workbookView xWindow="360" yWindow="150" windowWidth="20640" windowHeight="9270" xr2:uid="{00000000-000D-0000-FFFF-FFFF00000000}"/>
  </bookViews>
  <sheets>
    <sheet name="Project expenditure" sheetId="1" r:id="rId1"/>
    <sheet name="Sheet2" sheetId="2" state="veryHidden" r:id="rId2"/>
  </sheets>
  <definedNames>
    <definedName name="_xlnm.Print_Area" localSheetId="0">'Project expenditure'!$A$1:$T$37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5" i="1"/>
  <c r="T38" i="1" l="1"/>
  <c r="C35" i="1"/>
  <c r="E38" i="1"/>
  <c r="R38" i="1"/>
  <c r="O38" i="1"/>
  <c r="L38" i="1"/>
  <c r="I38" i="1"/>
  <c r="F38" i="1"/>
  <c r="D38" i="1"/>
  <c r="G38" i="1"/>
  <c r="H38" i="1"/>
  <c r="J38" i="1"/>
  <c r="K38" i="1"/>
  <c r="M38" i="1"/>
  <c r="N38" i="1"/>
  <c r="P38" i="1"/>
  <c r="Q38" i="1"/>
  <c r="S38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 l="1"/>
  <c r="F29" i="1" l="1"/>
  <c r="G31" i="1" s="1"/>
  <c r="G35" i="1" s="1"/>
  <c r="E29" i="1"/>
  <c r="D29" i="1"/>
  <c r="E35" i="1" s="1"/>
  <c r="C29" i="1"/>
  <c r="D35" i="1" s="1"/>
  <c r="L29" i="1"/>
  <c r="M31" i="1" s="1"/>
  <c r="M35" i="1" s="1"/>
  <c r="K29" i="1"/>
  <c r="L31" i="1" s="1"/>
  <c r="L35" i="1" s="1"/>
  <c r="J29" i="1"/>
  <c r="K31" i="1" s="1"/>
  <c r="K35" i="1" s="1"/>
  <c r="I29" i="1"/>
  <c r="J31" i="1" s="1"/>
  <c r="J35" i="1" s="1"/>
  <c r="H29" i="1"/>
  <c r="G29" i="1"/>
  <c r="H31" i="1" s="1"/>
  <c r="H35" i="1" s="1"/>
  <c r="I31" i="1" l="1"/>
  <c r="I35" i="1" s="1"/>
  <c r="F31" i="1"/>
  <c r="F35" i="1" s="1"/>
  <c r="B35" i="1"/>
  <c r="B37" i="1"/>
  <c r="C37" i="1" s="1"/>
  <c r="D37" i="1" s="1"/>
  <c r="E37" i="1" s="1"/>
  <c r="F37" i="1" l="1"/>
  <c r="G37" i="1" s="1"/>
  <c r="M29" i="1"/>
  <c r="N31" i="1" s="1"/>
  <c r="N35" i="1" s="1"/>
  <c r="N29" i="1"/>
  <c r="O31" i="1" s="1"/>
  <c r="O35" i="1" s="1"/>
  <c r="O29" i="1"/>
  <c r="P31" i="1" s="1"/>
  <c r="P35" i="1" s="1"/>
  <c r="P29" i="1"/>
  <c r="Q31" i="1" s="1"/>
  <c r="Q35" i="1" s="1"/>
  <c r="Q29" i="1"/>
  <c r="R29" i="1"/>
  <c r="S31" i="1" s="1"/>
  <c r="S35" i="1" s="1"/>
  <c r="S29" i="1"/>
  <c r="T29" i="1"/>
  <c r="R31" i="1" l="1"/>
  <c r="R35" i="1" s="1"/>
  <c r="T31" i="1"/>
  <c r="T35" i="1" s="1"/>
  <c r="H37" i="1"/>
  <c r="B29" i="1"/>
  <c r="I37" i="1" l="1"/>
  <c r="B4" i="1"/>
  <c r="J37" i="1" l="1"/>
  <c r="K37" i="1" l="1"/>
  <c r="L37" i="1" l="1"/>
  <c r="M37" i="1" l="1"/>
  <c r="N37" i="1" l="1"/>
  <c r="O37" i="1" l="1"/>
  <c r="P37" i="1" l="1"/>
  <c r="Q37" i="1" l="1"/>
  <c r="R37" i="1" l="1"/>
  <c r="S37" i="1" l="1"/>
  <c r="T37" i="1" s="1"/>
</calcChain>
</file>

<file path=xl/sharedStrings.xml><?xml version="1.0" encoding="utf-8"?>
<sst xmlns="http://schemas.openxmlformats.org/spreadsheetml/2006/main" count="34" uniqueCount="31">
  <si>
    <t>Month 1</t>
  </si>
  <si>
    <t>Description</t>
  </si>
  <si>
    <t>Cash at bank</t>
  </si>
  <si>
    <t>Match funding</t>
  </si>
  <si>
    <t>Balance</t>
  </si>
  <si>
    <t>Notes:</t>
  </si>
  <si>
    <t>All figures should be inclusive of VAT</t>
  </si>
  <si>
    <t>Total Project Expenditure</t>
  </si>
  <si>
    <t>Expenditure</t>
  </si>
  <si>
    <t>Income</t>
  </si>
  <si>
    <t>Total</t>
  </si>
  <si>
    <t xml:space="preserve">AeroSpace Grant </t>
  </si>
  <si>
    <t>Amount</t>
  </si>
  <si>
    <t>Procurement 1</t>
  </si>
  <si>
    <t>Procurement 2</t>
  </si>
  <si>
    <t>Procurement 3</t>
  </si>
  <si>
    <t>Procurement 4</t>
  </si>
  <si>
    <t>Post 1</t>
  </si>
  <si>
    <t>Post 2</t>
  </si>
  <si>
    <t>Post 3</t>
  </si>
  <si>
    <t>Post 4</t>
  </si>
  <si>
    <t>AeroSpace Cornwall RDI Project Spend Profile</t>
  </si>
  <si>
    <t xml:space="preserve">Month2 should be the start of your project.  </t>
  </si>
  <si>
    <t>Procurement 5</t>
  </si>
  <si>
    <t>Procurement 6</t>
  </si>
  <si>
    <t>Procurement 7</t>
  </si>
  <si>
    <t>Procurement 8</t>
  </si>
  <si>
    <t>Claim Frequency</t>
  </si>
  <si>
    <t>Select your month 0</t>
  </si>
  <si>
    <t>Month 1 should equate to the cash at bank as per the Bank statement you provide the AeroSpace Cornwall  team as part of the application.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</si>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</sst>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Verdana"/>
      <family val="2"/>
    </font>
    <font>
      <sz val="10"/>
      <color rgb="FF7030A0"/>
      <name val="Verdana"/>
      <family val="2"/>
    </font>
    <font>
      <b/>
      <sz val="10"/>
      <color rgb="FF7030A0"/>
      <name val="Verdana"/>
      <family val="2"/>
    </font>
    <font>
      <b/>
      <sz val="14"/>
      <color rgb="FF7030A0"/>
      <name val="Verdana"/>
      <family val="2"/>
    </font>
    <font>
      <b/>
      <sz val="12"/>
      <color rgb="FF7030A0"/>
      <name val="Verdana"/>
      <family val="2"/>
    </font>
    <font>
      <sz val="12"/>
      <color rgb="FF7030A0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17" fontId="0" fillId="0" borderId="0" xfId="0" applyNumberFormat="1"/>
    <xf numFmtId="17" fontId="2" fillId="2" borderId="8" xfId="0" applyNumberFormat="1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Protection="1"/>
    <xf numFmtId="0" fontId="4" fillId="2" borderId="8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right"/>
    </xf>
    <xf numFmtId="0" fontId="6" fillId="0" borderId="1" xfId="0" applyFont="1" applyBorder="1" applyProtection="1"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/>
    </xf>
    <xf numFmtId="0" fontId="4" fillId="2" borderId="7" xfId="0" applyFont="1" applyFill="1" applyBorder="1" applyAlignment="1">
      <alignment horizontal="right"/>
    </xf>
    <xf numFmtId="164" fontId="4" fillId="2" borderId="1" xfId="0" applyNumberFormat="1" applyFont="1" applyFill="1" applyBorder="1" applyProtection="1">
      <protection hidden="1"/>
    </xf>
    <xf numFmtId="0" fontId="5" fillId="2" borderId="0" xfId="0" applyFont="1" applyFill="1" applyBorder="1"/>
    <xf numFmtId="0" fontId="6" fillId="0" borderId="0" xfId="0" applyFont="1"/>
    <xf numFmtId="0" fontId="5" fillId="2" borderId="1" xfId="0" applyFont="1" applyFill="1" applyBorder="1"/>
    <xf numFmtId="0" fontId="5" fillId="2" borderId="12" xfId="0" applyFont="1" applyFill="1" applyBorder="1" applyProtection="1"/>
    <xf numFmtId="0" fontId="5" fillId="2" borderId="13" xfId="0" applyFont="1" applyFill="1" applyBorder="1" applyProtection="1"/>
    <xf numFmtId="17" fontId="2" fillId="0" borderId="8" xfId="0" applyNumberFormat="1" applyFont="1" applyBorder="1" applyAlignment="1" applyProtection="1">
      <protection locked="0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5" xfId="0" applyFont="1" applyFill="1" applyBorder="1" applyAlignment="1">
      <alignment horizontal="right"/>
    </xf>
    <xf numFmtId="0" fontId="5" fillId="2" borderId="4" xfId="0" applyFont="1" applyFill="1" applyBorder="1" applyProtection="1"/>
    <xf numFmtId="0" fontId="4" fillId="2" borderId="0" xfId="0" applyFont="1" applyFill="1" applyBorder="1" applyAlignment="1">
      <alignment horizontal="right"/>
    </xf>
    <xf numFmtId="0" fontId="6" fillId="0" borderId="0" xfId="0" applyFont="1" applyBorder="1" applyProtection="1">
      <protection locked="0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Protection="1">
      <protection locked="0"/>
    </xf>
    <xf numFmtId="0" fontId="0" fillId="0" borderId="0" xfId="0" applyFill="1"/>
    <xf numFmtId="9" fontId="6" fillId="2" borderId="3" xfId="0" applyNumberFormat="1" applyFont="1" applyFill="1" applyBorder="1" applyAlignment="1" applyProtection="1"/>
    <xf numFmtId="0" fontId="5" fillId="2" borderId="1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ill="1"/>
    <xf numFmtId="0" fontId="6" fillId="2" borderId="3" xfId="0" applyFont="1" applyFill="1" applyBorder="1" applyAlignment="1" applyProtection="1"/>
    <xf numFmtId="0" fontId="5" fillId="2" borderId="3" xfId="0" applyFont="1" applyFill="1" applyBorder="1" applyAlignment="1" applyProtection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17" fontId="1" fillId="0" borderId="8" xfId="0" applyNumberFormat="1" applyFont="1" applyBorder="1" applyAlignment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6" fillId="2" borderId="6" xfId="0" applyNumberFormat="1" applyFont="1" applyFill="1" applyBorder="1" applyAlignment="1" applyProtection="1">
      <alignment horizontal="center"/>
    </xf>
    <xf numFmtId="4" fontId="6" fillId="2" borderId="7" xfId="0" applyNumberFormat="1" applyFont="1" applyFill="1" applyBorder="1" applyAlignment="1" applyProtection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4" fontId="6" fillId="2" borderId="10" xfId="0" applyNumberFormat="1" applyFont="1" applyFill="1" applyBorder="1" applyAlignment="1" applyProtection="1">
      <alignment horizontal="center"/>
    </xf>
    <xf numFmtId="4" fontId="6" fillId="2" borderId="11" xfId="0" applyNumberFormat="1" applyFont="1" applyFill="1" applyBorder="1" applyAlignment="1" applyProtection="1">
      <alignment horizontal="center"/>
    </xf>
    <xf numFmtId="4" fontId="6" fillId="2" borderId="9" xfId="0" applyNumberFormat="1" applyFont="1" applyFill="1" applyBorder="1" applyAlignment="1" applyProtection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60110.223DD37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1900236</xdr:colOff>
      <xdr:row>1</xdr:row>
      <xdr:rowOff>1202530</xdr:rowOff>
    </xdr:from>
    <xdr:to>
      <xdr:col>0</xdr:col>
      <xdr:colOff>2435374</xdr:colOff>
      <xdr:row>3</xdr:row>
      <xdr:rowOff>23812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1361" y="2452686"/>
          <a:ext cx="535138" cy="273845"/>
        </a:xfrm>
        <a:prstGeom prst="rect">
          <a:avLst/>
        </a:prstGeom>
      </xdr:spPr>
    </xdr:pic>
    <xdr:clientData/>
  </xdr:twoCellAnchor>
  <xdr:twoCellAnchor>
    <xdr:from>
      <xdr:col>2</xdr:col>
      <xdr:colOff>333377</xdr:colOff>
      <xdr:row>0</xdr:row>
      <xdr:rowOff>640555</xdr:rowOff>
    </xdr:from>
    <xdr:to>
      <xdr:col>14</xdr:col>
      <xdr:colOff>20195</xdr:colOff>
      <xdr:row>0</xdr:row>
      <xdr:rowOff>1385791</xdr:rowOff>
    </xdr:to>
    <xdr:pic>
      <xdr:nvPicPr>
        <xdr:cNvPr id="9" name="Picture 8" descr="cid:81ade2a1-cb45-4f9a-88fa-c652b6ce73c8@EURPRD10.PROD.OUTLOOK.COM">
          <a:extLst>
            <a:ext uri="{FF2B5EF4-FFF2-40B4-BE49-F238E27FC236}">
              <a16:creationId xmlns:a16="http://schemas.microsoft.com/office/drawing/2014/main" id="{02EBFB4E-BC9C-49A5-B9F9-2257F6382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7" y="640555"/>
          <a:ext cx="9688068" cy="745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5"/>
  <sheetViews>
    <sheetView tabSelected="1" topLeftCell="A2" zoomScale="80" zoomScaleNormal="80" zoomScalePageLayoutView="50" workbookViewId="0">
      <selection activeCell="B38" sqref="B38"/>
    </sheetView>
  </sheetViews>
  <sheetFormatPr defaultRowHeight="14.25" x14ac:dyDescent="0.2"/>
  <cols>
    <col min="1" max="1" width="25.796875" customWidth="1"/>
    <col min="2" max="2" width="9.69921875" customWidth="1"/>
    <col min="3" max="4" width="8.796875" style="1"/>
    <col min="5" max="6" width="9.09765625" style="1" bestFit="1" customWidth="1"/>
    <col min="7" max="12" width="8.796875" style="1"/>
  </cols>
  <sheetData>
    <row r="1" spans="1:20" ht="148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0" s="1" customFormat="1" ht="29.25" customHeight="1" thickBot="1" x14ac:dyDescent="0.25">
      <c r="A2" s="48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0"/>
    </row>
    <row r="3" spans="1:20" ht="15.75" thickBot="1" x14ac:dyDescent="0.25">
      <c r="A3" s="5" t="s">
        <v>28</v>
      </c>
      <c r="B3" s="17">
        <v>43983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5.75" thickBot="1" x14ac:dyDescent="0.25">
      <c r="A4" s="4" t="s">
        <v>1</v>
      </c>
      <c r="B4" s="3">
        <f>IFERROR(EDATE(B3,0),"")</f>
        <v>43983</v>
      </c>
      <c r="C4" s="3">
        <f>IFERROR(EDATE($B$3,1),"")</f>
        <v>44013</v>
      </c>
      <c r="D4" s="3">
        <f>IFERROR(EDATE($B$3,2),"")</f>
        <v>44044</v>
      </c>
      <c r="E4" s="3">
        <f>IFERROR(EDATE($B$3,3),"")</f>
        <v>44075</v>
      </c>
      <c r="F4" s="3">
        <f>IFERROR(EDATE($B$3,4),"")</f>
        <v>44105</v>
      </c>
      <c r="G4" s="3">
        <f>IFERROR(EDATE($B$3,5),"")</f>
        <v>44136</v>
      </c>
      <c r="H4" s="3">
        <f>IFERROR(EDATE($B$3,6),"")</f>
        <v>44166</v>
      </c>
      <c r="I4" s="3">
        <f>IFERROR(EDATE($B$3,7),"")</f>
        <v>44197</v>
      </c>
      <c r="J4" s="3">
        <f>IFERROR(EDATE($B$3,8),"")</f>
        <v>44228</v>
      </c>
      <c r="K4" s="3">
        <f>IFERROR(EDATE($B$3,9),"")</f>
        <v>44256</v>
      </c>
      <c r="L4" s="3">
        <f>IFERROR(EDATE($B$3,10),"")</f>
        <v>44287</v>
      </c>
      <c r="M4" s="3">
        <f>IFERROR(EDATE($B$3,11),"")</f>
        <v>44317</v>
      </c>
      <c r="N4" s="3">
        <f>IFERROR(EDATE($B$3,12),"")</f>
        <v>44348</v>
      </c>
      <c r="O4" s="3">
        <f>IFERROR(EDATE($B$3,13),"")</f>
        <v>44378</v>
      </c>
      <c r="P4" s="3">
        <f>IFERROR(EDATE($B$3,14),"")</f>
        <v>44409</v>
      </c>
      <c r="Q4" s="3">
        <f>IFERROR(EDATE($B$3,15),"")</f>
        <v>44440</v>
      </c>
      <c r="R4" s="3">
        <f>IFERROR(EDATE($B$3,16),"")</f>
        <v>44470</v>
      </c>
      <c r="S4" s="3">
        <f>IFERROR(EDATE($B$3,17),"")</f>
        <v>44501</v>
      </c>
      <c r="T4" s="3">
        <f>IFERROR(EDATE($B$3,18),"")</f>
        <v>44531</v>
      </c>
    </row>
    <row r="5" spans="1:20" ht="15" x14ac:dyDescent="0.2">
      <c r="A5" s="15" t="s">
        <v>13</v>
      </c>
      <c r="B5" s="38" t="str">
        <f>IF(SUM(C5:T5)&lt;25000,"Under £25K",IF(SUM(C5:T5)&gt;25000,"Over £25K",""))</f>
        <v>Under £25K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5" x14ac:dyDescent="0.2">
      <c r="A6" s="16" t="s">
        <v>14</v>
      </c>
      <c r="B6" s="38" t="str">
        <f t="shared" ref="B6:B8" si="0">IF(SUM(C6:T6)&lt;25000,"Under £25K",IF(SUM(C6:T6)&gt;25000,"Over £25K",""))</f>
        <v>Under £25K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5" x14ac:dyDescent="0.2">
      <c r="A7" s="16" t="s">
        <v>15</v>
      </c>
      <c r="B7" s="38" t="str">
        <f t="shared" si="0"/>
        <v>Under £25K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s="1" customFormat="1" ht="15" x14ac:dyDescent="0.2">
      <c r="A8" s="22" t="s">
        <v>16</v>
      </c>
      <c r="B8" s="38" t="str">
        <f t="shared" si="0"/>
        <v>Under £25K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1" customFormat="1" ht="15" hidden="1" customHeight="1" x14ac:dyDescent="0.2">
      <c r="A9" s="16"/>
      <c r="B9" s="37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</row>
    <row r="10" spans="1:20" s="1" customFormat="1" ht="15" hidden="1" customHeight="1" x14ac:dyDescent="0.2">
      <c r="A10" s="16" t="s">
        <v>23</v>
      </c>
      <c r="B10" s="37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1" customFormat="1" ht="15" hidden="1" customHeight="1" x14ac:dyDescent="0.2">
      <c r="A11" s="16"/>
      <c r="B11" s="37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</row>
    <row r="12" spans="1:20" s="1" customFormat="1" ht="15" hidden="1" customHeight="1" x14ac:dyDescent="0.2">
      <c r="A12" s="16" t="s">
        <v>24</v>
      </c>
      <c r="B12" s="37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s="1" customFormat="1" ht="15" hidden="1" customHeight="1" x14ac:dyDescent="0.2">
      <c r="A13" s="16"/>
      <c r="B13" s="37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</row>
    <row r="14" spans="1:20" s="1" customFormat="1" ht="15" hidden="1" customHeight="1" x14ac:dyDescent="0.2">
      <c r="A14" s="16" t="s">
        <v>25</v>
      </c>
      <c r="B14" s="37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s="1" customFormat="1" ht="15" hidden="1" customHeight="1" x14ac:dyDescent="0.2">
      <c r="A15" s="16"/>
      <c r="B15" s="37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</row>
    <row r="16" spans="1:20" ht="15" hidden="1" customHeight="1" x14ac:dyDescent="0.2">
      <c r="A16" s="16" t="s">
        <v>26</v>
      </c>
      <c r="B16" s="37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s="1" customFormat="1" ht="15" x14ac:dyDescent="0.2">
      <c r="A17" s="16" t="s">
        <v>17</v>
      </c>
      <c r="B17" s="3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s="1" customFormat="1" ht="15" x14ac:dyDescent="0.2">
      <c r="A18" s="16" t="s">
        <v>18</v>
      </c>
      <c r="B18" s="37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s="1" customFormat="1" ht="15" x14ac:dyDescent="0.2">
      <c r="A19" s="16" t="s">
        <v>19</v>
      </c>
      <c r="B19" s="3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5" x14ac:dyDescent="0.2">
      <c r="A20" s="16" t="s">
        <v>20</v>
      </c>
      <c r="B20" s="3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s="1" customFormat="1" ht="15" hidden="1" x14ac:dyDescent="0.2">
      <c r="A21" s="8"/>
      <c r="B21" s="9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20" s="1" customFormat="1" ht="15" hidden="1" x14ac:dyDescent="0.2">
      <c r="A22" s="6" t="s">
        <v>12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1" customFormat="1" ht="15" hidden="1" x14ac:dyDescent="0.2">
      <c r="A23" s="8"/>
      <c r="B23" s="9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</row>
    <row r="24" spans="1:20" s="1" customFormat="1" ht="15" hidden="1" x14ac:dyDescent="0.2">
      <c r="A24" s="6" t="s">
        <v>12</v>
      </c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1" customFormat="1" ht="15" hidden="1" x14ac:dyDescent="0.2">
      <c r="A25" s="8"/>
      <c r="B25" s="9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</row>
    <row r="26" spans="1:20" s="1" customFormat="1" ht="15" hidden="1" x14ac:dyDescent="0.2">
      <c r="A26" s="6" t="s">
        <v>12</v>
      </c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1" customFormat="1" ht="15" hidden="1" x14ac:dyDescent="0.2">
      <c r="A27" s="8"/>
      <c r="B27" s="9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3"/>
    </row>
    <row r="28" spans="1:20" s="1" customFormat="1" ht="15" hidden="1" x14ac:dyDescent="0.2">
      <c r="A28" s="6" t="s">
        <v>12</v>
      </c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5" x14ac:dyDescent="0.2">
      <c r="A29" s="10" t="s">
        <v>7</v>
      </c>
      <c r="B29" s="11">
        <f>SUM(M29:T29)</f>
        <v>0</v>
      </c>
      <c r="C29" s="11">
        <f t="shared" ref="C29:T29" si="1">SUM(C5:C20)</f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0</v>
      </c>
      <c r="Q29" s="11">
        <f t="shared" si="1"/>
        <v>0</v>
      </c>
      <c r="R29" s="11">
        <f t="shared" si="1"/>
        <v>0</v>
      </c>
      <c r="S29" s="11">
        <f t="shared" si="1"/>
        <v>0</v>
      </c>
      <c r="T29" s="11">
        <f t="shared" si="1"/>
        <v>0</v>
      </c>
    </row>
    <row r="30" spans="1:20" ht="15" x14ac:dyDescent="0.2">
      <c r="A30" s="12" t="s">
        <v>2</v>
      </c>
      <c r="B30" s="7">
        <v>10000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3"/>
    </row>
    <row r="31" spans="1:20" ht="15" x14ac:dyDescent="0.2">
      <c r="A31" s="12" t="s">
        <v>11</v>
      </c>
      <c r="B31" s="30">
        <v>0.5</v>
      </c>
      <c r="C31" s="36"/>
      <c r="D31" s="33"/>
      <c r="E31" s="33"/>
      <c r="F31" s="33">
        <f>IF($B$38="Weekly",E29*$B$31,IF($B$38="Monthly",E29*$B$31,IF($B$38="Quarterly",(C29+D29+E29)*$B$31,0)))</f>
        <v>0</v>
      </c>
      <c r="G31" s="33">
        <f>IF($B$38="Weekly",F29*$B$31,IF($B$38="Monthly",F29*$B$31,IF($B$38="Quarterly",0,0)))</f>
        <v>0</v>
      </c>
      <c r="H31" s="33">
        <f>IF($B$38="Weekly",G29*$B$31,IF($B$38="Monthly",G29*$B$31,IF($B$38="Quarterly",0,0)))</f>
        <v>0</v>
      </c>
      <c r="I31" s="33">
        <f>IF($B$38="Weekly",H29*$B$31,IF($B$38="Monthly",H29*$B$31,IF($B$38="Quarterly",(F29+G29+H29)*$B$31,0)))</f>
        <v>0</v>
      </c>
      <c r="J31" s="33">
        <f>IF($B$38="Weekly",I29*$B$31,IF($B$38="Monthly",I29*$B$31,IF($B$38="Quarterly",0,0)))</f>
        <v>0</v>
      </c>
      <c r="K31" s="33">
        <f>IF($B$38="Weekly",J29*$B$31,IF($B$38="Monthly",J29*$B$31,IF($B$38="Quarterly",0,0)))</f>
        <v>0</v>
      </c>
      <c r="L31" s="33">
        <f>IF($B$38="Weekly",K29*$B$31,IF($B$38="Monthly",K29*$B$31,IF($B$38="Quarterly",(I29+J29+K29)*$B$31,0)))</f>
        <v>0</v>
      </c>
      <c r="M31" s="33">
        <f>IF($B$38="Weekly",L29*$B$31,IF($B$38="Monthly",L29*$B$31,IF($B$38="Quarterly",0,0)))</f>
        <v>0</v>
      </c>
      <c r="N31" s="33">
        <f>IF($B$38="Weekly",M29*$B$31,IF($B$38="Monthly",M29*$B$31,IF($B$38="Quarterly",0,0)))</f>
        <v>0</v>
      </c>
      <c r="O31" s="33">
        <f>IF($B$38="Weekly",N29*$B$31,IF($B$38="Monthly",N29*$B$31,IF($B$38="Quarterly",(L29+M29+N29)*$B$31,0)))</f>
        <v>0</v>
      </c>
      <c r="P31" s="33">
        <f>IF($B$38="Weekly",O29*$B$31,IF($B$38="Monthly",O29*$B$31,IF($B$38="Quarterly",0,0)))</f>
        <v>0</v>
      </c>
      <c r="Q31" s="33">
        <f>IF($B$38="Weekly",P29*$B$31,IF($B$38="Monthly",P29*$B$31,IF($B$38="Quarterly",0,0)))</f>
        <v>0</v>
      </c>
      <c r="R31" s="33">
        <f>IF($B$38="Weekly",Q29*$B$31,IF($B$38="Monthly",Q29*$B$31,IF($B$38="Quarterly",(O29+P29+Q29)*$B$31,0)))</f>
        <v>0</v>
      </c>
      <c r="S31" s="33">
        <f>IF($B$38="Weekly",R29*$B$31,IF($B$38="Monthly",R29*$B$31,IF($B$38="Quarterly",0,0)))</f>
        <v>0</v>
      </c>
      <c r="T31" s="33">
        <f>IF($B$38="Weekly",Q29*$B$31,IF($B$38="Monthly",Q29*$B$31,IF($B$38="Quarterly",(R29+S29+T29)*$B$31,0)))</f>
        <v>0</v>
      </c>
    </row>
    <row r="32" spans="1:20" ht="15" x14ac:dyDescent="0.2">
      <c r="A32" s="12" t="s">
        <v>9</v>
      </c>
      <c r="B32" s="5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s="1" customFormat="1" ht="15" x14ac:dyDescent="0.2">
      <c r="A33" s="12" t="s">
        <v>8</v>
      </c>
      <c r="B33" s="5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5" x14ac:dyDescent="0.2">
      <c r="A34" s="12" t="s">
        <v>3</v>
      </c>
      <c r="B34" s="5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15" x14ac:dyDescent="0.2">
      <c r="A35" s="10" t="s">
        <v>10</v>
      </c>
      <c r="B35" s="11">
        <f>B30</f>
        <v>10000</v>
      </c>
      <c r="C35" s="11">
        <f>C32-C33+C34+C31</f>
        <v>0</v>
      </c>
      <c r="D35" s="11">
        <f t="shared" ref="D35:T35" si="2">D32-D33+D34+D31</f>
        <v>0</v>
      </c>
      <c r="E35" s="11">
        <f t="shared" si="2"/>
        <v>0</v>
      </c>
      <c r="F35" s="11">
        <f t="shared" si="2"/>
        <v>0</v>
      </c>
      <c r="G35" s="11">
        <f t="shared" si="2"/>
        <v>0</v>
      </c>
      <c r="H35" s="11">
        <f t="shared" si="2"/>
        <v>0</v>
      </c>
      <c r="I35" s="11">
        <f t="shared" si="2"/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11">
        <f t="shared" si="2"/>
        <v>0</v>
      </c>
      <c r="N35" s="11">
        <f t="shared" si="2"/>
        <v>0</v>
      </c>
      <c r="O35" s="11">
        <f t="shared" si="2"/>
        <v>0</v>
      </c>
      <c r="P35" s="11">
        <f t="shared" si="2"/>
        <v>0</v>
      </c>
      <c r="Q35" s="11">
        <f t="shared" si="2"/>
        <v>0</v>
      </c>
      <c r="R35" s="11">
        <f t="shared" si="2"/>
        <v>0</v>
      </c>
      <c r="S35" s="11">
        <f t="shared" si="2"/>
        <v>0</v>
      </c>
      <c r="T35" s="11">
        <f t="shared" si="2"/>
        <v>0</v>
      </c>
    </row>
    <row r="36" spans="1:20" ht="15" x14ac:dyDescent="0.2">
      <c r="A36" s="12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</row>
    <row r="37" spans="1:20" ht="15" x14ac:dyDescent="0.2">
      <c r="A37" s="23" t="s">
        <v>4</v>
      </c>
      <c r="B37" s="11">
        <f>B30</f>
        <v>10000</v>
      </c>
      <c r="C37" s="11">
        <f t="shared" ref="C37:T37" si="3">B37-C29+C35</f>
        <v>10000</v>
      </c>
      <c r="D37" s="11">
        <f t="shared" si="3"/>
        <v>10000</v>
      </c>
      <c r="E37" s="11">
        <f t="shared" si="3"/>
        <v>10000</v>
      </c>
      <c r="F37" s="11">
        <f t="shared" si="3"/>
        <v>10000</v>
      </c>
      <c r="G37" s="11">
        <f t="shared" si="3"/>
        <v>10000</v>
      </c>
      <c r="H37" s="11">
        <f t="shared" si="3"/>
        <v>10000</v>
      </c>
      <c r="I37" s="11">
        <f t="shared" si="3"/>
        <v>10000</v>
      </c>
      <c r="J37" s="11">
        <f t="shared" si="3"/>
        <v>10000</v>
      </c>
      <c r="K37" s="11">
        <f t="shared" si="3"/>
        <v>10000</v>
      </c>
      <c r="L37" s="11">
        <f t="shared" si="3"/>
        <v>10000</v>
      </c>
      <c r="M37" s="11">
        <f t="shared" si="3"/>
        <v>10000</v>
      </c>
      <c r="N37" s="11">
        <f t="shared" si="3"/>
        <v>10000</v>
      </c>
      <c r="O37" s="11">
        <f t="shared" si="3"/>
        <v>10000</v>
      </c>
      <c r="P37" s="11">
        <f t="shared" si="3"/>
        <v>10000</v>
      </c>
      <c r="Q37" s="11">
        <f t="shared" si="3"/>
        <v>10000</v>
      </c>
      <c r="R37" s="11">
        <f t="shared" si="3"/>
        <v>10000</v>
      </c>
      <c r="S37" s="11">
        <f t="shared" si="3"/>
        <v>10000</v>
      </c>
      <c r="T37" s="11">
        <f t="shared" si="3"/>
        <v>10000</v>
      </c>
    </row>
    <row r="38" spans="1:20" s="1" customFormat="1" ht="30" customHeight="1" x14ac:dyDescent="0.2">
      <c r="A38" s="31" t="s">
        <v>27</v>
      </c>
      <c r="B38" s="32" t="s">
        <v>30</v>
      </c>
      <c r="C38" s="35"/>
      <c r="D38" s="34">
        <f t="shared" ref="D38:S38" si="4">IF($B$38="Weekly",4,IF($B$38="Monthly",1,IF($B$38="Quarterly",0)))</f>
        <v>1</v>
      </c>
      <c r="E38" s="34">
        <f t="shared" si="4"/>
        <v>1</v>
      </c>
      <c r="F38" s="34">
        <f>IF($B$38="Weekly",4,IF($B$38="Monthly",1,IF($B$38="Quarterly",1)))</f>
        <v>1</v>
      </c>
      <c r="G38" s="34">
        <f t="shared" si="4"/>
        <v>1</v>
      </c>
      <c r="H38" s="34">
        <f t="shared" si="4"/>
        <v>1</v>
      </c>
      <c r="I38" s="34">
        <f>IF($B$38="Weekly",4,IF($B$38="Monthly",1,IF($B$38="Quarterly",1)))</f>
        <v>1</v>
      </c>
      <c r="J38" s="34">
        <f t="shared" si="4"/>
        <v>1</v>
      </c>
      <c r="K38" s="34">
        <f t="shared" si="4"/>
        <v>1</v>
      </c>
      <c r="L38" s="34">
        <f>IF($B$38="Weekly",4,IF($B$38="Monthly",1,IF($B$38="Quarterly",1)))</f>
        <v>1</v>
      </c>
      <c r="M38" s="34">
        <f t="shared" si="4"/>
        <v>1</v>
      </c>
      <c r="N38" s="34">
        <f t="shared" si="4"/>
        <v>1</v>
      </c>
      <c r="O38" s="34">
        <f>IF($B$38="Weekly",4,IF($B$38="Monthly",1,IF($B$38="Quarterly",1)))</f>
        <v>1</v>
      </c>
      <c r="P38" s="34">
        <f t="shared" si="4"/>
        <v>1</v>
      </c>
      <c r="Q38" s="34">
        <f t="shared" si="4"/>
        <v>1</v>
      </c>
      <c r="R38" s="34">
        <f>IF($B$38="Weekly",4,IF($B$38="Monthly",1,IF($B$38="Quarterly",1)))</f>
        <v>1</v>
      </c>
      <c r="S38" s="34">
        <f t="shared" si="4"/>
        <v>1</v>
      </c>
      <c r="T38" s="34">
        <f>IF($B$38="Weekly",4,IF($B$38="Monthly",1,IF($B$38="Quarterly",1)))</f>
        <v>1</v>
      </c>
    </row>
    <row r="39" spans="1:20" s="29" customFormat="1" ht="30" customHeight="1" x14ac:dyDescent="0.2">
      <c r="A39" s="27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s="1" customFormat="1" ht="15" x14ac:dyDescent="0.2">
      <c r="A40" s="25"/>
      <c r="B40" s="26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ht="1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ht="15" x14ac:dyDescent="0.2">
      <c r="A42" s="21" t="s">
        <v>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0"/>
    </row>
    <row r="43" spans="1:20" ht="15" x14ac:dyDescent="0.2">
      <c r="A43" s="14">
        <v>1</v>
      </c>
      <c r="B43" s="51" t="s">
        <v>29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3"/>
    </row>
    <row r="44" spans="1:20" s="1" customFormat="1" ht="15" x14ac:dyDescent="0.2">
      <c r="A44" s="14">
        <v>2</v>
      </c>
      <c r="B44" s="18" t="s">
        <v>22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</row>
    <row r="45" spans="1:20" ht="15" x14ac:dyDescent="0.2">
      <c r="A45" s="14">
        <v>3</v>
      </c>
      <c r="B45" s="51" t="s">
        <v>6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3"/>
    </row>
  </sheetData>
  <sheetProtection algorithmName="SHA-512" hashValue="/+tFR3jwXQ4Ra66mrvrdCJcHyaaHWvqbYAZfnru9h3ZpWjuZ12xQ0adMlDXPCPIw7Mu6ayjmqcKE6ds0Tmj4Sw==" saltValue="YscLXnU9iV+er5h04Mlmrg==" spinCount="100000" sheet="1" selectLockedCells="1"/>
  <mergeCells count="17">
    <mergeCell ref="B43:T43"/>
    <mergeCell ref="B45:T45"/>
    <mergeCell ref="B32:B34"/>
    <mergeCell ref="C9:T9"/>
    <mergeCell ref="C11:T11"/>
    <mergeCell ref="C13:T13"/>
    <mergeCell ref="B42:T42"/>
    <mergeCell ref="C27:T27"/>
    <mergeCell ref="C30:T30"/>
    <mergeCell ref="B36:T36"/>
    <mergeCell ref="A1:T1"/>
    <mergeCell ref="C21:T21"/>
    <mergeCell ref="C23:T23"/>
    <mergeCell ref="C25:T25"/>
    <mergeCell ref="C3:T3"/>
    <mergeCell ref="C15:T15"/>
    <mergeCell ref="A2:T2"/>
  </mergeCells>
  <dataValidations count="1">
    <dataValidation type="list" allowBlank="1" showInputMessage="1" showErrorMessage="1" sqref="B38" xr:uid="{15C1D679-6B58-4F98-875A-F3F50292F2A8}">
      <formula1>"Select option, Weekly, Monthly, Quarterly"</formula1>
    </dataValidation>
  </dataValidations>
  <pageMargins left="0.7" right="0.7" top="0.75" bottom="0.75" header="0.3" footer="0.3"/>
  <pageSetup paperSize="8" scale="75" orientation="landscape" r:id="rId1"/>
  <headerFooter>
    <oddHeader>&amp;R&amp;"Calibri,Regular"&amp;10&amp;KFF8C00Information Classification: CONTROLLED&amp;1#</oddHeader>
    <oddFooter>&amp;LVersion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3"/>
  <sheetViews>
    <sheetView workbookViewId="0">
      <selection activeCell="A33" sqref="A33"/>
    </sheetView>
  </sheetViews>
  <sheetFormatPr defaultRowHeight="14.25" x14ac:dyDescent="0.2"/>
  <cols>
    <col min="1" max="1" width="7.09765625" bestFit="1" customWidth="1"/>
  </cols>
  <sheetData>
    <row r="1" spans="1:1" x14ac:dyDescent="0.2">
      <c r="A1" s="1" t="s">
        <v>0</v>
      </c>
    </row>
    <row r="2" spans="1:1" x14ac:dyDescent="0.2">
      <c r="A2" s="2">
        <v>43922</v>
      </c>
    </row>
    <row r="3" spans="1:1" x14ac:dyDescent="0.2">
      <c r="A3" s="2">
        <v>43952</v>
      </c>
    </row>
    <row r="4" spans="1:1" x14ac:dyDescent="0.2">
      <c r="A4" s="2">
        <v>43983</v>
      </c>
    </row>
    <row r="5" spans="1:1" x14ac:dyDescent="0.2">
      <c r="A5" s="2">
        <v>44013</v>
      </c>
    </row>
    <row r="6" spans="1:1" x14ac:dyDescent="0.2">
      <c r="A6" s="2">
        <v>44044</v>
      </c>
    </row>
    <row r="7" spans="1:1" x14ac:dyDescent="0.2">
      <c r="A7" s="2">
        <v>44075</v>
      </c>
    </row>
    <row r="8" spans="1:1" x14ac:dyDescent="0.2">
      <c r="A8" s="2">
        <v>44105</v>
      </c>
    </row>
    <row r="9" spans="1:1" x14ac:dyDescent="0.2">
      <c r="A9" s="2">
        <v>44136</v>
      </c>
    </row>
    <row r="10" spans="1:1" x14ac:dyDescent="0.2">
      <c r="A10" s="2">
        <v>44166</v>
      </c>
    </row>
    <row r="11" spans="1:1" x14ac:dyDescent="0.2">
      <c r="A11" s="2">
        <v>44197</v>
      </c>
    </row>
    <row r="12" spans="1:1" x14ac:dyDescent="0.2">
      <c r="A12" s="2">
        <v>44228</v>
      </c>
    </row>
    <row r="13" spans="1:1" x14ac:dyDescent="0.2">
      <c r="A13" s="2">
        <v>44256</v>
      </c>
    </row>
    <row r="14" spans="1:1" x14ac:dyDescent="0.2">
      <c r="A14" s="2">
        <v>44287</v>
      </c>
    </row>
    <row r="15" spans="1:1" x14ac:dyDescent="0.2">
      <c r="A15" s="2">
        <v>44317</v>
      </c>
    </row>
    <row r="16" spans="1:1" x14ac:dyDescent="0.2">
      <c r="A16" s="2">
        <v>44348</v>
      </c>
    </row>
    <row r="17" spans="1:1" x14ac:dyDescent="0.2">
      <c r="A17" s="2">
        <v>44378</v>
      </c>
    </row>
    <row r="18" spans="1:1" x14ac:dyDescent="0.2">
      <c r="A18" s="2">
        <v>44409</v>
      </c>
    </row>
    <row r="19" spans="1:1" x14ac:dyDescent="0.2">
      <c r="A19" s="2">
        <v>44440</v>
      </c>
    </row>
    <row r="20" spans="1:1" x14ac:dyDescent="0.2">
      <c r="A20" s="2">
        <v>44470</v>
      </c>
    </row>
    <row r="21" spans="1:1" x14ac:dyDescent="0.2">
      <c r="A21" s="2">
        <v>44501</v>
      </c>
    </row>
    <row r="22" spans="1:1" x14ac:dyDescent="0.2">
      <c r="A22" s="2">
        <v>44531</v>
      </c>
    </row>
    <row r="23" spans="1:1" x14ac:dyDescent="0.2">
      <c r="A23" s="2">
        <v>44562</v>
      </c>
    </row>
    <row r="24" spans="1:1" x14ac:dyDescent="0.2">
      <c r="A24" s="2">
        <v>44593</v>
      </c>
    </row>
    <row r="25" spans="1:1" x14ac:dyDescent="0.2">
      <c r="A25" s="2">
        <v>44621</v>
      </c>
    </row>
    <row r="26" spans="1:1" x14ac:dyDescent="0.2">
      <c r="A26" s="2">
        <v>44652</v>
      </c>
    </row>
    <row r="27" spans="1:1" x14ac:dyDescent="0.2">
      <c r="A27" s="2">
        <v>44682</v>
      </c>
    </row>
    <row r="28" spans="1:1" x14ac:dyDescent="0.2">
      <c r="A28" s="2">
        <v>44713</v>
      </c>
    </row>
    <row r="29" spans="1:1" x14ac:dyDescent="0.2">
      <c r="A29" s="2">
        <v>44743</v>
      </c>
    </row>
    <row r="30" spans="1:1" x14ac:dyDescent="0.2">
      <c r="A30" s="2">
        <v>44774</v>
      </c>
    </row>
    <row r="31" spans="1:1" x14ac:dyDescent="0.2">
      <c r="A31" s="2">
        <v>44805</v>
      </c>
    </row>
    <row r="32" spans="1:1" x14ac:dyDescent="0.2">
      <c r="A32" s="2">
        <v>44835</v>
      </c>
    </row>
    <row r="33" spans="1:1" x14ac:dyDescent="0.2">
      <c r="A33" s="2">
        <v>44866</v>
      </c>
    </row>
  </sheetData>
  <sheetProtection algorithmName="SHA-512" hashValue="rRe0TM+zwVTSK0LChZdAAYr8pbVI+KRmIbQ/nyuIRkf3hAAVoVIOFKgjrljjfJ1lAfj9a+BB5RJdi0CxtjWnZw==" saltValue="dntPf46OWriEhJqEm1pd2Q==" spinCount="100000" sheet="1" objects="1" scenarios="1"/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9C9DA1AD4E14DA081FCC626E146BC" ma:contentTypeVersion="9" ma:contentTypeDescription="Create a new document." ma:contentTypeScope="" ma:versionID="66f4f1036d6f64cee9b4fab7480df15c">
  <xsd:schema xmlns:xsd="http://www.w3.org/2001/XMLSchema" xmlns:xs="http://www.w3.org/2001/XMLSchema" xmlns:p="http://schemas.microsoft.com/office/2006/metadata/properties" xmlns:ns3="d21b5b91-e735-4d6a-bbb6-378a4b472382" targetNamespace="http://schemas.microsoft.com/office/2006/metadata/properties" ma:root="true" ma:fieldsID="5b0ba5af2e2f78c33ea5bd2635458ca7" ns3:_="">
    <xsd:import namespace="d21b5b91-e735-4d6a-bbb6-378a4b472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b5b91-e735-4d6a-bbb6-378a4b472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99F0C-7016-4ACE-9BD0-CF28D58F33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A2D76E-54E6-4934-8CA1-8C27AE7F0ACA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d21b5b91-e735-4d6a-bbb6-378a4b47238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069187-F601-4DE3-AD1A-49995513D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b5b91-e735-4d6a-bbb6-378a4b472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expenditure</vt:lpstr>
      <vt:lpstr>'Project expenditure'!Print_Area</vt:lpstr>
    </vt:vector>
  </TitlesOfParts>
  <Company>Cornwall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Woodworth Graham</cp:lastModifiedBy>
  <cp:lastPrinted>2020-03-24T13:11:48Z</cp:lastPrinted>
  <dcterms:created xsi:type="dcterms:W3CDTF">2017-05-22T11:42:43Z</dcterms:created>
  <dcterms:modified xsi:type="dcterms:W3CDTF">2020-05-07T15:47:05Z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iteId">
    <vt:lpwstr>efaa16aa-d1de-4d58-ba2e-2833fdfdd29f</vt:lpwstr>
  </property>
  <property fmtid="{D5CDD505-2E9C-101B-9397-08002B2CF9AE}" pid="4" name="MSIP_Label_65bade86-969a-4cfc-8d70-99d1f0adeaba_Owner">
    <vt:lpwstr>graham.woodworth@cornwalldevelopmentcompany.co.uk</vt:lpwstr>
  </property>
  <property fmtid="{D5CDD505-2E9C-101B-9397-08002B2CF9AE}" pid="5" name="MSIP_Label_65bade86-969a-4cfc-8d70-99d1f0adeaba_SetDate">
    <vt:lpwstr>2020-03-24T10:06:12.4581466Z</vt:lpwstr>
  </property>
  <property fmtid="{D5CDD505-2E9C-101B-9397-08002B2CF9AE}" pid="6" name="MSIP_Label_65bade86-969a-4cfc-8d70-99d1f0adeaba_Name">
    <vt:lpwstr>CONTROLLED</vt:lpwstr>
  </property>
  <property fmtid="{D5CDD505-2E9C-101B-9397-08002B2CF9AE}" pid="7" name="MSIP_Label_65bade86-969a-4cfc-8d70-99d1f0adeaba_Application">
    <vt:lpwstr>Microsoft Azure Information Protection</vt:lpwstr>
  </property>
  <property fmtid="{D5CDD505-2E9C-101B-9397-08002B2CF9AE}" pid="8" name="MSIP_Label_65bade86-969a-4cfc-8d70-99d1f0adeaba_ActionId">
    <vt:lpwstr>0b677b7d-3810-46d4-bbdc-158483e9ffe7</vt:lpwstr>
  </property>
  <property fmtid="{D5CDD505-2E9C-101B-9397-08002B2CF9AE}" pid="9" name="MSIP_Label_65bade86-969a-4cfc-8d70-99d1f0adeaba_Extended_MSFT_Method">
    <vt:lpwstr>Automatic</vt:lpwstr>
  </property>
  <property fmtid="{D5CDD505-2E9C-101B-9397-08002B2CF9AE}" pid="10" name="Sensitivity">
    <vt:lpwstr>CONTROLLED</vt:lpwstr>
  </property>
  <property fmtid="{D5CDD505-2E9C-101B-9397-08002B2CF9AE}" pid="11" name="ContentTypeId">
    <vt:lpwstr>0x0101009389C9DA1AD4E14DA081FCC626E146BC</vt:lpwstr>
  </property>
</Properties>
</file>