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always" defaultThemeVersion="166925"/>
  <mc:AlternateContent xmlns:mc="http://schemas.openxmlformats.org/markup-compatibility/2006">
    <mc:Choice Requires="x15">
      <x15ac:absPath xmlns:x15ac="http://schemas.microsoft.com/office/spreadsheetml/2010/11/ac" url="https://defra.sharepoint.com/sites/WorkDelivery1044/pcgs/Discovery Grant 2/"/>
    </mc:Choice>
  </mc:AlternateContent>
  <xr:revisionPtr revIDLastSave="129" documentId="8_{B160972D-AC9C-4632-827A-9BF190A3C3FA}" xr6:coauthVersionLast="47" xr6:coauthVersionMax="47" xr10:uidLastSave="{6E2AC5AF-5D36-4EB6-8E66-71C3DA89017B}"/>
  <workbookProtection workbookAlgorithmName="SHA-512" workbookHashValue="jfRzQUQO0uNpO17gdjR9zwU4KnEu0e+vyq5nRrgPdyW1KOBBRf3Yfv/Ugu4oUBr1ah6OIMtqzRLYoRTWUJS+jQ==" workbookSaltValue="iwrPwfGorvuIT27cXQFv9g==" workbookSpinCount="100000" lockStructure="1"/>
  <bookViews>
    <workbookView xWindow="-120" yWindow="-120" windowWidth="24240" windowHeight="13140" tabRatio="893" xr2:uid="{5825B72F-C54A-4DFB-B2CE-B3CCBCFEF2D9}"/>
  </bookViews>
  <sheets>
    <sheet name="Introduction" sheetId="1" r:id="rId1"/>
    <sheet name="Input &gt;" sheetId="2" r:id="rId2"/>
    <sheet name="Carbon" sheetId="3" r:id="rId3"/>
    <sheet name="Calculations &gt;" sheetId="4" state="hidden" r:id="rId4"/>
    <sheet name="GHG trajectory" sheetId="5" state="hidden" r:id="rId5"/>
    <sheet name="GHG emissions" sheetId="6" state="hidden" r:id="rId6"/>
    <sheet name="GHG benefits" sheetId="7" state="hidden" r:id="rId7"/>
    <sheet name="Data &gt;" sheetId="8" state="hidden" r:id="rId8"/>
    <sheet name="Assumptions" sheetId="9" state="hidden" r:id="rId9"/>
    <sheet name="Economics" sheetId="10" state="hidden" r:id="rId10"/>
    <sheet name="Emission factors" sheetId="11" state="hidden" r:id="rId11"/>
    <sheet name="Carbon values" sheetId="12" state="hidden" r:id="rId12"/>
    <sheet name="Drop down" sheetId="13" state="hidden" r:id="rId13"/>
  </sheets>
  <externalReferences>
    <externalReference r:id="rId14"/>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6" i="10" l="1"/>
  <c r="E39" i="6"/>
  <c r="F39" i="6"/>
  <c r="G39" i="6"/>
  <c r="H39" i="6"/>
  <c r="I39" i="6"/>
  <c r="J39" i="6"/>
  <c r="K39" i="6"/>
  <c r="L39" i="6"/>
  <c r="D39" i="6"/>
  <c r="D14" i="6"/>
  <c r="E14" i="6"/>
  <c r="F14" i="6"/>
  <c r="G14" i="6"/>
  <c r="H14" i="6"/>
  <c r="I14" i="6"/>
  <c r="J14" i="6"/>
  <c r="K14" i="6"/>
  <c r="L14" i="6"/>
  <c r="C14" i="6"/>
  <c r="C10" i="5"/>
  <c r="C21" i="7"/>
  <c r="C13" i="7"/>
  <c r="C23" i="5" a="1"/>
  <c r="C23" i="5" s="1"/>
  <c r="C27" i="6" s="1" a="1"/>
  <c r="C27" i="6" s="1"/>
  <c r="C22" i="5" a="1"/>
  <c r="C22" i="5" s="1"/>
  <c r="C26" i="6" s="1" a="1"/>
  <c r="C26" i="6" s="1"/>
  <c r="C21" i="5" a="1"/>
  <c r="C21" i="5" s="1"/>
  <c r="C25" i="6" s="1" a="1"/>
  <c r="C25" i="6" s="1"/>
  <c r="C20" i="5" a="1"/>
  <c r="C20" i="5" s="1"/>
  <c r="C24" i="6" s="1" a="1"/>
  <c r="C24" i="6" s="1"/>
  <c r="C19" i="5" a="1"/>
  <c r="C19" i="5" s="1"/>
  <c r="C23" i="6" s="1" a="1"/>
  <c r="C23" i="6" s="1"/>
  <c r="C18" i="5" a="1"/>
  <c r="C18" i="5" s="1"/>
  <c r="C17" i="5" a="1"/>
  <c r="C17" i="5" s="1"/>
  <c r="C16" i="5" a="1"/>
  <c r="C16" i="5" s="1"/>
  <c r="C15" i="5" a="1"/>
  <c r="C15" i="5" s="1"/>
  <c r="C19" i="6" s="1" a="1"/>
  <c r="C19" i="6" s="1"/>
  <c r="C14" i="5" a="1"/>
  <c r="C14" i="5" s="1"/>
  <c r="C18" i="6" s="1" a="1"/>
  <c r="C18" i="6" s="1"/>
  <c r="C13" i="5" a="1"/>
  <c r="C13" i="5" s="1"/>
  <c r="C17" i="6" s="1" a="1"/>
  <c r="C17" i="6" s="1"/>
  <c r="C12" i="5" a="1"/>
  <c r="C12" i="5" s="1"/>
  <c r="C16" i="6" s="1" a="1"/>
  <c r="C16" i="6" s="1"/>
  <c r="C11" i="5" a="1"/>
  <c r="C11" i="5" s="1"/>
  <c r="C52" i="6" a="1"/>
  <c r="C52" i="6" s="1"/>
  <c r="C51" i="6" a="1"/>
  <c r="C51" i="6" s="1"/>
  <c r="C50" i="6" a="1"/>
  <c r="C50" i="6" s="1"/>
  <c r="C49" i="6" a="1"/>
  <c r="C49" i="6" s="1"/>
  <c r="C48" i="6" a="1"/>
  <c r="C48" i="6" s="1"/>
  <c r="C47" i="6" a="1"/>
  <c r="C47" i="6" s="1"/>
  <c r="C46" i="6" a="1"/>
  <c r="C46" i="6" s="1"/>
  <c r="C45" i="6" a="1"/>
  <c r="C45" i="6" s="1"/>
  <c r="C44" i="6" a="1"/>
  <c r="C44" i="6" s="1"/>
  <c r="C43" i="6" a="1"/>
  <c r="C43" i="6" s="1"/>
  <c r="C42" i="6" a="1"/>
  <c r="C42" i="6" s="1"/>
  <c r="C41" i="6" a="1"/>
  <c r="C41" i="6" s="1"/>
  <c r="C40" i="6" a="1"/>
  <c r="C40" i="6" s="1"/>
  <c r="L27" i="6" a="1"/>
  <c r="L27" i="6" s="1"/>
  <c r="K27" i="6" a="1"/>
  <c r="K27" i="6" s="1"/>
  <c r="J27" i="6" a="1"/>
  <c r="J27" i="6" s="1"/>
  <c r="I27" i="6" a="1"/>
  <c r="I27" i="6" s="1"/>
  <c r="H27" i="6" a="1"/>
  <c r="H27" i="6" s="1"/>
  <c r="G27" i="6" a="1"/>
  <c r="G27" i="6" s="1"/>
  <c r="L26" i="6" a="1"/>
  <c r="L26" i="6" s="1"/>
  <c r="K26" i="6" a="1"/>
  <c r="K26" i="6" s="1"/>
  <c r="J26" i="6" a="1"/>
  <c r="J26" i="6" s="1"/>
  <c r="I26" i="6" a="1"/>
  <c r="I26" i="6" s="1"/>
  <c r="H26" i="6" a="1"/>
  <c r="H26" i="6" s="1"/>
  <c r="G26" i="6" a="1"/>
  <c r="G26" i="6" s="1"/>
  <c r="F26" i="6" a="1"/>
  <c r="F26" i="6" s="1"/>
  <c r="L23" i="6" a="1"/>
  <c r="L23" i="6" s="1"/>
  <c r="K23" i="6" a="1"/>
  <c r="K23" i="6" s="1"/>
  <c r="J23" i="6" a="1"/>
  <c r="J23" i="6" s="1"/>
  <c r="I23" i="6" a="1"/>
  <c r="I23" i="6" s="1"/>
  <c r="H23" i="6" a="1"/>
  <c r="H23" i="6" s="1"/>
  <c r="G23" i="6" a="1"/>
  <c r="G23" i="6" s="1"/>
  <c r="L22" i="6" a="1"/>
  <c r="L22" i="6" s="1"/>
  <c r="K22" i="6" a="1"/>
  <c r="K22" i="6" s="1"/>
  <c r="J22" i="6" a="1"/>
  <c r="J22" i="6" s="1"/>
  <c r="I22" i="6" a="1"/>
  <c r="I22" i="6" s="1"/>
  <c r="H22" i="6" a="1"/>
  <c r="H22" i="6" s="1"/>
  <c r="G22" i="6" a="1"/>
  <c r="G22" i="6" s="1"/>
  <c r="F22" i="6" a="1"/>
  <c r="F22" i="6" s="1"/>
  <c r="E22" i="6" a="1"/>
  <c r="E22" i="6" s="1"/>
  <c r="D22" i="6" a="1"/>
  <c r="D22" i="6" s="1"/>
  <c r="L21" i="6" a="1"/>
  <c r="L21" i="6" s="1"/>
  <c r="K21" i="6" a="1"/>
  <c r="K21" i="6" s="1"/>
  <c r="J21" i="6" a="1"/>
  <c r="J21" i="6" s="1"/>
  <c r="I21" i="6" a="1"/>
  <c r="I21" i="6" s="1"/>
  <c r="L20" i="6" a="1"/>
  <c r="L20" i="6" s="1"/>
  <c r="K20" i="6" a="1"/>
  <c r="K20" i="6" s="1"/>
  <c r="J20" i="6" a="1"/>
  <c r="J20" i="6" s="1"/>
  <c r="I20" i="6" a="1"/>
  <c r="I20" i="6" s="1"/>
  <c r="H20" i="6" a="1"/>
  <c r="H20" i="6" s="1"/>
  <c r="G20" i="6" a="1"/>
  <c r="G20" i="6" s="1"/>
  <c r="F20" i="6" a="1"/>
  <c r="F20" i="6" s="1"/>
  <c r="E20" i="6" a="1"/>
  <c r="E20" i="6" s="1"/>
  <c r="D20" i="6" a="1"/>
  <c r="D20" i="6" s="1"/>
  <c r="L19" i="6" a="1"/>
  <c r="L19" i="6" s="1"/>
  <c r="K19" i="6" a="1"/>
  <c r="K19" i="6" s="1"/>
  <c r="J19" i="6" a="1"/>
  <c r="J19" i="6" s="1"/>
  <c r="I19" i="6" a="1"/>
  <c r="I19" i="6" s="1"/>
  <c r="H19" i="6" a="1"/>
  <c r="H19" i="6" s="1"/>
  <c r="G19" i="6" a="1"/>
  <c r="G19" i="6" s="1"/>
  <c r="F19" i="6" a="1"/>
  <c r="F19" i="6" s="1"/>
  <c r="E19" i="6" a="1"/>
  <c r="E19" i="6" s="1"/>
  <c r="L18" i="6" a="1"/>
  <c r="L18" i="6" s="1"/>
  <c r="K18" i="6" a="1"/>
  <c r="K18" i="6" s="1"/>
  <c r="J18" i="6" a="1"/>
  <c r="J18" i="6" s="1"/>
  <c r="I18" i="6" a="1"/>
  <c r="I18" i="6" s="1"/>
  <c r="H18" i="6" a="1"/>
  <c r="H18" i="6" s="1"/>
  <c r="G18" i="6" a="1"/>
  <c r="G18" i="6" s="1"/>
  <c r="F18" i="6" a="1"/>
  <c r="F18" i="6" s="1"/>
  <c r="E18" i="6" a="1"/>
  <c r="E18" i="6" s="1"/>
  <c r="D18" i="6" a="1"/>
  <c r="D18" i="6" s="1"/>
  <c r="L17" i="6" a="1"/>
  <c r="L17" i="6" s="1"/>
  <c r="K17" i="6" a="1"/>
  <c r="K17" i="6" s="1"/>
  <c r="J17" i="6" a="1"/>
  <c r="J17" i="6" s="1"/>
  <c r="I17" i="6" a="1"/>
  <c r="I17" i="6" s="1"/>
  <c r="H17" i="6" a="1"/>
  <c r="H17" i="6" s="1"/>
  <c r="G17" i="6" a="1"/>
  <c r="G17" i="6" s="1"/>
  <c r="F17" i="6" a="1"/>
  <c r="F17" i="6" s="1"/>
  <c r="L16" i="6" a="1"/>
  <c r="L16" i="6" s="1"/>
  <c r="K16" i="6" a="1"/>
  <c r="K16" i="6" s="1"/>
  <c r="J16" i="6" a="1"/>
  <c r="J16" i="6" s="1"/>
  <c r="I16" i="6" a="1"/>
  <c r="I16" i="6" s="1"/>
  <c r="H16" i="6" a="1"/>
  <c r="H16" i="6" s="1"/>
  <c r="G16" i="6" a="1"/>
  <c r="G16" i="6" s="1"/>
  <c r="F16" i="6" a="1"/>
  <c r="F16" i="6" s="1"/>
  <c r="L15" i="6" a="1"/>
  <c r="L15" i="6" s="1"/>
  <c r="K15" i="6" a="1"/>
  <c r="K15" i="6" s="1"/>
  <c r="J15" i="6" a="1"/>
  <c r="J15" i="6" s="1"/>
  <c r="I15" i="6" a="1"/>
  <c r="I15" i="6" s="1"/>
  <c r="H15" i="6" a="1"/>
  <c r="H15" i="6" s="1"/>
  <c r="G15" i="6" a="1"/>
  <c r="G15" i="6" s="1"/>
  <c r="F15" i="6" a="1"/>
  <c r="F15" i="6" s="1"/>
  <c r="E15" i="6" a="1"/>
  <c r="E15" i="6" s="1"/>
  <c r="C15" i="6" l="1" a="1"/>
  <c r="C15" i="6" s="1"/>
  <c r="D17" i="5"/>
  <c r="D21" i="6" s="1" a="1"/>
  <c r="D21" i="6" s="1"/>
  <c r="B43" i="12" l="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D42" i="12"/>
  <c r="D43" i="12" s="1"/>
  <c r="D44" i="12" s="1"/>
  <c r="D45" i="12" s="1"/>
  <c r="D46" i="12" s="1"/>
  <c r="D47" i="12" s="1"/>
  <c r="D48" i="12" s="1"/>
  <c r="D49" i="12" s="1"/>
  <c r="D50" i="12" s="1"/>
  <c r="D51" i="12" s="1"/>
  <c r="D52" i="12" s="1"/>
  <c r="D53" i="12" s="1"/>
  <c r="D54" i="12" s="1"/>
  <c r="D55" i="12" s="1"/>
  <c r="D56" i="12" s="1"/>
  <c r="D57" i="12" s="1"/>
  <c r="D58" i="12" s="1"/>
  <c r="D59" i="12" s="1"/>
  <c r="D60" i="12" s="1"/>
  <c r="D61" i="12" s="1"/>
  <c r="D62" i="12" s="1"/>
  <c r="D63" i="12" s="1"/>
  <c r="D64" i="12" s="1"/>
  <c r="D65" i="12" s="1"/>
  <c r="D66" i="12" s="1"/>
  <c r="D67" i="12" s="1"/>
  <c r="D68" i="12" s="1"/>
  <c r="D69" i="12" s="1"/>
  <c r="D70" i="12" s="1"/>
  <c r="D71" i="12" s="1"/>
  <c r="D72" i="12" s="1"/>
  <c r="D73" i="12" s="1"/>
  <c r="D74" i="12" s="1"/>
  <c r="D75" i="12" s="1"/>
  <c r="D76" i="12" s="1"/>
  <c r="D77" i="12" s="1"/>
  <c r="D78" i="12" s="1"/>
  <c r="D79" i="12" s="1"/>
  <c r="D80" i="12" s="1"/>
  <c r="D81" i="12" s="1"/>
  <c r="D82" i="12" s="1"/>
  <c r="D83" i="12" s="1"/>
  <c r="D84" i="12" s="1"/>
  <c r="D85" i="12" s="1"/>
  <c r="D86" i="12" s="1"/>
  <c r="D87" i="12" s="1"/>
  <c r="D88" i="12" s="1"/>
  <c r="D89" i="12" s="1"/>
  <c r="D90" i="12" s="1"/>
  <c r="D91" i="12" s="1"/>
  <c r="D92" i="12" s="1"/>
  <c r="D93" i="12" s="1"/>
  <c r="D94" i="12" s="1"/>
  <c r="D95" i="12" s="1"/>
  <c r="D96" i="12" s="1"/>
  <c r="D97" i="12" s="1"/>
  <c r="D98" i="12" s="1"/>
  <c r="D99" i="12" s="1"/>
  <c r="D100" i="12" s="1"/>
  <c r="D101" i="12" s="1"/>
  <c r="C42" i="12"/>
  <c r="C43" i="12" s="1"/>
  <c r="C44" i="12" s="1"/>
  <c r="C45" i="12" s="1"/>
  <c r="C46" i="12" s="1"/>
  <c r="C47" i="12" s="1"/>
  <c r="C48" i="12" s="1"/>
  <c r="C49" i="12" s="1"/>
  <c r="C50" i="12" s="1"/>
  <c r="C51" i="12" s="1"/>
  <c r="C52" i="12" s="1"/>
  <c r="C53" i="12" s="1"/>
  <c r="C54" i="12" s="1"/>
  <c r="C55" i="12" s="1"/>
  <c r="C56" i="12" s="1"/>
  <c r="C57" i="12" s="1"/>
  <c r="C58" i="12" s="1"/>
  <c r="C59" i="12" s="1"/>
  <c r="C60" i="12" s="1"/>
  <c r="C61" i="12" s="1"/>
  <c r="C62" i="12" s="1"/>
  <c r="C63" i="12" s="1"/>
  <c r="C64" i="12" s="1"/>
  <c r="C65" i="12" s="1"/>
  <c r="C66" i="12" s="1"/>
  <c r="C67" i="12" s="1"/>
  <c r="C68" i="12" s="1"/>
  <c r="C69" i="12" s="1"/>
  <c r="C70" i="12" s="1"/>
  <c r="C71" i="12" s="1"/>
  <c r="C72" i="12" s="1"/>
  <c r="C73" i="12" s="1"/>
  <c r="C74" i="12" s="1"/>
  <c r="C75" i="12" s="1"/>
  <c r="C76" i="12" s="1"/>
  <c r="C77" i="12" s="1"/>
  <c r="C78" i="12" s="1"/>
  <c r="C79" i="12" s="1"/>
  <c r="C80" i="12" s="1"/>
  <c r="C81" i="12" s="1"/>
  <c r="C82" i="12" s="1"/>
  <c r="C83" i="12" s="1"/>
  <c r="C84" i="12" s="1"/>
  <c r="C85" i="12" s="1"/>
  <c r="C86" i="12" s="1"/>
  <c r="C87" i="12" s="1"/>
  <c r="C88" i="12" s="1"/>
  <c r="C89" i="12" s="1"/>
  <c r="C90" i="12" s="1"/>
  <c r="C91" i="12" s="1"/>
  <c r="C92" i="12" s="1"/>
  <c r="C93" i="12" s="1"/>
  <c r="C94" i="12" s="1"/>
  <c r="C95" i="12" s="1"/>
  <c r="C96" i="12" s="1"/>
  <c r="C97" i="12" s="1"/>
  <c r="C98" i="12" s="1"/>
  <c r="C99" i="12" s="1"/>
  <c r="C100" i="12" s="1"/>
  <c r="C101" i="12" s="1"/>
  <c r="B42" i="12"/>
  <c r="D87" i="10"/>
  <c r="D88" i="10" s="1"/>
  <c r="D89" i="10" s="1"/>
  <c r="D90" i="10" s="1"/>
  <c r="D91" i="10" s="1"/>
  <c r="D92" i="10" s="1"/>
  <c r="D93" i="10" s="1"/>
  <c r="D94" i="10" s="1"/>
  <c r="D95" i="10" s="1"/>
  <c r="D96" i="10" s="1"/>
  <c r="D97" i="10" s="1"/>
  <c r="D98" i="10" s="1"/>
  <c r="D99" i="10" s="1"/>
  <c r="D100" i="10" s="1"/>
  <c r="D101" i="10" s="1"/>
  <c r="D102" i="10" s="1"/>
  <c r="D103" i="10" s="1"/>
  <c r="D104" i="10" s="1"/>
  <c r="D105" i="10" s="1"/>
  <c r="D106" i="10" s="1"/>
  <c r="D107" i="10" s="1"/>
  <c r="D108" i="10" s="1"/>
  <c r="D109" i="10" s="1"/>
  <c r="D110" i="10" s="1"/>
  <c r="D111" i="10" s="1"/>
  <c r="D112" i="10" s="1"/>
  <c r="D113" i="10" s="1"/>
  <c r="D114" i="10" s="1"/>
  <c r="D115" i="10" s="1"/>
  <c r="D116" i="10" s="1"/>
  <c r="D117" i="10" s="1"/>
  <c r="D118" i="10" s="1"/>
  <c r="D119" i="10" s="1"/>
  <c r="D120" i="10" s="1"/>
  <c r="D121" i="10" s="1"/>
  <c r="D122" i="10" s="1"/>
  <c r="D123" i="10" s="1"/>
  <c r="D124" i="10" s="1"/>
  <c r="D125" i="10" s="1"/>
  <c r="D126" i="10" s="1"/>
  <c r="D127" i="10" s="1"/>
  <c r="D128" i="10" s="1"/>
  <c r="D129" i="10" s="1"/>
  <c r="D130" i="10" s="1"/>
  <c r="D131" i="10" s="1"/>
  <c r="D132" i="10" s="1"/>
  <c r="D133" i="10" s="1"/>
  <c r="D134" i="10" s="1"/>
  <c r="D135" i="10" s="1"/>
  <c r="D136" i="10" s="1"/>
  <c r="D137" i="10" s="1"/>
  <c r="D138" i="10" s="1"/>
  <c r="D139" i="10" s="1"/>
  <c r="D140" i="10" s="1"/>
  <c r="D141" i="10" s="1"/>
  <c r="D142" i="10" s="1"/>
  <c r="D143" i="10" s="1"/>
  <c r="D144" i="10" s="1"/>
  <c r="D145" i="10" s="1"/>
  <c r="D146" i="10" s="1"/>
  <c r="D147" i="10" s="1"/>
  <c r="D13" i="7"/>
  <c r="I51" i="6"/>
  <c r="E47" i="6"/>
  <c r="D47" i="6"/>
  <c r="D46" i="6"/>
  <c r="K45" i="6"/>
  <c r="J52" i="6"/>
  <c r="L51" i="6"/>
  <c r="K51" i="6"/>
  <c r="J51" i="6"/>
  <c r="H51" i="6"/>
  <c r="G51" i="6"/>
  <c r="D51" i="6"/>
  <c r="D50" i="6"/>
  <c r="D49" i="6"/>
  <c r="J48" i="6"/>
  <c r="I48" i="6"/>
  <c r="H48" i="6"/>
  <c r="L47" i="6"/>
  <c r="K47" i="6"/>
  <c r="J47" i="6"/>
  <c r="I47" i="6"/>
  <c r="H47" i="6"/>
  <c r="G47" i="6"/>
  <c r="F47" i="6"/>
  <c r="L46" i="6"/>
  <c r="K46" i="6"/>
  <c r="J46" i="6"/>
  <c r="E46" i="6"/>
  <c r="L45" i="6"/>
  <c r="J45" i="6"/>
  <c r="I45" i="6"/>
  <c r="H45" i="6"/>
  <c r="G45" i="6"/>
  <c r="F45" i="6"/>
  <c r="E45" i="6"/>
  <c r="L44" i="6"/>
  <c r="K44" i="6"/>
  <c r="J44" i="6"/>
  <c r="I44" i="6"/>
  <c r="H44" i="6"/>
  <c r="G44" i="6"/>
  <c r="F44" i="6"/>
  <c r="D44" i="6"/>
  <c r="L43" i="6"/>
  <c r="K43" i="6"/>
  <c r="J43" i="6"/>
  <c r="I43" i="6"/>
  <c r="H43" i="6"/>
  <c r="G43" i="6"/>
  <c r="F43" i="6"/>
  <c r="E43" i="6"/>
  <c r="D43" i="6"/>
  <c r="H42" i="6"/>
  <c r="G42" i="6"/>
  <c r="L41" i="6"/>
  <c r="K41" i="6"/>
  <c r="J41" i="6"/>
  <c r="I41" i="6"/>
  <c r="H41" i="6"/>
  <c r="G41" i="6"/>
  <c r="D41" i="6"/>
  <c r="L40" i="6"/>
  <c r="K40" i="6"/>
  <c r="J40" i="6"/>
  <c r="I40" i="6"/>
  <c r="H40" i="6"/>
  <c r="G40" i="6"/>
  <c r="F40" i="6"/>
  <c r="D40" i="6"/>
  <c r="D21" i="5"/>
  <c r="D25" i="6" s="1" a="1"/>
  <c r="D25" i="6" s="1"/>
  <c r="E50" i="6" s="1"/>
  <c r="D15" i="5"/>
  <c r="D19" i="6" s="1" a="1"/>
  <c r="D19" i="6" s="1"/>
  <c r="E44" i="6" s="1"/>
  <c r="E13" i="5"/>
  <c r="E17" i="6" s="1" a="1"/>
  <c r="E17" i="6" s="1"/>
  <c r="D10" i="5"/>
  <c r="E10" i="5" s="1"/>
  <c r="F10" i="5" s="1"/>
  <c r="G10" i="5" s="1"/>
  <c r="H10" i="5" s="1"/>
  <c r="I10" i="5" s="1"/>
  <c r="J10" i="5" s="1"/>
  <c r="K10" i="5" s="1"/>
  <c r="L10" i="5" s="1"/>
  <c r="E35" i="3"/>
  <c r="E20" i="3"/>
  <c r="E13" i="7" l="1"/>
  <c r="F13" i="7" s="1"/>
  <c r="D21" i="7"/>
  <c r="K52" i="6"/>
  <c r="J42" i="6"/>
  <c r="D48" i="6"/>
  <c r="L52" i="6"/>
  <c r="D42" i="6"/>
  <c r="K42" i="6"/>
  <c r="H52" i="6"/>
  <c r="F42" i="6"/>
  <c r="L42" i="6"/>
  <c r="K48" i="6"/>
  <c r="I52" i="6"/>
  <c r="I42" i="6"/>
  <c r="L48" i="6"/>
  <c r="D52" i="6"/>
  <c r="D45" i="6"/>
  <c r="E23" i="5"/>
  <c r="E27" i="6" s="1" a="1"/>
  <c r="E27" i="6" s="1"/>
  <c r="F52" i="6" s="1"/>
  <c r="D23" i="5"/>
  <c r="E21" i="5"/>
  <c r="E25" i="6" s="1" a="1"/>
  <c r="E25" i="6" s="1"/>
  <c r="F50" i="6" s="1"/>
  <c r="L21" i="5"/>
  <c r="L25" i="6" s="1" a="1"/>
  <c r="L25" i="6" s="1"/>
  <c r="K21" i="5"/>
  <c r="K25" i="6" s="1" a="1"/>
  <c r="K25" i="6" s="1"/>
  <c r="L50" i="6" s="1"/>
  <c r="J21" i="5"/>
  <c r="J25" i="6" s="1" a="1"/>
  <c r="J25" i="6" s="1"/>
  <c r="K50" i="6" s="1"/>
  <c r="I21" i="5"/>
  <c r="I25" i="6" s="1" a="1"/>
  <c r="I25" i="6" s="1"/>
  <c r="J50" i="6" s="1"/>
  <c r="H21" i="5"/>
  <c r="H25" i="6" s="1" a="1"/>
  <c r="H25" i="6" s="1"/>
  <c r="I50" i="6" s="1"/>
  <c r="G21" i="5"/>
  <c r="G25" i="6" s="1" a="1"/>
  <c r="G25" i="6" s="1"/>
  <c r="H50" i="6" s="1"/>
  <c r="F21" i="5"/>
  <c r="F25" i="6" s="1" a="1"/>
  <c r="F25" i="6" s="1"/>
  <c r="G50" i="6" s="1"/>
  <c r="E19" i="5"/>
  <c r="E23" i="6" s="1" a="1"/>
  <c r="E23" i="6" s="1"/>
  <c r="F48" i="6" s="1"/>
  <c r="D19" i="5"/>
  <c r="D23" i="6" s="1" a="1"/>
  <c r="D23" i="6" s="1"/>
  <c r="E48" i="6" s="1"/>
  <c r="F19" i="5"/>
  <c r="F23" i="6" s="1" a="1"/>
  <c r="F23" i="6" s="1"/>
  <c r="G48" i="6" s="1"/>
  <c r="E22" i="5"/>
  <c r="E26" i="6" s="1" a="1"/>
  <c r="E26" i="6" s="1"/>
  <c r="F51" i="6" s="1"/>
  <c r="D22" i="5"/>
  <c r="D26" i="6" s="1" a="1"/>
  <c r="D26" i="6" s="1"/>
  <c r="E51" i="6" s="1"/>
  <c r="F17" i="5"/>
  <c r="F21" i="6" s="1" a="1"/>
  <c r="F21" i="6" s="1"/>
  <c r="G46" i="6" s="1"/>
  <c r="E17" i="5"/>
  <c r="E21" i="6" s="1" a="1"/>
  <c r="E21" i="6" s="1"/>
  <c r="F46" i="6" s="1"/>
  <c r="D11" i="5"/>
  <c r="D15" i="6" s="1" a="1"/>
  <c r="D15" i="6" s="1"/>
  <c r="E40" i="6" s="1"/>
  <c r="H17" i="5"/>
  <c r="H21" i="6" s="1" a="1"/>
  <c r="H21" i="6" s="1"/>
  <c r="I46" i="6" s="1"/>
  <c r="G17" i="5"/>
  <c r="G21" i="6" s="1" a="1"/>
  <c r="G21" i="6" s="1"/>
  <c r="H46" i="6" s="1"/>
  <c r="E12" i="5"/>
  <c r="E16" i="6" s="1" a="1"/>
  <c r="E16" i="6" s="1"/>
  <c r="F41" i="6" s="1"/>
  <c r="D12" i="5"/>
  <c r="D16" i="6" s="1" a="1"/>
  <c r="D16" i="6" s="1"/>
  <c r="E41" i="6" s="1"/>
  <c r="H20" i="5"/>
  <c r="H24" i="6" s="1" a="1"/>
  <c r="H24" i="6" s="1"/>
  <c r="I49" i="6" s="1"/>
  <c r="G20" i="5"/>
  <c r="G24" i="6" s="1" a="1"/>
  <c r="G24" i="6" s="1"/>
  <c r="H49" i="6" s="1"/>
  <c r="F20" i="5"/>
  <c r="F24" i="6" s="1" a="1"/>
  <c r="F24" i="6" s="1"/>
  <c r="G49" i="6" s="1"/>
  <c r="E20" i="5"/>
  <c r="E24" i="6" s="1" a="1"/>
  <c r="E24" i="6" s="1"/>
  <c r="F49" i="6" s="1"/>
  <c r="D20" i="5"/>
  <c r="D24" i="6" s="1" a="1"/>
  <c r="D24" i="6" s="1"/>
  <c r="E49" i="6" s="1"/>
  <c r="I20" i="5"/>
  <c r="I24" i="6" s="1" a="1"/>
  <c r="I24" i="6" s="1"/>
  <c r="J49" i="6" s="1"/>
  <c r="D13" i="5"/>
  <c r="D17" i="6" s="1" a="1"/>
  <c r="D17" i="6" s="1"/>
  <c r="E42" i="6" s="1"/>
  <c r="J59" i="6" l="1"/>
  <c r="F21" i="7"/>
  <c r="E21" i="7"/>
  <c r="F23" i="5"/>
  <c r="F27" i="6" s="1" a="1"/>
  <c r="F27" i="6" s="1"/>
  <c r="G52" i="6" s="1"/>
  <c r="G59" i="6" s="1"/>
  <c r="D27" i="6" a="1"/>
  <c r="D27" i="6" s="1"/>
  <c r="E52" i="6" s="1"/>
  <c r="E59" i="6" s="1"/>
  <c r="H59" i="6"/>
  <c r="I59" i="6"/>
  <c r="F59" i="6"/>
  <c r="D59" i="6"/>
  <c r="F17" i="7" s="1"/>
  <c r="G13" i="7"/>
  <c r="L20" i="5"/>
  <c r="L24" i="6" s="1" a="1"/>
  <c r="L24" i="6" s="1"/>
  <c r="K20" i="5"/>
  <c r="K24" i="6" s="1" a="1"/>
  <c r="K24" i="6" s="1"/>
  <c r="L49" i="6" s="1"/>
  <c r="L59" i="6" s="1"/>
  <c r="J20" i="5"/>
  <c r="J24" i="6" s="1" a="1"/>
  <c r="J24" i="6" s="1"/>
  <c r="K49" i="6" s="1"/>
  <c r="K59" i="6" s="1"/>
  <c r="E15" i="7" l="1"/>
  <c r="E17" i="7"/>
  <c r="C17" i="7"/>
  <c r="C15" i="7"/>
  <c r="D17" i="7"/>
  <c r="D15" i="7"/>
  <c r="F15" i="7"/>
  <c r="F19" i="7" s="1"/>
  <c r="F23" i="7" s="1"/>
  <c r="F25" i="7" s="1"/>
  <c r="G15" i="7"/>
  <c r="G21" i="7"/>
  <c r="G17" i="7"/>
  <c r="H13" i="7"/>
  <c r="E19" i="7" l="1"/>
  <c r="E23" i="7" s="1"/>
  <c r="E25" i="7" s="1"/>
  <c r="C19" i="7"/>
  <c r="C23" i="7" s="1"/>
  <c r="C25" i="7" s="1"/>
  <c r="D19" i="7"/>
  <c r="D23" i="7" s="1"/>
  <c r="D25" i="7" s="1"/>
  <c r="H21" i="7"/>
  <c r="H15" i="7"/>
  <c r="H17" i="7"/>
  <c r="I13" i="7"/>
  <c r="G19" i="7"/>
  <c r="I21" i="7" l="1"/>
  <c r="I17" i="7"/>
  <c r="I15" i="7"/>
  <c r="G23" i="7"/>
  <c r="G25" i="7" s="1"/>
  <c r="H19" i="7"/>
  <c r="H23" i="7" s="1"/>
  <c r="H25" i="7" s="1"/>
  <c r="J13" i="7"/>
  <c r="J21" i="7" l="1"/>
  <c r="J17" i="7"/>
  <c r="J15" i="7"/>
  <c r="K13" i="7"/>
  <c r="I19" i="7"/>
  <c r="K17" i="7" l="1"/>
  <c r="K15" i="7"/>
  <c r="K21" i="7"/>
  <c r="I23" i="7"/>
  <c r="I25" i="7" s="1"/>
  <c r="L13" i="7"/>
  <c r="J19" i="7"/>
  <c r="J23" i="7" s="1"/>
  <c r="J25" i="7" s="1"/>
  <c r="L17" i="7" l="1"/>
  <c r="L15" i="7"/>
  <c r="L21" i="7"/>
  <c r="K19" i="7"/>
  <c r="K23" i="7" s="1"/>
  <c r="K25" i="7" s="1"/>
  <c r="M13" i="7"/>
  <c r="M17" i="7" l="1"/>
  <c r="M15" i="7"/>
  <c r="M21" i="7"/>
  <c r="L19" i="7"/>
  <c r="L23" i="7" s="1"/>
  <c r="L25" i="7" s="1"/>
  <c r="N13" i="7"/>
  <c r="N15" i="7" l="1"/>
  <c r="N21" i="7"/>
  <c r="N17" i="7"/>
  <c r="O13" i="7"/>
  <c r="M19" i="7"/>
  <c r="M23" i="7" s="1"/>
  <c r="M25" i="7" s="1"/>
  <c r="N19" i="7" l="1"/>
  <c r="N23" i="7" s="1"/>
  <c r="N25" i="7" s="1"/>
  <c r="O15" i="7"/>
  <c r="O21" i="7"/>
  <c r="O17" i="7"/>
  <c r="P13" i="7"/>
  <c r="O19" i="7" l="1"/>
  <c r="O23" i="7" s="1"/>
  <c r="O25" i="7" s="1"/>
  <c r="P15" i="7"/>
  <c r="P21" i="7"/>
  <c r="P17" i="7"/>
  <c r="Q13" i="7"/>
  <c r="Q21" i="7" l="1"/>
  <c r="Q17" i="7"/>
  <c r="Q15" i="7"/>
  <c r="R13" i="7"/>
  <c r="P19" i="7"/>
  <c r="P23" i="7" s="1"/>
  <c r="P25" i="7" s="1"/>
  <c r="R21" i="7" l="1"/>
  <c r="R17" i="7"/>
  <c r="R15" i="7"/>
  <c r="Q19" i="7"/>
  <c r="Q23" i="7" s="1"/>
  <c r="Q25" i="7" s="1"/>
  <c r="S13" i="7"/>
  <c r="S17" i="7" l="1"/>
  <c r="S15" i="7"/>
  <c r="S21" i="7"/>
  <c r="T13" i="7"/>
  <c r="R19" i="7"/>
  <c r="R23" i="7" s="1"/>
  <c r="R25" i="7" s="1"/>
  <c r="T17" i="7" l="1"/>
  <c r="T15" i="7"/>
  <c r="T21" i="7"/>
  <c r="U13" i="7"/>
  <c r="S19" i="7"/>
  <c r="S23" i="7" s="1"/>
  <c r="S25" i="7" s="1"/>
  <c r="U17" i="7" l="1"/>
  <c r="U15" i="7"/>
  <c r="U21" i="7"/>
  <c r="T19" i="7"/>
  <c r="T23" i="7" s="1"/>
  <c r="T25" i="7" s="1"/>
  <c r="V13" i="7"/>
  <c r="U19" i="7" l="1"/>
  <c r="U23" i="7" s="1"/>
  <c r="U25" i="7" s="1"/>
  <c r="V15" i="7"/>
  <c r="V21" i="7"/>
  <c r="V17" i="7"/>
  <c r="W13" i="7"/>
  <c r="W15" i="7" l="1"/>
  <c r="W21" i="7"/>
  <c r="W17" i="7"/>
  <c r="X13" i="7"/>
  <c r="V19" i="7"/>
  <c r="V23" i="7" s="1"/>
  <c r="V25" i="7" s="1"/>
  <c r="W19" i="7" l="1"/>
  <c r="W23" i="7" s="1"/>
  <c r="W25" i="7" s="1"/>
  <c r="X15" i="7"/>
  <c r="X21" i="7"/>
  <c r="X17" i="7"/>
  <c r="Y13" i="7"/>
  <c r="X19" i="7" l="1"/>
  <c r="Y21" i="7"/>
  <c r="Y17" i="7"/>
  <c r="Y15" i="7"/>
  <c r="Z13" i="7"/>
  <c r="X23" i="7"/>
  <c r="X25" i="7" s="1"/>
  <c r="Z21" i="7" l="1"/>
  <c r="Z17" i="7"/>
  <c r="Z15" i="7"/>
  <c r="AA13" i="7"/>
  <c r="Y19" i="7"/>
  <c r="Y23" i="7" s="1"/>
  <c r="Y25" i="7" s="1"/>
  <c r="AA17" i="7" l="1"/>
  <c r="AA21" i="7"/>
  <c r="AA15" i="7"/>
  <c r="AB13" i="7"/>
  <c r="Z19" i="7"/>
  <c r="Z23" i="7" s="1"/>
  <c r="Z25" i="7" s="1"/>
  <c r="AB17" i="7" l="1"/>
  <c r="AB15" i="7"/>
  <c r="AB21" i="7"/>
  <c r="AA19" i="7"/>
  <c r="AA23" i="7" s="1"/>
  <c r="AA25" i="7" s="1"/>
  <c r="AC13" i="7"/>
  <c r="AB19" i="7" l="1"/>
  <c r="AB23" i="7" s="1"/>
  <c r="AB25" i="7" s="1"/>
  <c r="AC17" i="7"/>
  <c r="AC15" i="7"/>
  <c r="AC21" i="7"/>
  <c r="AD13" i="7"/>
  <c r="AC19" i="7" l="1"/>
  <c r="AC23" i="7" s="1"/>
  <c r="AC25" i="7" s="1"/>
  <c r="AD15" i="7"/>
  <c r="AD21" i="7"/>
  <c r="AD17" i="7"/>
  <c r="AE13" i="7"/>
  <c r="AE15" i="7" l="1"/>
  <c r="AE21" i="7"/>
  <c r="AE17" i="7"/>
  <c r="AF13" i="7"/>
  <c r="AD19" i="7"/>
  <c r="AD23" i="7" s="1"/>
  <c r="AD25" i="7" s="1"/>
  <c r="AE19" i="7" l="1"/>
  <c r="AE23" i="7" s="1"/>
  <c r="AE25" i="7" s="1"/>
  <c r="AF15" i="7"/>
  <c r="AF21" i="7"/>
  <c r="AF17" i="7"/>
  <c r="AG13" i="7"/>
  <c r="AF19" i="7" l="1"/>
  <c r="AF23" i="7" s="1"/>
  <c r="AF25" i="7" s="1"/>
  <c r="AG21" i="7"/>
  <c r="AG17" i="7"/>
  <c r="AG15" i="7"/>
  <c r="AH13" i="7"/>
  <c r="AH21" i="7" l="1"/>
  <c r="AH17" i="7"/>
  <c r="AH15" i="7"/>
  <c r="AI13" i="7"/>
  <c r="AG19" i="7"/>
  <c r="AG23" i="7" s="1"/>
  <c r="AG25" i="7" s="1"/>
  <c r="AI17" i="7" l="1"/>
  <c r="AI15" i="7"/>
  <c r="AI21" i="7"/>
  <c r="AJ13" i="7"/>
  <c r="AH19" i="7"/>
  <c r="AH23" i="7" s="1"/>
  <c r="AH25" i="7" s="1"/>
  <c r="AJ17" i="7" l="1"/>
  <c r="AJ15" i="7"/>
  <c r="AJ21" i="7"/>
  <c r="AI19" i="7"/>
  <c r="AI23" i="7" s="1"/>
  <c r="AI25" i="7" s="1"/>
  <c r="AK13" i="7"/>
  <c r="AJ19" i="7" l="1"/>
  <c r="AJ23" i="7" s="1"/>
  <c r="AJ25" i="7" s="1"/>
  <c r="AK17" i="7"/>
  <c r="AK15" i="7"/>
  <c r="AK21" i="7"/>
  <c r="AL13" i="7"/>
  <c r="AK19" i="7" l="1"/>
  <c r="AL21" i="7"/>
  <c r="AL17" i="7"/>
  <c r="AL15" i="7"/>
  <c r="AK23" i="7"/>
  <c r="AK25" i="7" s="1"/>
  <c r="AM13" i="7"/>
  <c r="AM15" i="7" l="1"/>
  <c r="AM21" i="7"/>
  <c r="AM17" i="7"/>
  <c r="AM19" i="7" s="1"/>
  <c r="AN13" i="7"/>
  <c r="AL19" i="7"/>
  <c r="AL23" i="7" s="1"/>
  <c r="AL25" i="7" s="1"/>
  <c r="AN15" i="7" l="1"/>
  <c r="AN21" i="7"/>
  <c r="AN17" i="7"/>
  <c r="AO13" i="7"/>
  <c r="AM23" i="7"/>
  <c r="AM25" i="7" s="1"/>
  <c r="AO21" i="7" l="1"/>
  <c r="AO17" i="7"/>
  <c r="AO15" i="7"/>
  <c r="AP13" i="7"/>
  <c r="AN19" i="7"/>
  <c r="AN23" i="7" s="1"/>
  <c r="AN25" i="7" s="1"/>
  <c r="AP21" i="7" l="1"/>
  <c r="AP17" i="7"/>
  <c r="AP15" i="7"/>
  <c r="AQ13" i="7"/>
  <c r="AO19" i="7"/>
  <c r="AO23" i="7" s="1"/>
  <c r="AO25" i="7" s="1"/>
  <c r="AQ17" i="7" l="1"/>
  <c r="AQ15" i="7"/>
  <c r="AQ21" i="7"/>
  <c r="AR13" i="7"/>
  <c r="AP19" i="7"/>
  <c r="AP23" i="7" s="1"/>
  <c r="AP25" i="7" s="1"/>
  <c r="AR17" i="7" l="1"/>
  <c r="AR15" i="7"/>
  <c r="AR21" i="7"/>
  <c r="AS13" i="7"/>
  <c r="AQ19" i="7"/>
  <c r="AQ23" i="7" s="1"/>
  <c r="AQ25" i="7" s="1"/>
  <c r="AR19" i="7" l="1"/>
  <c r="AR23" i="7"/>
  <c r="AR25" i="7" s="1"/>
  <c r="AS17" i="7"/>
  <c r="AS15" i="7"/>
  <c r="AS21" i="7"/>
  <c r="AT13" i="7"/>
  <c r="AT21" i="7" l="1"/>
  <c r="AT17" i="7"/>
  <c r="AT15" i="7"/>
  <c r="AS19" i="7"/>
  <c r="AS23" i="7" s="1"/>
  <c r="AS25" i="7" s="1"/>
  <c r="AU13" i="7"/>
  <c r="AU15" i="7" l="1"/>
  <c r="AU21" i="7"/>
  <c r="AU17" i="7"/>
  <c r="AU19" i="7" s="1"/>
  <c r="AV13" i="7"/>
  <c r="AT19" i="7"/>
  <c r="AT23" i="7" s="1"/>
  <c r="AT25" i="7" s="1"/>
  <c r="AV15" i="7" l="1"/>
  <c r="AV21" i="7"/>
  <c r="AV17" i="7"/>
  <c r="AW13" i="7"/>
  <c r="AU23" i="7"/>
  <c r="AU25" i="7" s="1"/>
  <c r="AW21" i="7" l="1"/>
  <c r="AW17" i="7"/>
  <c r="AW15" i="7"/>
  <c r="AV19" i="7"/>
  <c r="AV23" i="7" s="1"/>
  <c r="AV25" i="7" s="1"/>
  <c r="AX13" i="7"/>
  <c r="AX21" i="7" l="1"/>
  <c r="AX17" i="7"/>
  <c r="AX15" i="7"/>
  <c r="AY13" i="7"/>
  <c r="AW19" i="7"/>
  <c r="AW23" i="7" s="1"/>
  <c r="AW25" i="7" s="1"/>
  <c r="AY17" i="7" l="1"/>
  <c r="AY15" i="7"/>
  <c r="AY21" i="7"/>
  <c r="AZ13" i="7"/>
  <c r="AX19" i="7"/>
  <c r="AX23" i="7" s="1"/>
  <c r="AX25" i="7" s="1"/>
  <c r="AY19" i="7" l="1"/>
  <c r="AZ17" i="7"/>
  <c r="AZ15" i="7"/>
  <c r="AZ21" i="7"/>
  <c r="AY23" i="7"/>
  <c r="AY25" i="7" s="1"/>
  <c r="BA13" i="7"/>
  <c r="AZ19" i="7" l="1"/>
  <c r="AZ23" i="7"/>
  <c r="AZ25" i="7" s="1"/>
  <c r="BA17" i="7"/>
  <c r="BA15" i="7"/>
  <c r="BA21" i="7"/>
  <c r="BB13" i="7"/>
  <c r="BA19" i="7" l="1"/>
  <c r="BB25" i="7"/>
  <c r="BB21" i="7"/>
  <c r="BB15" i="7"/>
  <c r="BB17" i="7"/>
  <c r="BA23" i="7"/>
  <c r="BA25" i="7" s="1"/>
  <c r="BC13" i="7"/>
  <c r="BB19" i="7" l="1"/>
  <c r="BC25" i="7"/>
  <c r="BC15" i="7"/>
  <c r="BC21" i="7"/>
  <c r="BC17" i="7"/>
  <c r="BB23" i="7"/>
  <c r="BD13" i="7"/>
  <c r="BC19" i="7" l="1"/>
  <c r="BD15" i="7"/>
  <c r="BD21" i="7"/>
  <c r="BD17" i="7"/>
  <c r="BD19" i="7" s="1"/>
  <c r="BD25" i="7"/>
  <c r="BE13" i="7"/>
  <c r="BC23" i="7"/>
  <c r="BE21" i="7" l="1"/>
  <c r="BE17" i="7"/>
  <c r="BE25" i="7"/>
  <c r="BE15" i="7"/>
  <c r="BD23" i="7"/>
  <c r="BF13" i="7"/>
  <c r="BF21" i="7" l="1"/>
  <c r="BF17" i="7"/>
  <c r="BF25" i="7"/>
  <c r="BF15" i="7"/>
  <c r="BG13" i="7"/>
  <c r="BE19" i="7"/>
  <c r="BE23" i="7" s="1"/>
  <c r="BG17" i="7" l="1"/>
  <c r="BG15" i="7"/>
  <c r="BG25" i="7"/>
  <c r="BG21" i="7"/>
  <c r="BH13" i="7"/>
  <c r="BF19" i="7"/>
  <c r="BF23" i="7" s="1"/>
  <c r="BH17" i="7" l="1"/>
  <c r="BH25" i="7"/>
  <c r="BH15" i="7"/>
  <c r="BH19" i="7" s="1"/>
  <c r="BH21" i="7"/>
  <c r="BI13" i="7"/>
  <c r="BG19" i="7"/>
  <c r="BG23" i="7" s="1"/>
  <c r="BI17" i="7" l="1"/>
  <c r="BI25" i="7"/>
  <c r="C27" i="7" s="1"/>
  <c r="C35" i="7" s="1"/>
  <c r="J23" i="1" s="1"/>
  <c r="BI15" i="7"/>
  <c r="BI19" i="7" s="1"/>
  <c r="C34" i="7" s="1"/>
  <c r="J20" i="1" s="1"/>
  <c r="BI21" i="7"/>
  <c r="BH23" i="7"/>
  <c r="C29" i="7"/>
  <c r="C41" i="7" s="1"/>
  <c r="C23" i="1" s="1"/>
  <c r="BI23" i="7" l="1"/>
  <c r="C40" i="7"/>
  <c r="C2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<sst xmlns="http://schemas.openxmlformats.org/spreadsheetml/2006/main" count="377" uniqueCount="168">
  <si>
    <t>Introduction - NCPGS Discovery Grant - GHG Calculator</t>
  </si>
  <si>
    <t xml:space="preserve">The Nature for Climate Peatland Grant Scheme funds projects that restore England’s peatlands to their natural state. </t>
  </si>
  <si>
    <t>This part of the grant application focuses on the potential  benefits in the form of reduced greenhouse gas emissions.</t>
  </si>
  <si>
    <t>Based on the information you provide, this spreadsheet will estimate the potential carbon abatement of peatland restoration that you plan during your Discovery project.</t>
  </si>
  <si>
    <t>The estimated carbon abatement will then be used in the commercial evaluation of your project.</t>
  </si>
  <si>
    <t>Further guidance is available at the top of each tab. Supporting guidance can be found in the Nature for Climate Peatland Grant Scheme Discovery Grant Guidance.</t>
  </si>
  <si>
    <t>Tab</t>
  </si>
  <si>
    <t>Purpose</t>
  </si>
  <si>
    <t>Introduction</t>
  </si>
  <si>
    <t>This tab is locked for editing. A summary of the total estimated carbon abatement of peatland restoration is shown.</t>
  </si>
  <si>
    <t>Carbon</t>
  </si>
  <si>
    <t>Complete the table on this tab to generate the potential carbon abatement of your proposed sites</t>
  </si>
  <si>
    <t>Summary of information for application</t>
  </si>
  <si>
    <t>tonnes of CO2 equivalent</t>
  </si>
  <si>
    <t>in greenhouse gas benefits</t>
  </si>
  <si>
    <t xml:space="preserve">Answer the questions in this tab to generate the potential carbon abatement of the sites you intend to include in your Discovery project. </t>
  </si>
  <si>
    <t xml:space="preserve">Based on the information provided, this tab will estimate the greenhouse gas benefits from restoring areas you will investigate during your Discovery project.
The calculations are based on assumptions of when changes in peat condition will occurr. These assumptions enable projects to be compared in a consistent way and are an indication only. </t>
  </si>
  <si>
    <t xml:space="preserve">Cells that require you to enter information will look like this </t>
  </si>
  <si>
    <t xml:space="preserve">Q1. Size of Discovery project </t>
  </si>
  <si>
    <t>Year 1</t>
  </si>
  <si>
    <t>Year 2</t>
  </si>
  <si>
    <t xml:space="preserve">In this section we ask you to think about the area that makes up your Discovery project. </t>
  </si>
  <si>
    <t>We will ask you about the area you want to restore and the current peat condition (i.e. the condition prior to restoration starting).</t>
  </si>
  <si>
    <t>Please allocate the hectares of peatland that will be included in your Discovery project to the peat condition categories in the table below.</t>
  </si>
  <si>
    <t xml:space="preserve">You need to provide the total area of all sites or areas of peatland that you will include in your Discovery project. </t>
  </si>
  <si>
    <t>Peat condition</t>
  </si>
  <si>
    <t>Hectares</t>
  </si>
  <si>
    <t>Year</t>
  </si>
  <si>
    <t>Forest</t>
  </si>
  <si>
    <t>Drained</t>
  </si>
  <si>
    <t>Cropland</t>
  </si>
  <si>
    <t>Eroding modified bog</t>
  </si>
  <si>
    <t>(bare peat only)</t>
  </si>
  <si>
    <t>Heather or grass dominated modified bog</t>
  </si>
  <si>
    <t>Extensive grassland</t>
  </si>
  <si>
    <t>Intensive grassland</t>
  </si>
  <si>
    <t>Rewetted bog</t>
  </si>
  <si>
    <t>Rewetted</t>
  </si>
  <si>
    <t>Rewetted fen</t>
  </si>
  <si>
    <t>Rewetted modified (semi-natural) bog</t>
  </si>
  <si>
    <t>Near natural bog</t>
  </si>
  <si>
    <t>Undrained</t>
  </si>
  <si>
    <t>Near natural fen</t>
  </si>
  <si>
    <t>Extracted domestic or industrial</t>
  </si>
  <si>
    <t>Settlement</t>
  </si>
  <si>
    <t xml:space="preserve">Total number of hectares </t>
  </si>
  <si>
    <t>Please make sure that the total number of hectares in year 0 equals the size of your Discovery project (Q1).</t>
  </si>
  <si>
    <t>If any of the "Total number of hectares" cells are red, then the total number of hectares in that year does not match the size of your Discovery project (see Q1).</t>
  </si>
  <si>
    <t>Assumed trajectory of hectares by peat condition</t>
  </si>
  <si>
    <t xml:space="preserve">This sheet calculates the hectares of peat condition for up to 50 years based on assumptions of condition change. </t>
  </si>
  <si>
    <t>It matches the area of baseline condition from the Sites tab</t>
  </si>
  <si>
    <t>It then calculates the area of each condition category based on the timescales of condition change assumed (described in point 7 of the assumptions tab)</t>
  </si>
  <si>
    <t>Total across sites</t>
  </si>
  <si>
    <t>Emissions and hectares by peat condition</t>
  </si>
  <si>
    <t>This sheet calculates emissions (tonnes of CO2 equivalent) by peat condition.</t>
  </si>
  <si>
    <t>Specifically, this sheet</t>
  </si>
  <si>
    <t xml:space="preserve">- matches peat condition to annual per-hectare emission factors (tCO2e/ha/year). </t>
  </si>
  <si>
    <t>- matches peat condition to hectare figures provided by the applicants and based on the GHG trajectory assumptions.</t>
  </si>
  <si>
    <t>- calculates annual emissions by peat condition (tCO2e/year) based on the hectare information provided by the applicants.</t>
  </si>
  <si>
    <t>Hectares and emission factors (tCO2e) by peat condition</t>
  </si>
  <si>
    <t>Total emissions (tCO2e) by peat condition</t>
  </si>
  <si>
    <t>tCO2e/year</t>
  </si>
  <si>
    <r>
      <t>tCO</t>
    </r>
    <r>
      <rPr>
        <b/>
        <vertAlign val="subscript"/>
        <sz val="11"/>
        <color theme="1"/>
        <rFont val="Arial"/>
        <family val="2"/>
      </rPr>
      <t>2</t>
    </r>
    <r>
      <rPr>
        <b/>
        <sz val="11"/>
        <color theme="1"/>
        <rFont val="Arial"/>
        <family val="2"/>
      </rPr>
      <t>e/ha/year</t>
    </r>
  </si>
  <si>
    <t xml:space="preserve">tCO2e/year </t>
  </si>
  <si>
    <t>Greenhouse gas benefits</t>
  </si>
  <si>
    <t>This sheet calculates the greenhouse gas benefits of a peatland restoration project (total across sites).</t>
  </si>
  <si>
    <t>It first calculates baseline emissions. These are tonnes of CO2 equivalent that are emitted by the project area at the start of the restoration project.</t>
  </si>
  <si>
    <t>It then calculates annual emissions for each year until the end of the appraisal period.</t>
  </si>
  <si>
    <t>Annual emission savings are the difference between baseline emissions and emissions over the course of the appraisal period under the restoration project.</t>
  </si>
  <si>
    <t>Annual emission savings are multiplied by BEIS non-traded carbon values (central scenarios) to derive annual Greenhouse gas benefits.</t>
  </si>
  <si>
    <t>Annual greenhouse gas benefits are discounted and summed to derive the net present value of greenhouse gas benefits.</t>
  </si>
  <si>
    <t>Calculating greenhouse gas benefits</t>
  </si>
  <si>
    <t>Total across all sites</t>
  </si>
  <si>
    <t>Baseline emissions</t>
  </si>
  <si>
    <t xml:space="preserve">Annual emissions across </t>
  </si>
  <si>
    <t xml:space="preserve">Annual emission savings </t>
  </si>
  <si>
    <t xml:space="preserve">BEIS central non-traded carbon prices </t>
  </si>
  <si>
    <t>£/tCO2e/year</t>
  </si>
  <si>
    <t xml:space="preserve">Value of emission savings </t>
  </si>
  <si>
    <t>£/year</t>
  </si>
  <si>
    <t>Discounted value of emission savings</t>
  </si>
  <si>
    <t>Present value of emission savings over appraisal period ('GHG benefits')</t>
  </si>
  <si>
    <t>£</t>
  </si>
  <si>
    <t>Present value of emission savings by 2050 ('GHG benefits 2050')</t>
  </si>
  <si>
    <t>Total emission savings over 50 years</t>
  </si>
  <si>
    <t>Total emission savings over appraisal period</t>
  </si>
  <si>
    <t>tCO2e</t>
  </si>
  <si>
    <t>Present value of emission savings over appraisal period</t>
  </si>
  <si>
    <t>Total emission savings by 2050</t>
  </si>
  <si>
    <t>Present value of emission savings by 2050</t>
  </si>
  <si>
    <t>Carbon Assumptions</t>
  </si>
  <si>
    <t>This sheet lists assumptions for the economic analysis.</t>
  </si>
  <si>
    <t>Cells can be changed by the analyst if assumptions change.</t>
  </si>
  <si>
    <t>1. Reference year</t>
  </si>
  <si>
    <t>This is the year for which we will calculate the present value of benefits.</t>
  </si>
  <si>
    <t>2. Price base year</t>
  </si>
  <si>
    <t>We will adjust prices to the price base year.</t>
  </si>
  <si>
    <t>3. Appraisal period (years)</t>
  </si>
  <si>
    <t>The number of years from the start of the project over which benefits are calculated.</t>
  </si>
  <si>
    <t>4. Start of project/funding (year)</t>
  </si>
  <si>
    <t>5. Peat condition categories</t>
  </si>
  <si>
    <t>Peat condition is matched to categories.</t>
  </si>
  <si>
    <t>6. Timing of restoration works</t>
  </si>
  <si>
    <t>Apr 23 - Mar 24</t>
  </si>
  <si>
    <t>Apr 24 - Mar 25</t>
  </si>
  <si>
    <t>7. Timing of condition change</t>
  </si>
  <si>
    <t>Baseline (0 yrs)</t>
  </si>
  <si>
    <t>5 yrs</t>
  </si>
  <si>
    <t>10 yrs</t>
  </si>
  <si>
    <t>15 yrs</t>
  </si>
  <si>
    <t>20 yrs</t>
  </si>
  <si>
    <t>25 yrs</t>
  </si>
  <si>
    <t>30 yrs</t>
  </si>
  <si>
    <t>35 yrs</t>
  </si>
  <si>
    <t>40 yrs</t>
  </si>
  <si>
    <t>45 yrs</t>
  </si>
  <si>
    <t>50% baseline + 50% rewetted bog</t>
  </si>
  <si>
    <t>100% rewetted</t>
  </si>
  <si>
    <t>100% near-natural</t>
  </si>
  <si>
    <t>Eroding modified bog (bare peat)</t>
  </si>
  <si>
    <t>75% baseline + 25% rewetted</t>
  </si>
  <si>
    <t>Extracted domestic</t>
  </si>
  <si>
    <t>100% rewetted (modified) bog</t>
  </si>
  <si>
    <t>100% near-natural bog</t>
  </si>
  <si>
    <t>100% near-natural fen</t>
  </si>
  <si>
    <t>Economics</t>
  </si>
  <si>
    <t>GDP Deflator</t>
  </si>
  <si>
    <t xml:space="preserve">Source: National Statistics, GDP deflators at market prices, and money GDP December 2021 (Quarterly National Accounts) </t>
  </si>
  <si>
    <t xml:space="preserve">GDP deflator at market prices </t>
  </si>
  <si>
    <t>Calendar year</t>
  </si>
  <si>
    <t>2020 = 100</t>
  </si>
  <si>
    <t>per cent change on previous year</t>
  </si>
  <si>
    <t>2021 (1), (2)</t>
  </si>
  <si>
    <t>-</t>
  </si>
  <si>
    <t>2022 (1), (2)</t>
  </si>
  <si>
    <t>2023 (1), (2)</t>
  </si>
  <si>
    <t>2024 (1), (2)</t>
  </si>
  <si>
    <t>2025 (1), (2)</t>
  </si>
  <si>
    <t>2026 (1), (2)</t>
  </si>
  <si>
    <t>Standard Discount Rates and Associated Discount Factors</t>
  </si>
  <si>
    <t>Source: Green Book</t>
  </si>
  <si>
    <t>Discount Rate</t>
  </si>
  <si>
    <t>Discount Factor</t>
  </si>
  <si>
    <t>Reference year</t>
  </si>
  <si>
    <t>Emission factors</t>
  </si>
  <si>
    <t xml:space="preserve">This sheet contains data on emission factors (tCO2e/ha/year) by peat condition. </t>
  </si>
  <si>
    <r>
      <t>tCO</t>
    </r>
    <r>
      <rPr>
        <b/>
        <vertAlign val="subscript"/>
        <sz val="12"/>
        <color theme="1"/>
        <rFont val="Calibri"/>
        <family val="2"/>
        <scheme val="minor"/>
      </rPr>
      <t>2</t>
    </r>
    <r>
      <rPr>
        <b/>
        <sz val="12"/>
        <color theme="1"/>
        <rFont val="Calibri"/>
        <family val="2"/>
        <scheme val="minor"/>
      </rPr>
      <t>e/ha/year</t>
    </r>
  </si>
  <si>
    <t>Heather dominated modified bog</t>
  </si>
  <si>
    <t>Grass dominated modified bog</t>
  </si>
  <si>
    <t>Extracted industrial</t>
  </si>
  <si>
    <t>Carbon prices for calculating GHG benefits</t>
  </si>
  <si>
    <r>
      <t>Non-traded carbon prices (2020, £/tCO</t>
    </r>
    <r>
      <rPr>
        <b/>
        <vertAlign val="subscript"/>
        <sz val="18"/>
        <color rgb="FF780046"/>
        <rFont val="Calibri"/>
        <family val="2"/>
        <scheme val="minor"/>
      </rPr>
      <t>2</t>
    </r>
    <r>
      <rPr>
        <b/>
        <sz val="18"/>
        <color rgb="FF780046"/>
        <rFont val="Calibri"/>
        <family val="2"/>
        <scheme val="minor"/>
      </rPr>
      <t>e)</t>
    </r>
  </si>
  <si>
    <t>Source</t>
  </si>
  <si>
    <t>Valuation of greenhouse gas emissions: for policy appraisal and evaluation - GOV.UK (www.gov.uk)</t>
  </si>
  <si>
    <t xml:space="preserve">Carbon values from 2051 (incl.) are calculated assuming a real annual growth rate of 1.5% (see guidance in source). </t>
  </si>
  <si>
    <t>Prices in the table below are for 2020 and expressed as £/tCO2e.</t>
  </si>
  <si>
    <t>Low</t>
  </si>
  <si>
    <t>Central</t>
  </si>
  <si>
    <t>High</t>
  </si>
  <si>
    <t>Drop down</t>
  </si>
  <si>
    <t>Yes</t>
  </si>
  <si>
    <t>No</t>
  </si>
  <si>
    <t>How many hectares of peatland will your Discovery project be investigating?</t>
  </si>
  <si>
    <t>Q2. Peat condition and extent</t>
  </si>
  <si>
    <t>By 2050, your peatland restoration project could</t>
  </si>
  <si>
    <t>save</t>
  </si>
  <si>
    <t>create</t>
  </si>
  <si>
    <t>Over the next 50 years, your peatland restoration project could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</si>
</sst>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00"/>
    <numFmt numFmtId="166" formatCode="_-[$£-809]* #,##0.00_-;\-[$£-809]* #,##0.00_-;_-[$£-809]* &quot;-&quot;??_-;_-@_-"/>
  </numFmts>
  <fonts count="48"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theme="1"/>
      <name val="Arial"/>
      <family val="2"/>
    </font>
    <font>
      <b/>
      <sz val="24"/>
      <color rgb="FF780046"/>
      <name val="Arial"/>
      <family val="2"/>
    </font>
    <font>
      <sz val="11"/>
      <name val="Arial"/>
      <family val="2"/>
    </font>
    <font>
      <b/>
      <sz val="12"/>
      <color theme="0"/>
      <name val="Arial"/>
      <family val="2"/>
    </font>
    <font>
      <b/>
      <sz val="11"/>
      <color theme="1"/>
      <name val="Arial"/>
      <family val="2"/>
    </font>
    <font>
      <b/>
      <sz val="14"/>
      <color theme="1"/>
      <name val="Arial"/>
      <family val="2"/>
    </font>
    <font>
      <b/>
      <sz val="11"/>
      <color theme="0"/>
      <name val="Arial"/>
      <family val="2"/>
    </font>
    <font>
      <b/>
      <sz val="12"/>
      <color theme="1"/>
      <name val="Calibri"/>
      <family val="2"/>
      <scheme val="minor"/>
    </font>
    <font>
      <sz val="12"/>
      <color theme="1"/>
      <name val="Calibri"/>
      <family val="2"/>
      <scheme val="minor"/>
    </font>
    <font>
      <b/>
      <sz val="11"/>
      <color rgb="FFFF0000"/>
      <name val="Arial"/>
      <family val="2"/>
    </font>
    <font>
      <b/>
      <sz val="16"/>
      <color theme="1"/>
      <name val="Arial"/>
      <family val="2"/>
    </font>
    <font>
      <b/>
      <sz val="16"/>
      <color theme="1"/>
      <name val="Calibri"/>
      <family val="2"/>
      <scheme val="minor"/>
    </font>
    <font>
      <b/>
      <sz val="12"/>
      <color theme="1"/>
      <name val="Arial"/>
      <family val="2"/>
    </font>
    <font>
      <sz val="12"/>
      <color theme="1"/>
      <name val="Arial"/>
      <family val="2"/>
    </font>
    <font>
      <b/>
      <sz val="14"/>
      <name val="Arial"/>
      <family val="2"/>
    </font>
    <font>
      <b/>
      <sz val="11"/>
      <color rgb="FF780046"/>
      <name val="Arial"/>
      <family val="2"/>
    </font>
    <font>
      <b/>
      <vertAlign val="subscript"/>
      <sz val="11"/>
      <color theme="1"/>
      <name val="Arial"/>
      <family val="2"/>
    </font>
    <font>
      <sz val="11"/>
      <color rgb="FFFF0000"/>
      <name val="Arial"/>
      <family val="2"/>
    </font>
    <font>
      <b/>
      <sz val="11"/>
      <name val="Arial"/>
      <family val="2"/>
    </font>
    <font>
      <b/>
      <sz val="24"/>
      <color rgb="FF780046"/>
      <name val="Calibri"/>
      <family val="2"/>
      <scheme val="minor"/>
    </font>
    <font>
      <sz val="10"/>
      <color theme="1"/>
      <name val="Calibri"/>
      <family val="2"/>
      <scheme val="minor"/>
    </font>
    <font>
      <b/>
      <sz val="12"/>
      <color rgb="FF000000"/>
      <name val="Calibri"/>
      <family val="2"/>
      <scheme val="minor"/>
    </font>
    <font>
      <b/>
      <sz val="11"/>
      <color rgb="FF000000"/>
      <name val="Calibri"/>
      <family val="2"/>
      <scheme val="minor"/>
    </font>
    <font>
      <sz val="11"/>
      <color rgb="FF000000"/>
      <name val="Calibri"/>
      <family val="2"/>
      <scheme val="minor"/>
    </font>
    <font>
      <b/>
      <sz val="18"/>
      <color rgb="FF780046"/>
      <name val="Calibri"/>
      <family val="2"/>
      <scheme val="minor"/>
    </font>
    <font>
      <sz val="10"/>
      <name val="Arial"/>
      <family val="2"/>
    </font>
    <font>
      <b/>
      <sz val="12"/>
      <name val="Calibri"/>
      <family val="2"/>
      <scheme val="minor"/>
    </font>
    <font>
      <b/>
      <sz val="11"/>
      <name val="Calibri"/>
      <family val="2"/>
      <scheme val="minor"/>
    </font>
    <font>
      <sz val="10"/>
      <name val="Calibri"/>
      <family val="2"/>
      <scheme val="minor"/>
    </font>
    <font>
      <sz val="10"/>
      <name val="Times New Roman"/>
      <family val="1"/>
    </font>
    <font>
      <b/>
      <vertAlign val="subscript"/>
      <sz val="12"/>
      <color theme="1"/>
      <name val="Calibri"/>
      <family val="2"/>
      <scheme val="minor"/>
    </font>
    <font>
      <strike/>
      <sz val="11"/>
      <color theme="1"/>
      <name val="Calibri"/>
      <family val="2"/>
      <scheme val="minor"/>
    </font>
    <font>
      <sz val="11"/>
      <name val="Calibri"/>
      <family val="2"/>
      <scheme val="minor"/>
    </font>
    <font>
      <sz val="10"/>
      <color theme="1"/>
      <name val="Arial"/>
      <family val="2"/>
    </font>
    <font>
      <b/>
      <vertAlign val="subscript"/>
      <sz val="18"/>
      <color rgb="FF780046"/>
      <name val="Calibri"/>
      <family val="2"/>
      <scheme val="minor"/>
    </font>
    <font>
      <u/>
      <sz val="10"/>
      <color indexed="12"/>
      <name val="Arial"/>
      <family val="2"/>
    </font>
    <font>
      <sz val="10"/>
      <color rgb="FF0B0C0C"/>
      <name val="Calibri"/>
      <family val="2"/>
      <scheme val="minor"/>
    </font>
    <font>
      <sz val="11"/>
      <color rgb="FF0B0C0C"/>
      <name val="Calibri"/>
      <family val="2"/>
      <scheme val="minor"/>
    </font>
    <font>
      <b/>
      <sz val="12"/>
      <name val="Arial"/>
      <family val="2"/>
    </font>
    <font>
      <b/>
      <sz val="10"/>
      <color theme="1"/>
      <name val="Arial"/>
      <family val="2"/>
    </font>
    <font>
      <b/>
      <sz val="10"/>
      <name val="Arial"/>
      <family val="2"/>
    </font>
    <font>
      <sz val="10"/>
      <color rgb="FFFF0000"/>
      <name val="Arial"/>
      <family val="2"/>
    </font>
    <font>
      <b/>
      <sz val="12"/>
      <color theme="0"/>
      <name val="Calibri"/>
      <family val="2"/>
      <scheme val="minor"/>
    </font>
    <font>
      <b/>
      <sz val="18"/>
      <color rgb="FF820046"/>
      <name val="Arial"/>
      <family val="2"/>
    </font>
  </fonts>
  <fills count="19">
    <fill>
      <patternFill patternType="none"/>
    </fill>
    <fill>
      <patternFill patternType="gray125"/>
    </fill>
    <fill>
      <patternFill patternType="solid">
        <fgColor theme="0"/>
        <bgColor indexed="64"/>
      </patternFill>
    </fill>
    <fill>
      <patternFill patternType="solid">
        <fgColor rgb="FF780046"/>
        <bgColor indexed="64"/>
      </patternFill>
    </fill>
    <fill>
      <patternFill patternType="solid">
        <fgColor rgb="FFC999B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820046"/>
        <bgColor indexed="64"/>
      </patternFill>
    </fill>
    <fill>
      <patternFill patternType="solid">
        <fgColor theme="0" tint="-0.249977111117893"/>
        <bgColor indexed="64"/>
      </patternFill>
    </fill>
    <fill>
      <patternFill patternType="solid">
        <fgColor theme="7"/>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79998168889431442"/>
        <bgColor indexed="64"/>
      </patternFill>
    </fill>
    <fill>
      <patternFill patternType="solid">
        <fgColor theme="9"/>
        <bgColor indexed="64"/>
      </patternFill>
    </fill>
    <fill>
      <patternFill patternType="solid">
        <fgColor theme="9" tint="0.79998168889431442"/>
        <bgColor indexed="64"/>
      </patternFill>
    </fill>
    <fill>
      <patternFill patternType="solid">
        <fgColor rgb="FF92D05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s>
  <cellStyleXfs count="5">
    <xf numFmtId="0" fontId="0" fillId="0" borderId="0"/>
    <xf numFmtId="0" fontId="29" fillId="0" borderId="0"/>
    <xf numFmtId="0" fontId="29" fillId="0" borderId="0"/>
    <xf numFmtId="0" fontId="37" fillId="0" borderId="0"/>
    <xf numFmtId="0" fontId="39" fillId="0" borderId="0" applyNumberFormat="0" applyFill="0" applyBorder="0" applyAlignment="0" applyProtection="0">
      <alignment vertical="top"/>
      <protection locked="0"/>
    </xf>
  </cellStyleXfs>
  <cellXfs count="297">
    <xf numFmtId="0" fontId="0" fillId="0" borderId="0" xfId="0"/>
    <xf numFmtId="0" fontId="4" fillId="2" borderId="0" xfId="0" applyFont="1" applyFill="1"/>
    <xf numFmtId="0" fontId="4" fillId="2" borderId="0" xfId="0" applyFont="1" applyFill="1" applyAlignment="1">
      <alignment vertical="center"/>
    </xf>
    <xf numFmtId="0" fontId="5" fillId="2" borderId="0" xfId="0" applyFont="1" applyFill="1" applyAlignment="1">
      <alignment horizontal="left" vertical="center"/>
    </xf>
    <xf numFmtId="0" fontId="0" fillId="2" borderId="0" xfId="0" applyFill="1"/>
    <xf numFmtId="0" fontId="6" fillId="2" borderId="0" xfId="0" applyFont="1" applyFill="1" applyAlignment="1">
      <alignment vertical="center"/>
    </xf>
    <xf numFmtId="0" fontId="7" fillId="3" borderId="1" xfId="0" applyFont="1" applyFill="1" applyBorder="1" applyAlignment="1">
      <alignment horizontal="center" vertical="center"/>
    </xf>
    <xf numFmtId="0" fontId="8" fillId="4" borderId="1" xfId="0" applyFont="1" applyFill="1" applyBorder="1" applyAlignment="1">
      <alignment horizontal="center" vertical="center"/>
    </xf>
    <xf numFmtId="0" fontId="0" fillId="5" borderId="0" xfId="0" applyFill="1"/>
    <xf numFmtId="0" fontId="9" fillId="0" borderId="0" xfId="0" applyFont="1"/>
    <xf numFmtId="0" fontId="0" fillId="0" borderId="0" xfId="0" applyAlignment="1">
      <alignment vertical="center"/>
    </xf>
    <xf numFmtId="0" fontId="4" fillId="0" borderId="0" xfId="0" applyFont="1" applyAlignment="1">
      <alignment wrapText="1"/>
    </xf>
    <xf numFmtId="0" fontId="4" fillId="0" borderId="0" xfId="0" applyFont="1" applyAlignment="1">
      <alignment vertical="center"/>
    </xf>
    <xf numFmtId="0" fontId="0" fillId="0" borderId="0" xfId="0" applyAlignment="1">
      <alignment horizontal="center" vertical="center"/>
    </xf>
    <xf numFmtId="0" fontId="10" fillId="7" borderId="0" xfId="0" applyFont="1" applyFill="1" applyAlignment="1">
      <alignment vertical="center"/>
    </xf>
    <xf numFmtId="0" fontId="3" fillId="7" borderId="0" xfId="0" applyFont="1" applyFill="1" applyAlignment="1">
      <alignment vertical="center"/>
    </xf>
    <xf numFmtId="0" fontId="3" fillId="7" borderId="0" xfId="0" applyFont="1" applyFill="1" applyAlignment="1">
      <alignment horizontal="center" vertical="center"/>
    </xf>
    <xf numFmtId="0" fontId="0" fillId="6" borderId="1" xfId="0" applyFill="1" applyBorder="1" applyAlignment="1" applyProtection="1">
      <alignment horizontal="center" vertical="center"/>
      <protection locked="0"/>
    </xf>
    <xf numFmtId="0" fontId="4" fillId="0" borderId="0" xfId="0" applyFont="1" applyAlignment="1">
      <alignment vertical="center" wrapText="1"/>
    </xf>
    <xf numFmtId="0" fontId="0" fillId="0" borderId="0" xfId="0" applyAlignment="1" applyProtection="1">
      <alignment horizontal="center" vertical="center"/>
      <protection locked="0"/>
    </xf>
    <xf numFmtId="0" fontId="0" fillId="6" borderId="1" xfId="0" applyFill="1" applyBorder="1" applyAlignment="1">
      <alignment vertical="center"/>
    </xf>
    <xf numFmtId="0" fontId="12" fillId="0" borderId="0" xfId="0" applyFont="1" applyAlignment="1">
      <alignment vertical="center"/>
    </xf>
    <xf numFmtId="0" fontId="2" fillId="0" borderId="0" xfId="0" applyFont="1" applyAlignment="1">
      <alignment vertical="center"/>
    </xf>
    <xf numFmtId="0" fontId="6"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xf numFmtId="0" fontId="13" fillId="0" borderId="0" xfId="0" applyFont="1"/>
    <xf numFmtId="0" fontId="14" fillId="0" borderId="0" xfId="0" applyFont="1"/>
    <xf numFmtId="0" fontId="15" fillId="0" borderId="0" xfId="0" applyFont="1"/>
    <xf numFmtId="0" fontId="4" fillId="0" borderId="0" xfId="0" applyFont="1" applyAlignment="1">
      <alignment vertical="top"/>
    </xf>
    <xf numFmtId="0" fontId="16" fillId="10" borderId="1" xfId="0" applyFont="1" applyFill="1" applyBorder="1" applyAlignment="1">
      <alignment horizontal="center" vertical="center" wrapText="1"/>
    </xf>
    <xf numFmtId="0" fontId="16" fillId="9" borderId="1" xfId="0" applyFont="1" applyFill="1" applyBorder="1" applyAlignment="1" applyProtection="1">
      <alignment horizontal="center" vertical="center" wrapText="1"/>
      <protection hidden="1"/>
    </xf>
    <xf numFmtId="0" fontId="17" fillId="0" borderId="0" xfId="0" applyFont="1" applyAlignment="1">
      <alignment horizontal="center" vertical="center"/>
    </xf>
    <xf numFmtId="0" fontId="12" fillId="0" borderId="0" xfId="0" applyFont="1" applyAlignment="1">
      <alignment horizontal="center" vertical="center"/>
    </xf>
    <xf numFmtId="0" fontId="4" fillId="11" borderId="1" xfId="0" applyFont="1" applyFill="1" applyBorder="1" applyAlignment="1">
      <alignment vertical="center" wrapText="1"/>
    </xf>
    <xf numFmtId="0" fontId="4" fillId="11" borderId="2" xfId="0" applyFont="1" applyFill="1" applyBorder="1" applyAlignment="1">
      <alignment vertical="center" wrapText="1"/>
    </xf>
    <xf numFmtId="0" fontId="4" fillId="11" borderId="4" xfId="0" applyFont="1" applyFill="1" applyBorder="1" applyAlignment="1">
      <alignment vertical="center" wrapText="1"/>
    </xf>
    <xf numFmtId="0" fontId="4" fillId="6" borderId="1" xfId="0" applyFont="1" applyFill="1" applyBorder="1" applyAlignment="1" applyProtection="1">
      <alignment horizontal="center"/>
      <protection locked="0"/>
    </xf>
    <xf numFmtId="0" fontId="8" fillId="11" borderId="1" xfId="0" applyFont="1" applyFill="1" applyBorder="1" applyAlignment="1">
      <alignment vertical="center" wrapText="1"/>
    </xf>
    <xf numFmtId="0" fontId="8" fillId="11" borderId="11" xfId="0" applyFont="1" applyFill="1" applyBorder="1" applyAlignment="1">
      <alignment vertical="center" wrapText="1"/>
    </xf>
    <xf numFmtId="0" fontId="8" fillId="11" borderId="9" xfId="0" applyFont="1" applyFill="1" applyBorder="1" applyAlignment="1">
      <alignment vertical="center" wrapText="1"/>
    </xf>
    <xf numFmtId="0" fontId="8" fillId="11" borderId="2" xfId="0" applyFont="1" applyFill="1" applyBorder="1" applyAlignment="1">
      <alignment vertical="center" wrapText="1"/>
    </xf>
    <xf numFmtId="0" fontId="4" fillId="11" borderId="9" xfId="0" applyFont="1" applyFill="1" applyBorder="1" applyAlignment="1">
      <alignment vertical="center" wrapText="1"/>
    </xf>
    <xf numFmtId="0" fontId="8" fillId="11" borderId="4" xfId="0" applyFont="1" applyFill="1" applyBorder="1" applyAlignment="1">
      <alignment vertical="center" wrapText="1"/>
    </xf>
    <xf numFmtId="0" fontId="16" fillId="12" borderId="2" xfId="0" applyFont="1" applyFill="1" applyBorder="1" applyAlignment="1">
      <alignment vertical="center"/>
    </xf>
    <xf numFmtId="0" fontId="17" fillId="12" borderId="3" xfId="0" applyFont="1" applyFill="1" applyBorder="1" applyAlignment="1">
      <alignment vertical="center"/>
    </xf>
    <xf numFmtId="0" fontId="16" fillId="12" borderId="4" xfId="0" applyFont="1" applyFill="1" applyBorder="1" applyAlignment="1" applyProtection="1">
      <alignment horizontal="center" vertical="center"/>
      <protection hidden="1"/>
    </xf>
    <xf numFmtId="0" fontId="18" fillId="0" borderId="0" xfId="0" applyFont="1"/>
    <xf numFmtId="0" fontId="19" fillId="0" borderId="0" xfId="0" applyFont="1"/>
    <xf numFmtId="0" fontId="8" fillId="12" borderId="16"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2" borderId="17"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8" fillId="12" borderId="18" xfId="0" applyFont="1" applyFill="1" applyBorder="1" applyAlignment="1">
      <alignment horizontal="center" vertical="center" wrapText="1"/>
    </xf>
    <xf numFmtId="0" fontId="4" fillId="13" borderId="19" xfId="0" applyFont="1" applyFill="1" applyBorder="1"/>
    <xf numFmtId="0" fontId="4" fillId="13" borderId="8" xfId="0" applyFont="1" applyFill="1" applyBorder="1"/>
    <xf numFmtId="0" fontId="4" fillId="8" borderId="20" xfId="0" applyFont="1" applyFill="1" applyBorder="1"/>
    <xf numFmtId="0" fontId="4" fillId="8" borderId="21" xfId="0" applyFont="1" applyFill="1" applyBorder="1"/>
    <xf numFmtId="0" fontId="4" fillId="13" borderId="22" xfId="0" applyFont="1" applyFill="1" applyBorder="1"/>
    <xf numFmtId="0" fontId="4" fillId="13" borderId="9" xfId="0" applyFont="1" applyFill="1" applyBorder="1"/>
    <xf numFmtId="0" fontId="4" fillId="13" borderId="10" xfId="0" applyFont="1" applyFill="1" applyBorder="1"/>
    <xf numFmtId="0" fontId="4" fillId="8" borderId="10" xfId="0" applyFont="1" applyFill="1" applyBorder="1"/>
    <xf numFmtId="0" fontId="4" fillId="2" borderId="1" xfId="0" applyFont="1" applyFill="1" applyBorder="1" applyAlignment="1">
      <alignment vertical="center" wrapText="1"/>
    </xf>
    <xf numFmtId="0" fontId="4" fillId="0" borderId="2" xfId="0" applyFont="1" applyBorder="1" applyAlignment="1">
      <alignment vertical="center" wrapText="1"/>
    </xf>
    <xf numFmtId="0" fontId="4" fillId="8" borderId="9" xfId="0" applyFont="1" applyFill="1" applyBorder="1"/>
    <xf numFmtId="0" fontId="4" fillId="8" borderId="0" xfId="0" applyFont="1" applyFill="1"/>
    <xf numFmtId="0" fontId="4" fillId="0" borderId="22" xfId="0" applyFont="1" applyBorder="1"/>
    <xf numFmtId="0" fontId="4" fillId="0" borderId="9" xfId="0" applyFont="1" applyBorder="1"/>
    <xf numFmtId="0" fontId="4" fillId="0" borderId="10" xfId="0" applyFont="1" applyBorder="1"/>
    <xf numFmtId="0" fontId="4" fillId="0" borderId="21" xfId="0" applyFont="1" applyBorder="1"/>
    <xf numFmtId="0" fontId="4" fillId="0" borderId="23" xfId="0" applyFont="1" applyBorder="1"/>
    <xf numFmtId="0" fontId="4" fillId="0" borderId="24" xfId="0" applyFont="1" applyBorder="1"/>
    <xf numFmtId="0" fontId="4" fillId="0" borderId="25" xfId="0" applyFont="1" applyBorder="1"/>
    <xf numFmtId="0" fontId="4" fillId="0" borderId="26" xfId="0" applyFont="1" applyBorder="1"/>
    <xf numFmtId="0" fontId="4" fillId="0" borderId="27" xfId="0" applyFont="1" applyBorder="1"/>
    <xf numFmtId="0" fontId="6" fillId="0" borderId="0" xfId="0" applyFont="1"/>
    <xf numFmtId="0" fontId="6" fillId="0" borderId="0" xfId="0" quotePrefix="1" applyFont="1"/>
    <xf numFmtId="0" fontId="4" fillId="13" borderId="21" xfId="0" applyFont="1" applyFill="1" applyBorder="1"/>
    <xf numFmtId="0" fontId="4" fillId="13" borderId="23" xfId="0" applyFont="1" applyFill="1" applyBorder="1"/>
    <xf numFmtId="0" fontId="4" fillId="13" borderId="24" xfId="0" applyFont="1" applyFill="1" applyBorder="1"/>
    <xf numFmtId="0" fontId="4" fillId="13" borderId="27" xfId="0" applyFont="1" applyFill="1" applyBorder="1"/>
    <xf numFmtId="0" fontId="8" fillId="12" borderId="2" xfId="0" applyFont="1" applyFill="1" applyBorder="1" applyAlignment="1">
      <alignment vertical="center" wrapText="1"/>
    </xf>
    <xf numFmtId="0" fontId="4" fillId="13" borderId="2" xfId="0" applyFont="1" applyFill="1" applyBorder="1"/>
    <xf numFmtId="0" fontId="4" fillId="13" borderId="0" xfId="0" applyFont="1" applyFill="1"/>
    <xf numFmtId="0" fontId="4" fillId="13" borderId="20" xfId="0" applyFont="1" applyFill="1" applyBorder="1"/>
    <xf numFmtId="0" fontId="4" fillId="13" borderId="26" xfId="0" applyFont="1" applyFill="1" applyBorder="1"/>
    <xf numFmtId="0" fontId="4" fillId="13" borderId="25" xfId="0" applyFont="1" applyFill="1" applyBorder="1"/>
    <xf numFmtId="0" fontId="4" fillId="12" borderId="3" xfId="0" applyFont="1" applyFill="1" applyBorder="1"/>
    <xf numFmtId="0" fontId="8" fillId="13" borderId="1" xfId="0" applyFont="1" applyFill="1" applyBorder="1"/>
    <xf numFmtId="0" fontId="8" fillId="0" borderId="0" xfId="0" applyFont="1"/>
    <xf numFmtId="0" fontId="21" fillId="0" borderId="0" xfId="0" applyFont="1"/>
    <xf numFmtId="0" fontId="8" fillId="0" borderId="0" xfId="0" applyFont="1" applyAlignment="1">
      <alignment vertical="center"/>
    </xf>
    <xf numFmtId="0" fontId="8" fillId="12" borderId="2" xfId="0" applyFont="1" applyFill="1" applyBorder="1"/>
    <xf numFmtId="0" fontId="4" fillId="13" borderId="3" xfId="0" applyFont="1" applyFill="1" applyBorder="1"/>
    <xf numFmtId="0" fontId="4" fillId="13" borderId="4" xfId="0" applyFont="1" applyFill="1" applyBorder="1"/>
    <xf numFmtId="0" fontId="8" fillId="0" borderId="0" xfId="0" applyFont="1" applyAlignment="1">
      <alignment wrapText="1"/>
    </xf>
    <xf numFmtId="0" fontId="8" fillId="12" borderId="2" xfId="0" applyFont="1" applyFill="1" applyBorder="1" applyAlignment="1">
      <alignment wrapText="1"/>
    </xf>
    <xf numFmtId="0" fontId="4" fillId="12" borderId="4" xfId="0" applyFont="1" applyFill="1" applyBorder="1"/>
    <xf numFmtId="0" fontId="8" fillId="0" borderId="11" xfId="0" applyFont="1" applyBorder="1" applyAlignment="1">
      <alignment wrapText="1"/>
    </xf>
    <xf numFmtId="0" fontId="4" fillId="0" borderId="28" xfId="0" applyFont="1" applyBorder="1"/>
    <xf numFmtId="0" fontId="22" fillId="12" borderId="2" xfId="0" applyFont="1" applyFill="1" applyBorder="1" applyAlignment="1">
      <alignment wrapText="1"/>
    </xf>
    <xf numFmtId="0" fontId="22" fillId="0" borderId="11" xfId="0" applyFont="1" applyBorder="1" applyAlignment="1">
      <alignment wrapText="1"/>
    </xf>
    <xf numFmtId="0" fontId="4" fillId="13" borderId="1" xfId="0" applyFont="1" applyFill="1" applyBorder="1"/>
    <xf numFmtId="0" fontId="18" fillId="0" borderId="0" xfId="0" applyFont="1" applyAlignment="1">
      <alignment vertical="center"/>
    </xf>
    <xf numFmtId="0" fontId="8" fillId="14" borderId="1" xfId="0" applyFont="1" applyFill="1" applyBorder="1" applyAlignment="1">
      <alignment vertical="center" wrapText="1"/>
    </xf>
    <xf numFmtId="0" fontId="8" fillId="14" borderId="1" xfId="0" applyFont="1" applyFill="1" applyBorder="1" applyAlignment="1">
      <alignment vertical="center"/>
    </xf>
    <xf numFmtId="0" fontId="4" fillId="15" borderId="1" xfId="0" applyFont="1" applyFill="1" applyBorder="1" applyAlignment="1" applyProtection="1">
      <alignment vertical="center"/>
      <protection hidden="1"/>
    </xf>
    <xf numFmtId="164" fontId="4" fillId="15" borderId="1" xfId="0" applyNumberFormat="1" applyFont="1" applyFill="1" applyBorder="1" applyAlignment="1" applyProtection="1">
      <alignment vertical="center"/>
      <protection hidden="1"/>
    </xf>
    <xf numFmtId="0" fontId="23" fillId="0" borderId="0" xfId="0" applyFont="1" applyAlignment="1">
      <alignment vertical="center"/>
    </xf>
    <xf numFmtId="0" fontId="24" fillId="0" borderId="0" xfId="0" applyFont="1" applyAlignment="1">
      <alignment vertical="center"/>
    </xf>
    <xf numFmtId="0" fontId="11" fillId="16" borderId="2" xfId="0" applyFont="1" applyFill="1" applyBorder="1" applyAlignment="1">
      <alignment horizontal="center" vertical="center" wrapText="1"/>
    </xf>
    <xf numFmtId="0" fontId="11" fillId="16" borderId="4" xfId="0" applyFont="1" applyFill="1" applyBorder="1" applyAlignment="1">
      <alignment horizontal="center" vertical="center" wrapText="1"/>
    </xf>
    <xf numFmtId="0" fontId="4" fillId="17" borderId="1" xfId="0" applyFont="1" applyFill="1" applyBorder="1" applyAlignment="1">
      <alignment vertical="center" wrapText="1"/>
    </xf>
    <xf numFmtId="0" fontId="8" fillId="17" borderId="1" xfId="0" applyFont="1" applyFill="1" applyBorder="1" applyAlignment="1">
      <alignment vertical="center" wrapText="1"/>
    </xf>
    <xf numFmtId="0" fontId="0" fillId="17" borderId="1" xfId="0" applyFill="1" applyBorder="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7" fillId="11" borderId="16" xfId="0" applyFont="1" applyFill="1" applyBorder="1" applyAlignment="1">
      <alignment vertical="center" wrapText="1"/>
    </xf>
    <xf numFmtId="0" fontId="27" fillId="11" borderId="1" xfId="0" applyFont="1" applyFill="1" applyBorder="1" applyAlignment="1">
      <alignment vertical="center" wrapText="1"/>
    </xf>
    <xf numFmtId="0" fontId="26" fillId="11" borderId="16" xfId="0" applyFont="1" applyFill="1" applyBorder="1" applyAlignment="1">
      <alignment vertical="center" wrapText="1"/>
    </xf>
    <xf numFmtId="0" fontId="26" fillId="11" borderId="1" xfId="0" applyFont="1" applyFill="1" applyBorder="1" applyAlignment="1">
      <alignment vertical="center" wrapText="1"/>
    </xf>
    <xf numFmtId="0" fontId="4" fillId="2" borderId="36" xfId="0" applyFont="1" applyFill="1" applyBorder="1"/>
    <xf numFmtId="0" fontId="27" fillId="2" borderId="0" xfId="0" applyFont="1" applyFill="1" applyAlignment="1">
      <alignment vertical="center" wrapText="1"/>
    </xf>
    <xf numFmtId="0" fontId="27" fillId="2" borderId="0" xfId="0" applyFont="1" applyFill="1" applyAlignment="1">
      <alignment horizontal="center" vertical="center" wrapText="1"/>
    </xf>
    <xf numFmtId="0" fontId="27" fillId="2" borderId="21" xfId="0" applyFont="1" applyFill="1" applyBorder="1" applyAlignment="1">
      <alignment vertical="center" wrapText="1"/>
    </xf>
    <xf numFmtId="0" fontId="27" fillId="2" borderId="36" xfId="0" applyFont="1" applyFill="1" applyBorder="1" applyAlignment="1">
      <alignment vertical="center" wrapText="1"/>
    </xf>
    <xf numFmtId="0" fontId="4" fillId="2" borderId="21" xfId="0" applyFont="1" applyFill="1" applyBorder="1"/>
    <xf numFmtId="0" fontId="27" fillId="11" borderId="38" xfId="0" applyFont="1" applyFill="1" applyBorder="1" applyAlignment="1">
      <alignment vertical="center" wrapText="1"/>
    </xf>
    <xf numFmtId="0" fontId="27" fillId="11" borderId="39" xfId="0" applyFont="1" applyFill="1" applyBorder="1" applyAlignment="1">
      <alignment vertical="center" wrapText="1"/>
    </xf>
    <xf numFmtId="0" fontId="28" fillId="0" borderId="0" xfId="0" applyFont="1" applyAlignment="1">
      <alignment vertical="center"/>
    </xf>
    <xf numFmtId="0" fontId="31" fillId="16" borderId="5" xfId="1" applyFont="1" applyFill="1" applyBorder="1" applyAlignment="1">
      <alignment horizontal="left" vertical="center" wrapText="1"/>
    </xf>
    <xf numFmtId="165" fontId="31" fillId="16" borderId="0" xfId="1" applyNumberFormat="1" applyFont="1" applyFill="1" applyAlignment="1">
      <alignment horizontal="left" vertical="center" wrapText="1"/>
    </xf>
    <xf numFmtId="2" fontId="31" fillId="16" borderId="9" xfId="1" applyNumberFormat="1" applyFont="1" applyFill="1" applyBorder="1" applyAlignment="1">
      <alignment horizontal="left" vertical="center" wrapText="1"/>
    </xf>
    <xf numFmtId="0" fontId="32" fillId="17" borderId="6" xfId="1" quotePrefix="1" applyFont="1" applyFill="1" applyBorder="1" applyAlignment="1">
      <alignment horizontal="left" vertical="center"/>
    </xf>
    <xf numFmtId="165" fontId="32" fillId="17" borderId="7" xfId="1" applyNumberFormat="1" applyFont="1" applyFill="1" applyBorder="1" applyAlignment="1">
      <alignment horizontal="right" vertical="center" wrapText="1"/>
    </xf>
    <xf numFmtId="2" fontId="32" fillId="17" borderId="8" xfId="1" applyNumberFormat="1" applyFont="1" applyFill="1" applyBorder="1" applyAlignment="1">
      <alignment horizontal="right" vertical="center" wrapText="1"/>
    </xf>
    <xf numFmtId="0" fontId="33" fillId="0" borderId="0" xfId="2" quotePrefix="1" applyFont="1" applyAlignment="1">
      <alignment horizontal="left"/>
    </xf>
    <xf numFmtId="165" fontId="33" fillId="0" borderId="0" xfId="2" applyNumberFormat="1" applyFont="1" applyAlignment="1">
      <alignment horizontal="right" vertical="top" wrapText="1"/>
    </xf>
    <xf numFmtId="2" fontId="33" fillId="0" borderId="0" xfId="2" applyNumberFormat="1" applyFont="1" applyAlignment="1">
      <alignment horizontal="right" vertical="top" wrapText="1"/>
    </xf>
    <xf numFmtId="0" fontId="32" fillId="17" borderId="5" xfId="1" quotePrefix="1" applyFont="1" applyFill="1" applyBorder="1" applyAlignment="1">
      <alignment horizontal="left" vertical="center"/>
    </xf>
    <xf numFmtId="165" fontId="32" fillId="17" borderId="0" xfId="1" applyNumberFormat="1" applyFont="1" applyFill="1" applyAlignment="1">
      <alignment horizontal="right" vertical="center" wrapText="1"/>
    </xf>
    <xf numFmtId="2" fontId="32" fillId="17" borderId="9" xfId="1" applyNumberFormat="1" applyFont="1" applyFill="1" applyBorder="1" applyAlignment="1">
      <alignment horizontal="right" vertical="center" wrapText="1"/>
    </xf>
    <xf numFmtId="165" fontId="32" fillId="17" borderId="0" xfId="1" applyNumberFormat="1" applyFont="1" applyFill="1" applyAlignment="1">
      <alignment horizontal="right" vertical="center"/>
    </xf>
    <xf numFmtId="2" fontId="32" fillId="17" borderId="9" xfId="1" applyNumberFormat="1" applyFont="1" applyFill="1" applyBorder="1" applyAlignment="1">
      <alignment horizontal="right" vertical="center"/>
    </xf>
    <xf numFmtId="165" fontId="33" fillId="0" borderId="0" xfId="2" applyNumberFormat="1" applyFont="1" applyAlignment="1">
      <alignment horizontal="right"/>
    </xf>
    <xf numFmtId="2" fontId="33" fillId="0" borderId="0" xfId="2" applyNumberFormat="1" applyFont="1" applyAlignment="1">
      <alignment horizontal="right"/>
    </xf>
    <xf numFmtId="0" fontId="1" fillId="17" borderId="5" xfId="0" applyFont="1" applyFill="1" applyBorder="1" applyAlignment="1">
      <alignment vertical="center"/>
    </xf>
    <xf numFmtId="0" fontId="1" fillId="17" borderId="0" xfId="0" applyFont="1" applyFill="1" applyAlignment="1">
      <alignment vertical="center"/>
    </xf>
    <xf numFmtId="0" fontId="1" fillId="17" borderId="9" xfId="0" applyFont="1" applyFill="1" applyBorder="1" applyAlignment="1">
      <alignment vertical="center"/>
    </xf>
    <xf numFmtId="0" fontId="0" fillId="17" borderId="11" xfId="0" applyFill="1" applyBorder="1" applyAlignment="1">
      <alignment vertical="center"/>
    </xf>
    <xf numFmtId="0" fontId="0" fillId="17" borderId="28" xfId="0" applyFill="1" applyBorder="1" applyAlignment="1">
      <alignment vertical="center"/>
    </xf>
    <xf numFmtId="0" fontId="0" fillId="17" borderId="34" xfId="0" applyFill="1" applyBorder="1" applyAlignment="1">
      <alignment vertical="center"/>
    </xf>
    <xf numFmtId="0" fontId="11" fillId="16" borderId="3" xfId="0" applyFont="1" applyFill="1" applyBorder="1" applyAlignment="1">
      <alignment horizontal="center" vertical="center" wrapText="1"/>
    </xf>
    <xf numFmtId="0" fontId="11" fillId="12" borderId="1"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0" fillId="17" borderId="0" xfId="0" applyFill="1" applyAlignment="1">
      <alignment vertical="center" wrapText="1"/>
    </xf>
    <xf numFmtId="0" fontId="0" fillId="17" borderId="9" xfId="0" applyFill="1" applyBorder="1" applyAlignment="1">
      <alignment vertical="center" wrapText="1"/>
    </xf>
    <xf numFmtId="0" fontId="0" fillId="13" borderId="20" xfId="0" applyFill="1" applyBorder="1" applyAlignment="1">
      <alignment vertical="center"/>
    </xf>
    <xf numFmtId="10" fontId="0" fillId="17" borderId="0" xfId="0" applyNumberFormat="1" applyFill="1" applyAlignment="1">
      <alignment vertical="center" wrapText="1"/>
    </xf>
    <xf numFmtId="0" fontId="0" fillId="13" borderId="10" xfId="0" applyFill="1" applyBorder="1" applyAlignment="1">
      <alignment vertical="center"/>
    </xf>
    <xf numFmtId="0" fontId="2" fillId="17" borderId="11" xfId="0" applyFont="1" applyFill="1" applyBorder="1" applyAlignment="1">
      <alignment horizontal="center" vertical="center" wrapText="1"/>
    </xf>
    <xf numFmtId="10" fontId="0" fillId="17" borderId="28" xfId="0" applyNumberFormat="1" applyFill="1" applyBorder="1" applyAlignment="1">
      <alignment vertical="center" wrapText="1"/>
    </xf>
    <xf numFmtId="0" fontId="0" fillId="17" borderId="34" xfId="0" applyFill="1" applyBorder="1" applyAlignment="1">
      <alignment vertical="center" wrapText="1"/>
    </xf>
    <xf numFmtId="0" fontId="0" fillId="13" borderId="12" xfId="0" applyFill="1" applyBorder="1" applyAlignment="1">
      <alignment vertical="center"/>
    </xf>
    <xf numFmtId="0" fontId="23" fillId="0" borderId="0" xfId="0" applyFont="1"/>
    <xf numFmtId="0" fontId="11" fillId="16" borderId="1" xfId="0" applyFont="1" applyFill="1" applyBorder="1" applyAlignment="1">
      <alignment vertical="center" wrapText="1"/>
    </xf>
    <xf numFmtId="0" fontId="8" fillId="0" borderId="0" xfId="0" applyFont="1" applyAlignment="1">
      <alignment vertical="center" wrapText="1"/>
    </xf>
    <xf numFmtId="0" fontId="35" fillId="17" borderId="1" xfId="0" applyFont="1" applyFill="1" applyBorder="1" applyAlignment="1">
      <alignment vertical="center" wrapText="1"/>
    </xf>
    <xf numFmtId="0" fontId="36" fillId="0" borderId="0" xfId="0" applyFont="1"/>
    <xf numFmtId="0" fontId="28" fillId="0" borderId="0" xfId="3" applyFont="1" applyAlignment="1">
      <alignment horizontal="left"/>
    </xf>
    <xf numFmtId="0" fontId="30" fillId="0" borderId="0" xfId="3" applyFont="1" applyAlignment="1">
      <alignment wrapText="1"/>
    </xf>
    <xf numFmtId="0" fontId="39" fillId="0" borderId="0" xfId="4" applyAlignment="1" applyProtection="1"/>
    <xf numFmtId="0" fontId="40" fillId="0" borderId="0" xfId="0" applyFont="1"/>
    <xf numFmtId="0" fontId="41" fillId="0" borderId="0" xfId="0" applyFont="1"/>
    <xf numFmtId="0" fontId="37" fillId="0" borderId="0" xfId="3"/>
    <xf numFmtId="0" fontId="42" fillId="16" borderId="2" xfId="3" applyFont="1" applyFill="1" applyBorder="1" applyAlignment="1">
      <alignment horizontal="center"/>
    </xf>
    <xf numFmtId="0" fontId="42" fillId="16" borderId="3" xfId="0" applyFont="1" applyFill="1" applyBorder="1" applyAlignment="1">
      <alignment horizontal="center"/>
    </xf>
    <xf numFmtId="0" fontId="42" fillId="16" borderId="4" xfId="0" applyFont="1" applyFill="1" applyBorder="1" applyAlignment="1">
      <alignment horizontal="center"/>
    </xf>
    <xf numFmtId="0" fontId="43" fillId="17" borderId="5" xfId="3" applyFont="1" applyFill="1" applyBorder="1" applyAlignment="1">
      <alignment horizontal="center" vertical="top" wrapText="1"/>
    </xf>
    <xf numFmtId="1" fontId="0" fillId="17" borderId="0" xfId="0" applyNumberFormat="1" applyFill="1" applyAlignment="1">
      <alignment horizontal="center" vertical="center"/>
    </xf>
    <xf numFmtId="1" fontId="0" fillId="17" borderId="9" xfId="0" applyNumberFormat="1" applyFill="1" applyBorder="1" applyAlignment="1">
      <alignment horizontal="center" vertical="center"/>
    </xf>
    <xf numFmtId="0" fontId="44" fillId="13" borderId="43" xfId="3" applyFont="1" applyFill="1" applyBorder="1" applyAlignment="1">
      <alignment horizontal="center" vertical="top" wrapText="1"/>
    </xf>
    <xf numFmtId="1" fontId="36" fillId="13" borderId="44" xfId="0" applyNumberFormat="1" applyFont="1" applyFill="1" applyBorder="1" applyAlignment="1">
      <alignment horizontal="center" vertical="center"/>
    </xf>
    <xf numFmtId="1" fontId="36" fillId="13" borderId="45" xfId="0" applyNumberFormat="1" applyFont="1" applyFill="1" applyBorder="1" applyAlignment="1">
      <alignment horizontal="center" vertical="center"/>
    </xf>
    <xf numFmtId="0" fontId="44" fillId="13" borderId="36" xfId="3" applyFont="1" applyFill="1" applyBorder="1" applyAlignment="1">
      <alignment horizontal="center" vertical="top" wrapText="1"/>
    </xf>
    <xf numFmtId="1" fontId="36" fillId="13" borderId="0" xfId="0" applyNumberFormat="1" applyFont="1" applyFill="1" applyAlignment="1">
      <alignment horizontal="center" vertical="center"/>
    </xf>
    <xf numFmtId="1" fontId="36" fillId="13" borderId="21" xfId="0" applyNumberFormat="1" applyFont="1" applyFill="1" applyBorder="1" applyAlignment="1">
      <alignment horizontal="center" vertical="center"/>
    </xf>
    <xf numFmtId="0" fontId="44" fillId="13" borderId="46" xfId="3" applyFont="1" applyFill="1" applyBorder="1" applyAlignment="1">
      <alignment horizontal="center" vertical="top" wrapText="1"/>
    </xf>
    <xf numFmtId="1" fontId="36" fillId="13" borderId="26" xfId="0" applyNumberFormat="1" applyFont="1" applyFill="1" applyBorder="1" applyAlignment="1">
      <alignment horizontal="center" vertical="center"/>
    </xf>
    <xf numFmtId="1" fontId="36" fillId="13" borderId="27" xfId="0" applyNumberFormat="1" applyFont="1" applyFill="1" applyBorder="1" applyAlignment="1">
      <alignment horizontal="center" vertical="center"/>
    </xf>
    <xf numFmtId="0" fontId="43" fillId="0" borderId="0" xfId="3" applyFont="1" applyAlignment="1">
      <alignment horizontal="center" wrapText="1"/>
    </xf>
    <xf numFmtId="1" fontId="37" fillId="0" borderId="0" xfId="3" applyNumberFormat="1" applyAlignment="1">
      <alignment horizontal="center" wrapText="1"/>
    </xf>
    <xf numFmtId="0" fontId="11" fillId="0" borderId="0" xfId="3" applyFont="1"/>
    <xf numFmtId="0" fontId="24" fillId="0" borderId="0" xfId="3" applyFont="1"/>
    <xf numFmtId="0" fontId="45" fillId="0" borderId="0" xfId="3" applyFont="1" applyAlignment="1">
      <alignment vertical="top" wrapText="1"/>
    </xf>
    <xf numFmtId="0" fontId="0" fillId="4" borderId="6" xfId="0" applyFill="1" applyBorder="1" applyAlignment="1">
      <alignment vertical="center"/>
    </xf>
    <xf numFmtId="0" fontId="0" fillId="4" borderId="7" xfId="0" applyFill="1" applyBorder="1" applyAlignment="1">
      <alignment vertical="center"/>
    </xf>
    <xf numFmtId="0" fontId="0" fillId="4" borderId="8" xfId="0" applyFill="1" applyBorder="1" applyAlignment="1">
      <alignment vertical="center"/>
    </xf>
    <xf numFmtId="0" fontId="2" fillId="4" borderId="5" xfId="0" applyFont="1" applyFill="1" applyBorder="1" applyAlignment="1">
      <alignment horizontal="center" vertical="center"/>
    </xf>
    <xf numFmtId="3" fontId="0" fillId="4" borderId="0" xfId="0" applyNumberFormat="1" applyFill="1" applyAlignment="1" applyProtection="1">
      <alignment horizontal="center" vertical="center"/>
      <protection hidden="1"/>
    </xf>
    <xf numFmtId="0" fontId="0" fillId="4" borderId="0" xfId="0" applyFill="1" applyAlignment="1">
      <alignment vertical="center"/>
    </xf>
    <xf numFmtId="0" fontId="0" fillId="4" borderId="9" xfId="0" applyFill="1" applyBorder="1" applyAlignment="1">
      <alignment vertical="center"/>
    </xf>
    <xf numFmtId="0" fontId="0" fillId="4" borderId="11" xfId="0" applyFill="1" applyBorder="1" applyAlignment="1">
      <alignment vertical="center"/>
    </xf>
    <xf numFmtId="0" fontId="0" fillId="4" borderId="28" xfId="0" applyFill="1" applyBorder="1" applyAlignment="1">
      <alignment horizontal="center" vertical="center"/>
    </xf>
    <xf numFmtId="0" fontId="0" fillId="4" borderId="28" xfId="0" applyFill="1" applyBorder="1" applyAlignment="1">
      <alignment vertical="center"/>
    </xf>
    <xf numFmtId="0" fontId="0" fillId="4" borderId="34" xfId="0" applyFill="1" applyBorder="1" applyAlignment="1">
      <alignment vertical="center"/>
    </xf>
    <xf numFmtId="0" fontId="0" fillId="4" borderId="7" xfId="0" applyFill="1" applyBorder="1" applyAlignment="1">
      <alignment horizontal="center" vertical="center"/>
    </xf>
    <xf numFmtId="166" fontId="0" fillId="4" borderId="0" xfId="0" applyNumberFormat="1" applyFill="1" applyAlignment="1" applyProtection="1">
      <alignment horizontal="center" vertical="center"/>
      <protection hidden="1"/>
    </xf>
    <xf numFmtId="166" fontId="0" fillId="4" borderId="28" xfId="0" applyNumberFormat="1" applyFill="1" applyBorder="1" applyAlignment="1">
      <alignment horizontal="center" vertical="center"/>
    </xf>
    <xf numFmtId="0" fontId="28" fillId="2" borderId="0" xfId="0" applyFont="1" applyFill="1" applyAlignment="1">
      <alignment vertical="center"/>
    </xf>
    <xf numFmtId="0" fontId="0" fillId="2" borderId="0" xfId="0" applyFill="1" applyAlignment="1">
      <alignment vertical="center"/>
    </xf>
    <xf numFmtId="0" fontId="47" fillId="0" borderId="0" xfId="0" applyFont="1"/>
    <xf numFmtId="0" fontId="8" fillId="12" borderId="16" xfId="0" applyFont="1" applyFill="1" applyBorder="1" applyAlignment="1">
      <alignment horizontal="center" vertical="center" wrapText="1"/>
    </xf>
    <xf numFmtId="0" fontId="46" fillId="3" borderId="6" xfId="0" applyFont="1" applyFill="1" applyBorder="1" applyAlignment="1">
      <alignment horizontal="center" vertical="center"/>
    </xf>
    <xf numFmtId="0" fontId="46" fillId="3" borderId="7" xfId="0" applyFont="1" applyFill="1" applyBorder="1" applyAlignment="1">
      <alignment horizontal="center" vertical="center"/>
    </xf>
    <xf numFmtId="0" fontId="46" fillId="3" borderId="8" xfId="0" applyFont="1" applyFill="1" applyBorder="1" applyAlignment="1">
      <alignment horizontal="center" vertical="center"/>
    </xf>
    <xf numFmtId="0" fontId="46" fillId="3" borderId="11" xfId="0" applyFont="1" applyFill="1" applyBorder="1" applyAlignment="1">
      <alignment horizontal="center" vertical="center"/>
    </xf>
    <xf numFmtId="0" fontId="46" fillId="3" borderId="28" xfId="0" applyFont="1" applyFill="1" applyBorder="1" applyAlignment="1">
      <alignment horizontal="center" vertical="center"/>
    </xf>
    <xf numFmtId="0" fontId="46" fillId="3" borderId="34" xfId="0" applyFont="1" applyFill="1" applyBorder="1" applyAlignment="1">
      <alignment horizontal="center"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4" fillId="4" borderId="1" xfId="0" applyFont="1" applyFill="1" applyBorder="1" applyAlignment="1">
      <alignment horizontal="left" vertical="center"/>
    </xf>
    <xf numFmtId="0" fontId="6" fillId="4" borderId="1" xfId="0" applyFont="1" applyFill="1" applyBorder="1" applyAlignment="1">
      <alignment horizontal="left" vertical="center"/>
    </xf>
    <xf numFmtId="0" fontId="6" fillId="0" borderId="0" xfId="0" applyFont="1" applyAlignment="1">
      <alignment horizontal="left" vertical="top" wrapText="1"/>
    </xf>
    <xf numFmtId="0" fontId="4" fillId="0" borderId="0" xfId="0" applyFont="1" applyAlignment="1">
      <alignment horizontal="left" vertical="top" wrapText="1"/>
    </xf>
    <xf numFmtId="0" fontId="4" fillId="6" borderId="2" xfId="0"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9"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6" fillId="9" borderId="4" xfId="0" applyFont="1" applyFill="1" applyBorder="1" applyAlignment="1">
      <alignment horizontal="center" vertical="center" wrapText="1"/>
    </xf>
    <xf numFmtId="0" fontId="16" fillId="9" borderId="10" xfId="0" applyFont="1" applyFill="1" applyBorder="1" applyAlignment="1">
      <alignment horizontal="center" vertical="top" wrapText="1"/>
    </xf>
    <xf numFmtId="0" fontId="16" fillId="9" borderId="12" xfId="0" applyFont="1" applyFill="1" applyBorder="1" applyAlignment="1">
      <alignment horizontal="center" vertical="top" wrapText="1"/>
    </xf>
    <xf numFmtId="0" fontId="8" fillId="12" borderId="13" xfId="0" applyFont="1" applyFill="1" applyBorder="1" applyAlignment="1">
      <alignment horizontal="center" vertical="center"/>
    </xf>
    <xf numFmtId="0" fontId="8" fillId="12" borderId="14" xfId="0" applyFont="1" applyFill="1" applyBorder="1" applyAlignment="1">
      <alignment horizontal="center" vertical="center"/>
    </xf>
    <xf numFmtId="0" fontId="8" fillId="12" borderId="15" xfId="0" applyFont="1" applyFill="1" applyBorder="1" applyAlignment="1">
      <alignment horizontal="center" vertical="center"/>
    </xf>
    <xf numFmtId="0" fontId="8" fillId="12" borderId="16"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2" borderId="17"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27" fillId="16" borderId="6"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33" xfId="0" applyFont="1" applyFill="1" applyBorder="1" applyAlignment="1">
      <alignment horizontal="center" vertical="center" wrapText="1"/>
    </xf>
    <xf numFmtId="0" fontId="27" fillId="16" borderId="11" xfId="0" applyFont="1" applyFill="1" applyBorder="1" applyAlignment="1">
      <alignment horizontal="center" vertical="center" wrapText="1"/>
    </xf>
    <xf numFmtId="0" fontId="27" fillId="16" borderId="28" xfId="0" applyFont="1" applyFill="1" applyBorder="1" applyAlignment="1">
      <alignment horizontal="center" vertical="center" wrapText="1"/>
    </xf>
    <xf numFmtId="0" fontId="27" fillId="16" borderId="35" xfId="0" applyFont="1" applyFill="1" applyBorder="1" applyAlignment="1">
      <alignment horizontal="center" vertical="center" wrapText="1"/>
    </xf>
    <xf numFmtId="0" fontId="27" fillId="16" borderId="2" xfId="0" applyFont="1" applyFill="1" applyBorder="1" applyAlignment="1">
      <alignment horizontal="center" vertical="center" wrapText="1"/>
    </xf>
    <xf numFmtId="0" fontId="27" fillId="16" borderId="3" xfId="0" applyFont="1" applyFill="1" applyBorder="1" applyAlignment="1">
      <alignment horizontal="center" vertical="center" wrapText="1"/>
    </xf>
    <xf numFmtId="0" fontId="27" fillId="16" borderId="18" xfId="0" applyFont="1" applyFill="1" applyBorder="1" applyAlignment="1">
      <alignment horizontal="center" vertical="center" wrapText="1"/>
    </xf>
    <xf numFmtId="0" fontId="27" fillId="16" borderId="40" xfId="0" applyFont="1" applyFill="1" applyBorder="1" applyAlignment="1">
      <alignment horizontal="center" vertical="center" wrapText="1"/>
    </xf>
    <xf numFmtId="0" fontId="27" fillId="16" borderId="41" xfId="0" applyFont="1" applyFill="1" applyBorder="1" applyAlignment="1">
      <alignment horizontal="center" vertical="center" wrapText="1"/>
    </xf>
    <xf numFmtId="0" fontId="27" fillId="16" borderId="42" xfId="0" applyFont="1" applyFill="1" applyBorder="1" applyAlignment="1">
      <alignment horizontal="center" vertical="center" wrapText="1"/>
    </xf>
    <xf numFmtId="0" fontId="27" fillId="14" borderId="20" xfId="0" applyFont="1" applyFill="1" applyBorder="1" applyAlignment="1">
      <alignment horizontal="center" vertical="center" wrapText="1"/>
    </xf>
    <xf numFmtId="0" fontId="27" fillId="14" borderId="10" xfId="0" applyFont="1" applyFill="1" applyBorder="1" applyAlignment="1">
      <alignment horizontal="center" vertical="center" wrapText="1"/>
    </xf>
    <xf numFmtId="0" fontId="27" fillId="14" borderId="12" xfId="0" applyFont="1" applyFill="1" applyBorder="1" applyAlignment="1">
      <alignment horizontal="center" vertical="center" wrapText="1"/>
    </xf>
    <xf numFmtId="0" fontId="27" fillId="9" borderId="20" xfId="0" applyFont="1" applyFill="1" applyBorder="1" applyAlignment="1">
      <alignment horizontal="center" vertical="center" wrapText="1"/>
    </xf>
    <xf numFmtId="0" fontId="27" fillId="9" borderId="10" xfId="0" applyFont="1" applyFill="1" applyBorder="1" applyAlignment="1">
      <alignment horizontal="center" vertical="center" wrapText="1"/>
    </xf>
    <xf numFmtId="0" fontId="27" fillId="9" borderId="12" xfId="0" applyFont="1" applyFill="1" applyBorder="1" applyAlignment="1">
      <alignment horizontal="center" vertical="center" wrapText="1"/>
    </xf>
    <xf numFmtId="0" fontId="27" fillId="17" borderId="6" xfId="0" applyFont="1" applyFill="1" applyBorder="1" applyAlignment="1">
      <alignment horizontal="center" vertical="center" wrapText="1"/>
    </xf>
    <xf numFmtId="0" fontId="27" fillId="17" borderId="7" xfId="0" applyFont="1" applyFill="1" applyBorder="1" applyAlignment="1">
      <alignment horizontal="center" vertical="center" wrapText="1"/>
    </xf>
    <xf numFmtId="0" fontId="27" fillId="17" borderId="8" xfId="0" applyFont="1" applyFill="1" applyBorder="1" applyAlignment="1">
      <alignment horizontal="center" vertical="center" wrapText="1"/>
    </xf>
    <xf numFmtId="0" fontId="27" fillId="17" borderId="5" xfId="0" applyFont="1" applyFill="1" applyBorder="1" applyAlignment="1">
      <alignment horizontal="center" vertical="center" wrapText="1"/>
    </xf>
    <xf numFmtId="0" fontId="27" fillId="17" borderId="0" xfId="0" applyFont="1" applyFill="1" applyAlignment="1">
      <alignment horizontal="center" vertical="center" wrapText="1"/>
    </xf>
    <xf numFmtId="0" fontId="27" fillId="17" borderId="9" xfId="0" applyFont="1" applyFill="1" applyBorder="1" applyAlignment="1">
      <alignment horizontal="center" vertical="center" wrapText="1"/>
    </xf>
    <xf numFmtId="0" fontId="27" fillId="17" borderId="11" xfId="0" applyFont="1" applyFill="1" applyBorder="1" applyAlignment="1">
      <alignment horizontal="center" vertical="center" wrapText="1"/>
    </xf>
    <xf numFmtId="0" fontId="27" fillId="17" borderId="28" xfId="0" applyFont="1" applyFill="1" applyBorder="1" applyAlignment="1">
      <alignment horizontal="center" vertical="center" wrapText="1"/>
    </xf>
    <xf numFmtId="0" fontId="27" fillId="17" borderId="34" xfId="0" applyFont="1" applyFill="1" applyBorder="1" applyAlignment="1">
      <alignment horizontal="center" vertical="center" wrapText="1"/>
    </xf>
    <xf numFmtId="0" fontId="27" fillId="16" borderId="5" xfId="0" applyFont="1" applyFill="1" applyBorder="1" applyAlignment="1">
      <alignment horizontal="center" vertical="center" wrapText="1"/>
    </xf>
    <xf numFmtId="0" fontId="27" fillId="16" borderId="0" xfId="0" applyFont="1" applyFill="1" applyAlignment="1">
      <alignment horizontal="center" vertical="center" wrapText="1"/>
    </xf>
    <xf numFmtId="0" fontId="27" fillId="16" borderId="21" xfId="0" applyFont="1" applyFill="1" applyBorder="1" applyAlignment="1">
      <alignment horizontal="center" vertical="center" wrapText="1"/>
    </xf>
    <xf numFmtId="0" fontId="0" fillId="2" borderId="37" xfId="0" applyFill="1" applyBorder="1" applyAlignment="1">
      <alignment vertical="center" wrapText="1"/>
    </xf>
    <xf numFmtId="0" fontId="0" fillId="2" borderId="28" xfId="0" applyFill="1" applyBorder="1" applyAlignment="1">
      <alignment vertical="center" wrapText="1"/>
    </xf>
    <xf numFmtId="0" fontId="0" fillId="2" borderId="35" xfId="0" applyFill="1" applyBorder="1" applyAlignment="1">
      <alignment vertical="center" wrapText="1"/>
    </xf>
    <xf numFmtId="0" fontId="27" fillId="18" borderId="2" xfId="0" applyFont="1" applyFill="1" applyBorder="1" applyAlignment="1">
      <alignment horizontal="center" vertical="center" wrapText="1"/>
    </xf>
    <xf numFmtId="0" fontId="27" fillId="18" borderId="3" xfId="0" applyFont="1" applyFill="1" applyBorder="1" applyAlignment="1">
      <alignment horizontal="center" vertical="center" wrapText="1"/>
    </xf>
    <xf numFmtId="0" fontId="27" fillId="18" borderId="4"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11" fillId="16" borderId="4" xfId="0" applyFont="1" applyFill="1" applyBorder="1" applyAlignment="1">
      <alignment horizontal="center" vertical="center" wrapText="1"/>
    </xf>
    <xf numFmtId="0" fontId="25" fillId="11" borderId="29" xfId="0" applyFont="1" applyFill="1" applyBorder="1" applyAlignment="1">
      <alignment horizontal="center" vertical="center" wrapText="1"/>
    </xf>
    <xf numFmtId="0" fontId="25" fillId="11" borderId="30" xfId="0" applyFont="1" applyFill="1" applyBorder="1" applyAlignment="1">
      <alignment horizontal="center" vertical="center" wrapText="1"/>
    </xf>
    <xf numFmtId="0" fontId="25" fillId="11" borderId="31" xfId="0" applyFont="1" applyFill="1" applyBorder="1" applyAlignment="1">
      <alignment horizontal="center" vertical="center" wrapText="1"/>
    </xf>
    <xf numFmtId="0" fontId="26" fillId="0" borderId="32" xfId="0" applyFont="1" applyBorder="1" applyAlignment="1">
      <alignment horizontal="center" vertical="center"/>
    </xf>
    <xf numFmtId="0" fontId="26" fillId="0" borderId="4" xfId="0" applyFont="1" applyBorder="1" applyAlignment="1">
      <alignment horizontal="center" vertical="center"/>
    </xf>
    <xf numFmtId="0" fontId="30" fillId="16" borderId="6" xfId="1" applyFont="1" applyFill="1" applyBorder="1" applyAlignment="1">
      <alignment horizontal="center" vertical="center"/>
    </xf>
    <xf numFmtId="0" fontId="30" fillId="16" borderId="7" xfId="1" applyFont="1" applyFill="1" applyBorder="1" applyAlignment="1">
      <alignment horizontal="center" vertical="center"/>
    </xf>
    <xf numFmtId="0" fontId="30" fillId="16" borderId="8" xfId="1" applyFont="1" applyFill="1" applyBorder="1" applyAlignment="1">
      <alignment horizontal="center" vertical="center"/>
    </xf>
  </cellXfs>
  <cellStyles count="5">
    <cellStyle name="Hyperlink 2" xfId="4" xr:uid="{C5DA1BB7-BD82-491E-93CF-A7165D481ECB}"/>
    <cellStyle name="Normal" xfId="0" builtinId="0"/>
    <cellStyle name="Normal 226" xfId="3" xr:uid="{6EB866EF-AAFC-4E3B-BA02-0C52BEA30581}"/>
    <cellStyle name="Normal 227" xfId="1" xr:uid="{6CC4AE4A-74B4-4B3C-B166-369C91826DD0}"/>
    <cellStyle name="Normal 229" xfId="2" xr:uid="{DEDC1B17-5E7C-495E-85C6-6A53D394DCE0}"/>
  </cellStyles>
  <dxfs count="2">
    <dxf>
      <border>
        <vertical/>
        <horizontal/>
      </border>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971550</xdr:colOff>
      <xdr:row>4</xdr:row>
      <xdr:rowOff>23813</xdr:rowOff>
    </xdr:to>
    <xdr:pic>
      <xdr:nvPicPr>
        <xdr:cNvPr id="2" name="Picture 1">
          <a:extLst>
            <a:ext uri="{FF2B5EF4-FFF2-40B4-BE49-F238E27FC236}">
              <a16:creationId xmlns:a16="http://schemas.microsoft.com/office/drawing/2014/main" id="{4F6ABF8C-74EA-4A07-BBF9-BBF89FEAA4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0"/>
          <a:ext cx="971550" cy="9763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N252DF\m993827$\Peat%20Capital%20Grant%20Scheme\3%20Discovery%20grant%20application\Discovery%202022\NCPGS%20Discovery%20Grant_GHG%20calculator%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Example"/>
      <sheetName val="Info analyst"/>
      <sheetName val="QA Log"/>
      <sheetName val="Summary &gt;"/>
      <sheetName val="Summary"/>
      <sheetName val="Input &gt;"/>
      <sheetName val="Assumptions"/>
      <sheetName val="Sites"/>
      <sheetName val="Calculations &gt;"/>
      <sheetName val="GHG trajectory"/>
      <sheetName val="GHG emissions"/>
      <sheetName val="GHG benefits"/>
      <sheetName val="Data &gt;"/>
      <sheetName val="Economics"/>
      <sheetName val="Emission factors"/>
      <sheetName val="Carbon values"/>
      <sheetName val="Drop down"/>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E6">
            <v>2022</v>
          </cell>
        </row>
        <row r="18">
          <cell r="E18">
            <v>2023</v>
          </cell>
        </row>
      </sheetData>
      <sheetData sheetId="8">
        <row r="12">
          <cell r="E12" t="str">
            <v>Year 1</v>
          </cell>
        </row>
      </sheetData>
      <sheetData sheetId="9" refreshError="1"/>
      <sheetData sheetId="10">
        <row r="10">
          <cell r="C10">
            <v>2023</v>
          </cell>
        </row>
      </sheetData>
      <sheetData sheetId="11"/>
      <sheetData sheetId="12"/>
      <sheetData sheetId="13" refreshError="1"/>
      <sheetData sheetId="14"/>
      <sheetData sheetId="15">
        <row r="6">
          <cell r="A6" t="str">
            <v>Forest</v>
          </cell>
        </row>
      </sheetData>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publications/valuing-greenhouse-gas-emissions-in-policy-appraisal/valuation-of-greenhouse-gas-emissions-for-policy-appraisal-and-evaluatio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50F90-C4F1-4BD3-9C12-80F2D3B5ADE8}">
  <sheetPr>
    <tabColor theme="0" tint="-0.14999847407452621"/>
  </sheetPr>
  <dimension ref="A1:O24"/>
  <sheetViews>
    <sheetView tabSelected="1" zoomScale="80" zoomScaleNormal="80" workbookViewId="0">
      <selection activeCell="I24" sqref="I24"/>
    </sheetView>
  </sheetViews>
  <sheetFormatPr defaultRowHeight="15" x14ac:dyDescent="0.25"/>
  <cols>
    <col min="1" max="1" width="3.42578125" style="4" customWidth="1"/>
    <col min="2" max="2" width="21.7109375" style="4" customWidth="1"/>
    <col min="3" max="3" width="22.85546875" style="4" customWidth="1"/>
    <col min="4" max="4" width="5.5703125" style="4" customWidth="1"/>
    <col min="5" max="6" width="14" style="4" bestFit="1" customWidth="1"/>
    <col min="7" max="8" width="9.140625" style="4"/>
    <col min="9" max="9" width="21.7109375" style="4" customWidth="1"/>
    <col min="10" max="10" width="22.85546875" style="4" customWidth="1"/>
    <col min="11" max="11" width="5.5703125" style="4" customWidth="1"/>
    <col min="12" max="13" width="14" style="4" bestFit="1" customWidth="1"/>
    <col min="14" max="16384" width="9.140625" style="4"/>
  </cols>
  <sheetData>
    <row r="1" spans="1:15" ht="30" x14ac:dyDescent="0.25">
      <c r="A1" s="1"/>
      <c r="B1" s="2"/>
      <c r="C1" s="3" t="s">
        <v>0</v>
      </c>
      <c r="D1" s="1"/>
      <c r="E1" s="1"/>
      <c r="F1" s="1"/>
      <c r="G1" s="1"/>
      <c r="H1" s="1"/>
      <c r="I1" s="1"/>
      <c r="J1" s="1"/>
      <c r="K1" s="1"/>
      <c r="L1" s="1"/>
      <c r="M1" s="1"/>
      <c r="N1" s="1"/>
      <c r="O1" s="1"/>
    </row>
    <row r="2" spans="1:15" x14ac:dyDescent="0.25">
      <c r="A2" s="1"/>
      <c r="B2" s="1"/>
      <c r="C2" s="1"/>
      <c r="D2" s="1"/>
      <c r="E2" s="1"/>
      <c r="F2" s="1"/>
      <c r="G2" s="1"/>
      <c r="H2" s="1"/>
      <c r="I2" s="1"/>
      <c r="J2" s="1"/>
      <c r="K2" s="1"/>
      <c r="L2" s="1"/>
      <c r="M2" s="1"/>
      <c r="N2" s="1"/>
      <c r="O2" s="1"/>
    </row>
    <row r="3" spans="1:15" x14ac:dyDescent="0.25">
      <c r="A3" s="1"/>
      <c r="B3" s="1"/>
      <c r="C3" s="5" t="s">
        <v>1</v>
      </c>
      <c r="D3" s="1"/>
      <c r="E3" s="1"/>
      <c r="F3" s="1"/>
      <c r="G3" s="1"/>
      <c r="H3" s="1"/>
      <c r="I3" s="1"/>
      <c r="J3" s="1"/>
      <c r="K3" s="1"/>
      <c r="L3" s="1"/>
      <c r="M3" s="1"/>
      <c r="N3" s="1"/>
      <c r="O3" s="1"/>
    </row>
    <row r="4" spans="1:15" x14ac:dyDescent="0.25">
      <c r="A4" s="1"/>
      <c r="B4" s="1"/>
      <c r="C4" s="2" t="s">
        <v>2</v>
      </c>
      <c r="D4" s="1"/>
      <c r="E4" s="1"/>
      <c r="F4" s="1"/>
      <c r="G4" s="1"/>
      <c r="H4" s="1"/>
      <c r="I4" s="1"/>
      <c r="J4" s="1"/>
      <c r="K4" s="1"/>
      <c r="L4" s="1"/>
      <c r="M4" s="1"/>
      <c r="N4" s="1"/>
      <c r="O4" s="1"/>
    </row>
    <row r="5" spans="1:15" x14ac:dyDescent="0.25">
      <c r="A5" s="1"/>
      <c r="B5" s="1"/>
      <c r="C5" s="1"/>
      <c r="D5" s="1"/>
      <c r="E5" s="1"/>
      <c r="F5" s="1"/>
      <c r="G5" s="1"/>
      <c r="H5" s="1"/>
      <c r="I5" s="1"/>
      <c r="J5" s="1"/>
      <c r="K5" s="1"/>
      <c r="L5" s="1"/>
      <c r="M5" s="1"/>
      <c r="N5" s="1"/>
      <c r="O5" s="1"/>
    </row>
    <row r="6" spans="1:15" x14ac:dyDescent="0.25">
      <c r="A6" s="1"/>
      <c r="B6" s="1" t="s">
        <v>3</v>
      </c>
      <c r="C6" s="1"/>
      <c r="D6" s="1"/>
      <c r="E6" s="1"/>
      <c r="F6" s="1"/>
      <c r="G6" s="1"/>
      <c r="H6" s="1"/>
      <c r="I6" s="1"/>
      <c r="J6" s="1"/>
      <c r="K6" s="1"/>
      <c r="L6" s="1"/>
      <c r="M6" s="1"/>
      <c r="N6" s="1"/>
      <c r="O6" s="1"/>
    </row>
    <row r="7" spans="1:15" x14ac:dyDescent="0.25">
      <c r="A7" s="1"/>
      <c r="B7" s="1" t="s">
        <v>4</v>
      </c>
      <c r="C7" s="1"/>
      <c r="D7" s="1"/>
      <c r="E7" s="1"/>
      <c r="F7" s="1"/>
      <c r="G7" s="1"/>
      <c r="H7" s="1"/>
      <c r="I7" s="1"/>
      <c r="J7" s="1"/>
      <c r="K7" s="1"/>
      <c r="L7" s="1"/>
      <c r="M7" s="1"/>
      <c r="N7" s="1"/>
      <c r="O7" s="1"/>
    </row>
    <row r="8" spans="1:15" x14ac:dyDescent="0.25">
      <c r="A8" s="1"/>
      <c r="B8" s="1" t="s">
        <v>5</v>
      </c>
      <c r="C8" s="1"/>
      <c r="D8" s="1"/>
      <c r="E8" s="1"/>
      <c r="F8" s="1"/>
      <c r="G8" s="1"/>
      <c r="H8" s="1"/>
      <c r="I8" s="1"/>
      <c r="J8" s="1"/>
      <c r="K8" s="1"/>
      <c r="L8" s="1"/>
      <c r="M8" s="1"/>
      <c r="N8" s="1"/>
      <c r="O8" s="1"/>
    </row>
    <row r="9" spans="1:15" x14ac:dyDescent="0.25">
      <c r="A9" s="1"/>
      <c r="B9" s="1"/>
      <c r="C9" s="1"/>
      <c r="D9" s="1"/>
      <c r="E9" s="1"/>
      <c r="F9" s="1"/>
      <c r="G9" s="1"/>
      <c r="H9" s="1"/>
      <c r="I9" s="1"/>
      <c r="J9" s="1"/>
      <c r="K9" s="1"/>
      <c r="L9" s="1"/>
      <c r="M9" s="1"/>
      <c r="N9" s="1"/>
      <c r="O9" s="1"/>
    </row>
    <row r="10" spans="1:15" ht="30" customHeight="1" x14ac:dyDescent="0.25">
      <c r="A10" s="1"/>
      <c r="B10" s="6" t="s">
        <v>6</v>
      </c>
      <c r="C10" s="221" t="s">
        <v>7</v>
      </c>
      <c r="D10" s="222"/>
      <c r="E10" s="222"/>
      <c r="F10" s="222"/>
      <c r="G10" s="222"/>
      <c r="H10" s="222"/>
      <c r="I10" s="222"/>
      <c r="J10" s="222"/>
      <c r="K10" s="222"/>
      <c r="L10" s="222"/>
      <c r="M10" s="222"/>
      <c r="N10" s="223"/>
      <c r="O10" s="1"/>
    </row>
    <row r="11" spans="1:15" ht="30" customHeight="1" x14ac:dyDescent="0.25">
      <c r="A11" s="1"/>
      <c r="B11" s="7" t="s">
        <v>8</v>
      </c>
      <c r="C11" s="224" t="s">
        <v>9</v>
      </c>
      <c r="D11" s="224"/>
      <c r="E11" s="224"/>
      <c r="F11" s="224"/>
      <c r="G11" s="224"/>
      <c r="H11" s="224"/>
      <c r="I11" s="224"/>
      <c r="J11" s="224"/>
      <c r="K11" s="224"/>
      <c r="L11" s="224"/>
      <c r="M11" s="224"/>
      <c r="N11" s="224"/>
      <c r="O11" s="1"/>
    </row>
    <row r="12" spans="1:15" ht="30" customHeight="1" x14ac:dyDescent="0.25">
      <c r="A12" s="1"/>
      <c r="B12" s="7" t="s">
        <v>10</v>
      </c>
      <c r="C12" s="225" t="s">
        <v>11</v>
      </c>
      <c r="D12" s="225"/>
      <c r="E12" s="225"/>
      <c r="F12" s="225"/>
      <c r="G12" s="225"/>
      <c r="H12" s="225"/>
      <c r="I12" s="225"/>
      <c r="J12" s="225"/>
      <c r="K12" s="225"/>
      <c r="L12" s="225"/>
      <c r="M12" s="225"/>
      <c r="N12" s="225"/>
      <c r="O12" s="1"/>
    </row>
    <row r="13" spans="1:15" x14ac:dyDescent="0.25">
      <c r="A13" s="1"/>
      <c r="B13" s="1"/>
      <c r="C13" s="1"/>
      <c r="D13" s="1"/>
      <c r="E13" s="1"/>
      <c r="F13" s="1"/>
      <c r="G13" s="1"/>
      <c r="H13" s="1"/>
      <c r="I13" s="1"/>
      <c r="J13" s="1"/>
      <c r="K13" s="1"/>
      <c r="L13" s="1"/>
      <c r="M13" s="1"/>
      <c r="N13" s="1"/>
      <c r="O13" s="1"/>
    </row>
    <row r="14" spans="1:15" x14ac:dyDescent="0.25">
      <c r="A14" s="1"/>
      <c r="B14" s="1"/>
      <c r="C14" s="1"/>
      <c r="D14" s="1"/>
      <c r="E14" s="1"/>
      <c r="F14" s="1"/>
      <c r="G14" s="1"/>
      <c r="H14" s="1"/>
      <c r="I14" s="1"/>
      <c r="J14" s="1"/>
      <c r="K14" s="1"/>
      <c r="L14" s="1"/>
      <c r="M14" s="1"/>
      <c r="N14" s="1"/>
      <c r="O14" s="1"/>
    </row>
    <row r="15" spans="1:15" ht="23.25" x14ac:dyDescent="0.25">
      <c r="A15" s="1"/>
      <c r="B15" s="211" t="s">
        <v>12</v>
      </c>
      <c r="C15" s="212"/>
      <c r="D15" s="212"/>
      <c r="E15" s="212"/>
      <c r="F15" s="212"/>
      <c r="G15" s="1"/>
      <c r="H15" s="1"/>
      <c r="I15" s="1"/>
      <c r="J15" s="1"/>
      <c r="K15" s="1"/>
      <c r="L15" s="1"/>
      <c r="M15" s="1"/>
      <c r="N15" s="1"/>
      <c r="O15" s="1"/>
    </row>
    <row r="16" spans="1:15" x14ac:dyDescent="0.25">
      <c r="B16" s="212"/>
      <c r="C16" s="212"/>
      <c r="D16" s="212"/>
      <c r="E16" s="212"/>
      <c r="F16" s="212"/>
    </row>
    <row r="17" spans="2:13" ht="15" customHeight="1" x14ac:dyDescent="0.25">
      <c r="B17" s="215" t="s">
        <v>164</v>
      </c>
      <c r="C17" s="216"/>
      <c r="D17" s="216"/>
      <c r="E17" s="216"/>
      <c r="F17" s="217"/>
      <c r="I17" s="215" t="s">
        <v>167</v>
      </c>
      <c r="J17" s="216"/>
      <c r="K17" s="216"/>
      <c r="L17" s="216"/>
      <c r="M17" s="217"/>
    </row>
    <row r="18" spans="2:13" ht="15" customHeight="1" x14ac:dyDescent="0.25">
      <c r="B18" s="218"/>
      <c r="C18" s="219"/>
      <c r="D18" s="219"/>
      <c r="E18" s="219"/>
      <c r="F18" s="220"/>
      <c r="I18" s="218"/>
      <c r="J18" s="219"/>
      <c r="K18" s="219"/>
      <c r="L18" s="219"/>
      <c r="M18" s="220"/>
    </row>
    <row r="19" spans="2:13" x14ac:dyDescent="0.25">
      <c r="B19" s="197"/>
      <c r="C19" s="198"/>
      <c r="D19" s="198"/>
      <c r="E19" s="198"/>
      <c r="F19" s="199"/>
      <c r="I19" s="197"/>
      <c r="J19" s="198"/>
      <c r="K19" s="198"/>
      <c r="L19" s="198"/>
      <c r="M19" s="199"/>
    </row>
    <row r="20" spans="2:13" x14ac:dyDescent="0.25">
      <c r="B20" s="200" t="s">
        <v>165</v>
      </c>
      <c r="C20" s="201">
        <f>'GHG benefits'!C40</f>
        <v>0</v>
      </c>
      <c r="D20" s="202" t="s">
        <v>13</v>
      </c>
      <c r="E20" s="202"/>
      <c r="F20" s="203"/>
      <c r="I20" s="200" t="s">
        <v>165</v>
      </c>
      <c r="J20" s="201">
        <f>'GHG benefits'!C34</f>
        <v>0</v>
      </c>
      <c r="K20" s="202" t="s">
        <v>13</v>
      </c>
      <c r="L20" s="202"/>
      <c r="M20" s="203"/>
    </row>
    <row r="21" spans="2:13" x14ac:dyDescent="0.25">
      <c r="B21" s="204"/>
      <c r="C21" s="205"/>
      <c r="D21" s="206"/>
      <c r="E21" s="206"/>
      <c r="F21" s="207"/>
      <c r="I21" s="204"/>
      <c r="J21" s="205"/>
      <c r="K21" s="206"/>
      <c r="L21" s="206"/>
      <c r="M21" s="207"/>
    </row>
    <row r="22" spans="2:13" x14ac:dyDescent="0.25">
      <c r="B22" s="197"/>
      <c r="C22" s="208"/>
      <c r="D22" s="198"/>
      <c r="E22" s="198"/>
      <c r="F22" s="199"/>
      <c r="I22" s="197"/>
      <c r="J22" s="208"/>
      <c r="K22" s="198"/>
      <c r="L22" s="198"/>
      <c r="M22" s="199"/>
    </row>
    <row r="23" spans="2:13" x14ac:dyDescent="0.25">
      <c r="B23" s="200" t="s">
        <v>166</v>
      </c>
      <c r="C23" s="209">
        <f ca="1">'GHG benefits'!C41</f>
        <v>0</v>
      </c>
      <c r="D23" s="202" t="s">
        <v>14</v>
      </c>
      <c r="E23" s="202"/>
      <c r="F23" s="203"/>
      <c r="I23" s="200" t="s">
        <v>166</v>
      </c>
      <c r="J23" s="209">
        <f>'GHG benefits'!C35</f>
        <v>0</v>
      </c>
      <c r="K23" s="202" t="s">
        <v>14</v>
      </c>
      <c r="L23" s="202"/>
      <c r="M23" s="203"/>
    </row>
    <row r="24" spans="2:13" x14ac:dyDescent="0.25">
      <c r="B24" s="204"/>
      <c r="C24" s="210"/>
      <c r="D24" s="206"/>
      <c r="E24" s="206"/>
      <c r="F24" s="207"/>
      <c r="I24" s="204"/>
      <c r="J24" s="210"/>
      <c r="K24" s="206"/>
      <c r="L24" s="206"/>
      <c r="M24" s="207"/>
    </row>
  </sheetData>
  <sheetProtection algorithmName="SHA-512" hashValue="jPGSfNOFrYmV7pqk1sivjZzyRxSP6NWiLjbJZKHIrWNlL3f03PQfAqgYtAW4W4LixM8QK5tm5KTjMA4NLHCGgg==" saltValue="00+wcO+oUq/aUAsHG8/0xQ==" spinCount="100000" sheet="1" objects="1" scenarios="1"/>
  <mergeCells count="5">
    <mergeCell ref="B17:F18"/>
    <mergeCell ref="I17:M18"/>
    <mergeCell ref="C10:N10"/>
    <mergeCell ref="C11:N11"/>
    <mergeCell ref="C12:N12"/>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EE73F-7421-456D-A37B-C40BDFAF7525}">
  <sheetPr>
    <tabColor theme="9" tint="0.59999389629810485"/>
  </sheetPr>
  <dimension ref="A1:G147"/>
  <sheetViews>
    <sheetView topLeftCell="A48" zoomScale="80" zoomScaleNormal="80" workbookViewId="0">
      <selection activeCell="D87" sqref="D87"/>
    </sheetView>
  </sheetViews>
  <sheetFormatPr defaultRowHeight="15" x14ac:dyDescent="0.25"/>
  <cols>
    <col min="1" max="1" width="10.7109375" style="10" customWidth="1"/>
    <col min="2" max="2" width="9.85546875" style="10" bestFit="1" customWidth="1"/>
    <col min="3" max="3" width="13.140625" style="10" bestFit="1" customWidth="1"/>
    <col min="4" max="4" width="11.28515625" style="10" bestFit="1" customWidth="1"/>
    <col min="5" max="16384" width="9.140625" style="10"/>
  </cols>
  <sheetData>
    <row r="1" spans="1:7" ht="32.25" customHeight="1" x14ac:dyDescent="0.25">
      <c r="A1" s="109" t="s">
        <v>125</v>
      </c>
    </row>
    <row r="4" spans="1:7" ht="23.25" x14ac:dyDescent="0.25">
      <c r="A4" s="131" t="s">
        <v>126</v>
      </c>
    </row>
    <row r="5" spans="1:7" x14ac:dyDescent="0.25">
      <c r="A5" s="110" t="s">
        <v>127</v>
      </c>
    </row>
    <row r="6" spans="1:7" x14ac:dyDescent="0.25">
      <c r="A6" s="110"/>
    </row>
    <row r="7" spans="1:7" ht="15.75" x14ac:dyDescent="0.25">
      <c r="A7" s="294" t="s">
        <v>128</v>
      </c>
      <c r="B7" s="295"/>
      <c r="C7" s="296"/>
    </row>
    <row r="8" spans="1:7" ht="45" x14ac:dyDescent="0.25">
      <c r="A8" s="132" t="s">
        <v>129</v>
      </c>
      <c r="B8" s="133" t="s">
        <v>130</v>
      </c>
      <c r="C8" s="134" t="s">
        <v>131</v>
      </c>
    </row>
    <row r="9" spans="1:7" x14ac:dyDescent="0.2">
      <c r="A9" s="135">
        <v>1955</v>
      </c>
      <c r="B9" s="136">
        <v>3.669</v>
      </c>
      <c r="C9" s="137"/>
      <c r="E9" s="138"/>
      <c r="F9" s="139"/>
      <c r="G9" s="140"/>
    </row>
    <row r="10" spans="1:7" x14ac:dyDescent="0.2">
      <c r="A10" s="141">
        <v>1956</v>
      </c>
      <c r="B10" s="142">
        <v>3.9239999999999999</v>
      </c>
      <c r="C10" s="143">
        <v>6.94</v>
      </c>
      <c r="E10" s="138"/>
      <c r="F10" s="139"/>
      <c r="G10" s="140"/>
    </row>
    <row r="11" spans="1:7" x14ac:dyDescent="0.2">
      <c r="A11" s="141">
        <v>1957</v>
      </c>
      <c r="B11" s="142">
        <v>4.0810000000000004</v>
      </c>
      <c r="C11" s="143">
        <v>4</v>
      </c>
      <c r="E11" s="138"/>
      <c r="F11" s="139"/>
      <c r="G11" s="140"/>
    </row>
    <row r="12" spans="1:7" x14ac:dyDescent="0.2">
      <c r="A12" s="141">
        <v>1958</v>
      </c>
      <c r="B12" s="142">
        <v>4.2300000000000004</v>
      </c>
      <c r="C12" s="143">
        <v>3.66</v>
      </c>
      <c r="E12" s="138"/>
      <c r="F12" s="139"/>
      <c r="G12" s="140"/>
    </row>
    <row r="13" spans="1:7" x14ac:dyDescent="0.2">
      <c r="A13" s="141">
        <v>1959</v>
      </c>
      <c r="B13" s="142">
        <v>4.2610000000000001</v>
      </c>
      <c r="C13" s="143">
        <v>0.73</v>
      </c>
      <c r="E13" s="138"/>
      <c r="F13" s="139"/>
      <c r="G13" s="140"/>
    </row>
    <row r="14" spans="1:7" x14ac:dyDescent="0.2">
      <c r="A14" s="141">
        <v>1960</v>
      </c>
      <c r="B14" s="142">
        <v>4.3049999999999997</v>
      </c>
      <c r="C14" s="143">
        <v>1.04</v>
      </c>
      <c r="E14" s="138"/>
      <c r="F14" s="139"/>
      <c r="G14" s="140"/>
    </row>
    <row r="15" spans="1:7" x14ac:dyDescent="0.2">
      <c r="A15" s="141">
        <v>1961</v>
      </c>
      <c r="B15" s="142">
        <v>4.468</v>
      </c>
      <c r="C15" s="143">
        <v>3.79</v>
      </c>
      <c r="E15" s="138"/>
      <c r="F15" s="139"/>
      <c r="G15" s="140"/>
    </row>
    <row r="16" spans="1:7" x14ac:dyDescent="0.2">
      <c r="A16" s="141">
        <v>1962</v>
      </c>
      <c r="B16" s="142">
        <v>4.6289999999999996</v>
      </c>
      <c r="C16" s="143">
        <v>3.6</v>
      </c>
      <c r="E16" s="138"/>
      <c r="F16" s="139"/>
      <c r="G16" s="140"/>
    </row>
    <row r="17" spans="1:7" x14ac:dyDescent="0.2">
      <c r="A17" s="141">
        <v>1963</v>
      </c>
      <c r="B17" s="142">
        <v>4.6970000000000001</v>
      </c>
      <c r="C17" s="143">
        <v>1.46</v>
      </c>
      <c r="E17" s="138"/>
      <c r="F17" s="139"/>
      <c r="G17" s="140"/>
    </row>
    <row r="18" spans="1:7" x14ac:dyDescent="0.2">
      <c r="A18" s="141">
        <v>1964</v>
      </c>
      <c r="B18" s="144">
        <v>4.8650000000000002</v>
      </c>
      <c r="C18" s="145">
        <v>3.57</v>
      </c>
      <c r="E18" s="138"/>
      <c r="F18" s="146"/>
      <c r="G18" s="147"/>
    </row>
    <row r="19" spans="1:7" x14ac:dyDescent="0.2">
      <c r="A19" s="141">
        <v>1965</v>
      </c>
      <c r="B19" s="144">
        <v>5.1539999999999999</v>
      </c>
      <c r="C19" s="145">
        <v>5.95</v>
      </c>
      <c r="E19" s="138"/>
      <c r="F19" s="146"/>
      <c r="G19" s="147"/>
    </row>
    <row r="20" spans="1:7" x14ac:dyDescent="0.2">
      <c r="A20" s="141">
        <v>1966</v>
      </c>
      <c r="B20" s="144">
        <v>5.43</v>
      </c>
      <c r="C20" s="145">
        <v>5.34</v>
      </c>
      <c r="E20" s="138"/>
      <c r="F20" s="146"/>
      <c r="G20" s="147"/>
    </row>
    <row r="21" spans="1:7" x14ac:dyDescent="0.2">
      <c r="A21" s="141">
        <v>1967</v>
      </c>
      <c r="B21" s="144">
        <v>5.59</v>
      </c>
      <c r="C21" s="145">
        <v>2.95</v>
      </c>
      <c r="E21" s="138"/>
      <c r="F21" s="146"/>
      <c r="G21" s="147"/>
    </row>
    <row r="22" spans="1:7" x14ac:dyDescent="0.2">
      <c r="A22" s="141">
        <v>1968</v>
      </c>
      <c r="B22" s="144">
        <v>5.8239999999999998</v>
      </c>
      <c r="C22" s="145">
        <v>4.2</v>
      </c>
      <c r="E22" s="138"/>
      <c r="F22" s="146"/>
      <c r="G22" s="147"/>
    </row>
    <row r="23" spans="1:7" x14ac:dyDescent="0.2">
      <c r="A23" s="141">
        <v>1969</v>
      </c>
      <c r="B23" s="144">
        <v>6.21</v>
      </c>
      <c r="C23" s="145">
        <v>6.63</v>
      </c>
      <c r="E23" s="138"/>
      <c r="F23" s="146"/>
      <c r="G23" s="147"/>
    </row>
    <row r="24" spans="1:7" x14ac:dyDescent="0.2">
      <c r="A24" s="141">
        <v>1970</v>
      </c>
      <c r="B24" s="144">
        <v>6.8070000000000004</v>
      </c>
      <c r="C24" s="145">
        <v>9.61</v>
      </c>
      <c r="E24" s="138"/>
      <c r="F24" s="146"/>
      <c r="G24" s="147"/>
    </row>
    <row r="25" spans="1:7" x14ac:dyDescent="0.2">
      <c r="A25" s="141">
        <v>1971</v>
      </c>
      <c r="B25" s="144">
        <v>7.3710000000000004</v>
      </c>
      <c r="C25" s="145">
        <v>8.2799999999999994</v>
      </c>
      <c r="E25" s="138"/>
      <c r="F25" s="146"/>
      <c r="G25" s="147"/>
    </row>
    <row r="26" spans="1:7" x14ac:dyDescent="0.2">
      <c r="A26" s="141">
        <v>1972</v>
      </c>
      <c r="B26" s="144">
        <v>7.9279999999999999</v>
      </c>
      <c r="C26" s="145">
        <v>7.55</v>
      </c>
      <c r="E26" s="138"/>
      <c r="F26" s="146"/>
      <c r="G26" s="147"/>
    </row>
    <row r="27" spans="1:7" x14ac:dyDescent="0.2">
      <c r="A27" s="141">
        <v>1973</v>
      </c>
      <c r="B27" s="144">
        <v>8.6310000000000002</v>
      </c>
      <c r="C27" s="145">
        <v>8.86</v>
      </c>
      <c r="E27" s="138"/>
      <c r="F27" s="146"/>
      <c r="G27" s="147"/>
    </row>
    <row r="28" spans="1:7" x14ac:dyDescent="0.2">
      <c r="A28" s="141">
        <v>1974</v>
      </c>
      <c r="B28" s="144">
        <v>10.025</v>
      </c>
      <c r="C28" s="145">
        <v>16.149999999999999</v>
      </c>
      <c r="E28" s="138"/>
      <c r="F28" s="146"/>
      <c r="G28" s="147"/>
    </row>
    <row r="29" spans="1:7" x14ac:dyDescent="0.2">
      <c r="A29" s="141">
        <v>1975</v>
      </c>
      <c r="B29" s="144">
        <v>12.646000000000001</v>
      </c>
      <c r="C29" s="145">
        <v>26.15</v>
      </c>
      <c r="E29" s="138"/>
      <c r="F29" s="146"/>
      <c r="G29" s="147"/>
    </row>
    <row r="30" spans="1:7" x14ac:dyDescent="0.2">
      <c r="A30" s="141">
        <v>1976</v>
      </c>
      <c r="B30" s="144">
        <v>14.603</v>
      </c>
      <c r="C30" s="145">
        <v>15.47</v>
      </c>
      <c r="E30" s="138"/>
      <c r="F30" s="146"/>
      <c r="G30" s="147"/>
    </row>
    <row r="31" spans="1:7" x14ac:dyDescent="0.2">
      <c r="A31" s="141">
        <v>1977</v>
      </c>
      <c r="B31" s="144">
        <v>16.626999999999999</v>
      </c>
      <c r="C31" s="145">
        <v>13.87</v>
      </c>
      <c r="E31" s="138"/>
      <c r="F31" s="146"/>
      <c r="G31" s="147"/>
    </row>
    <row r="32" spans="1:7" x14ac:dyDescent="0.2">
      <c r="A32" s="141">
        <v>1978</v>
      </c>
      <c r="B32" s="144">
        <v>18.591000000000001</v>
      </c>
      <c r="C32" s="145">
        <v>11.81</v>
      </c>
      <c r="E32" s="138"/>
      <c r="F32" s="146"/>
      <c r="G32" s="147"/>
    </row>
    <row r="33" spans="1:7" x14ac:dyDescent="0.2">
      <c r="A33" s="141">
        <v>1979</v>
      </c>
      <c r="B33" s="144">
        <v>21.276</v>
      </c>
      <c r="C33" s="145">
        <v>14.44</v>
      </c>
      <c r="E33" s="138"/>
      <c r="F33" s="146"/>
      <c r="G33" s="147"/>
    </row>
    <row r="34" spans="1:7" x14ac:dyDescent="0.2">
      <c r="A34" s="141">
        <v>1980</v>
      </c>
      <c r="B34" s="144">
        <v>25.576000000000001</v>
      </c>
      <c r="C34" s="145">
        <v>20.21</v>
      </c>
      <c r="E34" s="138"/>
      <c r="F34" s="146"/>
      <c r="G34" s="147"/>
    </row>
    <row r="35" spans="1:7" x14ac:dyDescent="0.2">
      <c r="A35" s="141">
        <v>1981</v>
      </c>
      <c r="B35" s="144">
        <v>28.728000000000002</v>
      </c>
      <c r="C35" s="145">
        <v>12.33</v>
      </c>
      <c r="E35" s="138"/>
      <c r="F35" s="146"/>
      <c r="G35" s="147"/>
    </row>
    <row r="36" spans="1:7" x14ac:dyDescent="0.2">
      <c r="A36" s="141">
        <v>1982</v>
      </c>
      <c r="B36" s="144">
        <v>31.027999999999999</v>
      </c>
      <c r="C36" s="145">
        <v>8.01</v>
      </c>
      <c r="E36" s="138"/>
      <c r="F36" s="146"/>
      <c r="G36" s="147"/>
    </row>
    <row r="37" spans="1:7" x14ac:dyDescent="0.2">
      <c r="A37" s="141">
        <v>1983</v>
      </c>
      <c r="B37" s="144">
        <v>32.747</v>
      </c>
      <c r="C37" s="145">
        <v>5.54</v>
      </c>
      <c r="E37" s="138"/>
      <c r="F37" s="146"/>
      <c r="G37" s="147"/>
    </row>
    <row r="38" spans="1:7" x14ac:dyDescent="0.2">
      <c r="A38" s="141">
        <v>1984</v>
      </c>
      <c r="B38" s="144">
        <v>34.457000000000001</v>
      </c>
      <c r="C38" s="145">
        <v>5.22</v>
      </c>
      <c r="E38" s="138"/>
      <c r="F38" s="146"/>
      <c r="G38" s="147"/>
    </row>
    <row r="39" spans="1:7" x14ac:dyDescent="0.2">
      <c r="A39" s="141">
        <v>1985</v>
      </c>
      <c r="B39" s="144">
        <v>36.313000000000002</v>
      </c>
      <c r="C39" s="145">
        <v>5.39</v>
      </c>
      <c r="E39" s="138"/>
      <c r="F39" s="146"/>
      <c r="G39" s="147"/>
    </row>
    <row r="40" spans="1:7" x14ac:dyDescent="0.2">
      <c r="A40" s="141">
        <v>1986</v>
      </c>
      <c r="B40" s="144">
        <v>37.942</v>
      </c>
      <c r="C40" s="145">
        <v>4.4800000000000004</v>
      </c>
      <c r="E40" s="138"/>
      <c r="F40" s="146"/>
      <c r="G40" s="147"/>
    </row>
    <row r="41" spans="1:7" x14ac:dyDescent="0.2">
      <c r="A41" s="141">
        <v>1987</v>
      </c>
      <c r="B41" s="144">
        <v>40.014000000000003</v>
      </c>
      <c r="C41" s="145">
        <v>5.46</v>
      </c>
      <c r="E41" s="138"/>
      <c r="F41" s="146"/>
      <c r="G41" s="147"/>
    </row>
    <row r="42" spans="1:7" x14ac:dyDescent="0.2">
      <c r="A42" s="141">
        <v>1988</v>
      </c>
      <c r="B42" s="144">
        <v>42.457000000000001</v>
      </c>
      <c r="C42" s="145">
        <v>6.11</v>
      </c>
      <c r="E42" s="138"/>
      <c r="F42" s="146"/>
      <c r="G42" s="147"/>
    </row>
    <row r="43" spans="1:7" x14ac:dyDescent="0.2">
      <c r="A43" s="141">
        <v>1989</v>
      </c>
      <c r="B43" s="144">
        <v>45.860999999999997</v>
      </c>
      <c r="C43" s="145">
        <v>8.02</v>
      </c>
      <c r="E43" s="138"/>
      <c r="F43" s="146"/>
      <c r="G43" s="147"/>
    </row>
    <row r="44" spans="1:7" x14ac:dyDescent="0.2">
      <c r="A44" s="141">
        <v>1990</v>
      </c>
      <c r="B44" s="144">
        <v>49.636000000000003</v>
      </c>
      <c r="C44" s="145">
        <v>8.23</v>
      </c>
      <c r="E44" s="138"/>
      <c r="F44" s="146"/>
      <c r="G44" s="147"/>
    </row>
    <row r="45" spans="1:7" x14ac:dyDescent="0.2">
      <c r="A45" s="141">
        <v>1991</v>
      </c>
      <c r="B45" s="144">
        <v>52.997999999999998</v>
      </c>
      <c r="C45" s="145">
        <v>6.77</v>
      </c>
      <c r="E45" s="138"/>
      <c r="F45" s="146"/>
      <c r="G45" s="147"/>
    </row>
    <row r="46" spans="1:7" x14ac:dyDescent="0.2">
      <c r="A46" s="141">
        <v>1992</v>
      </c>
      <c r="B46" s="144">
        <v>54.734999999999999</v>
      </c>
      <c r="C46" s="145">
        <v>3.28</v>
      </c>
      <c r="E46" s="138"/>
      <c r="F46" s="146"/>
      <c r="G46" s="147"/>
    </row>
    <row r="47" spans="1:7" x14ac:dyDescent="0.2">
      <c r="A47" s="141">
        <v>1993</v>
      </c>
      <c r="B47" s="144">
        <v>56.305999999999997</v>
      </c>
      <c r="C47" s="145">
        <v>2.87</v>
      </c>
      <c r="E47" s="138"/>
      <c r="F47" s="146"/>
      <c r="G47" s="147"/>
    </row>
    <row r="48" spans="1:7" x14ac:dyDescent="0.2">
      <c r="A48" s="141">
        <v>1994</v>
      </c>
      <c r="B48" s="144">
        <v>57.137</v>
      </c>
      <c r="C48" s="145">
        <v>1.48</v>
      </c>
      <c r="E48" s="138"/>
      <c r="F48" s="146"/>
      <c r="G48" s="147"/>
    </row>
    <row r="49" spans="1:7" x14ac:dyDescent="0.2">
      <c r="A49" s="141">
        <v>1995</v>
      </c>
      <c r="B49" s="144">
        <v>58.584000000000003</v>
      </c>
      <c r="C49" s="145">
        <v>2.5299999999999998</v>
      </c>
      <c r="E49" s="138"/>
      <c r="F49" s="146"/>
      <c r="G49" s="147"/>
    </row>
    <row r="50" spans="1:7" x14ac:dyDescent="0.2">
      <c r="A50" s="141">
        <v>1996</v>
      </c>
      <c r="B50" s="144">
        <v>61.078000000000003</v>
      </c>
      <c r="C50" s="145">
        <v>4.26</v>
      </c>
      <c r="E50" s="138"/>
      <c r="F50" s="146"/>
      <c r="G50" s="147"/>
    </row>
    <row r="51" spans="1:7" x14ac:dyDescent="0.2">
      <c r="A51" s="141">
        <v>1997</v>
      </c>
      <c r="B51" s="144">
        <v>60.87</v>
      </c>
      <c r="C51" s="145">
        <v>-0.34</v>
      </c>
      <c r="E51" s="138"/>
      <c r="F51" s="146"/>
      <c r="G51" s="147"/>
    </row>
    <row r="52" spans="1:7" x14ac:dyDescent="0.2">
      <c r="A52" s="141">
        <v>1998</v>
      </c>
      <c r="B52" s="144">
        <v>61.837000000000003</v>
      </c>
      <c r="C52" s="145">
        <v>1.59</v>
      </c>
      <c r="E52" s="138"/>
      <c r="F52" s="146"/>
      <c r="G52" s="147"/>
    </row>
    <row r="53" spans="1:7" x14ac:dyDescent="0.2">
      <c r="A53" s="141">
        <v>1999</v>
      </c>
      <c r="B53" s="144">
        <v>62.674999999999997</v>
      </c>
      <c r="C53" s="145">
        <v>1.36</v>
      </c>
      <c r="E53" s="138"/>
      <c r="F53" s="146"/>
      <c r="G53" s="147"/>
    </row>
    <row r="54" spans="1:7" x14ac:dyDescent="0.2">
      <c r="A54" s="141">
        <v>2000</v>
      </c>
      <c r="B54" s="144">
        <v>63.73</v>
      </c>
      <c r="C54" s="145">
        <v>1.68</v>
      </c>
      <c r="E54" s="138"/>
      <c r="F54" s="146"/>
      <c r="G54" s="147"/>
    </row>
    <row r="55" spans="1:7" x14ac:dyDescent="0.2">
      <c r="A55" s="141">
        <v>2001</v>
      </c>
      <c r="B55" s="144">
        <v>64.91</v>
      </c>
      <c r="C55" s="145">
        <v>1.85</v>
      </c>
      <c r="E55" s="138"/>
      <c r="F55" s="146"/>
      <c r="G55" s="147"/>
    </row>
    <row r="56" spans="1:7" x14ac:dyDescent="0.2">
      <c r="A56" s="141">
        <v>2002</v>
      </c>
      <c r="B56" s="144">
        <v>66.247</v>
      </c>
      <c r="C56" s="145">
        <v>2.06</v>
      </c>
      <c r="E56" s="138"/>
      <c r="F56" s="146"/>
      <c r="G56" s="147"/>
    </row>
    <row r="57" spans="1:7" x14ac:dyDescent="0.2">
      <c r="A57" s="141">
        <v>2003</v>
      </c>
      <c r="B57" s="144">
        <v>68.058999999999997</v>
      </c>
      <c r="C57" s="145">
        <v>2.74</v>
      </c>
      <c r="E57" s="138"/>
      <c r="F57" s="146"/>
      <c r="G57" s="147"/>
    </row>
    <row r="58" spans="1:7" x14ac:dyDescent="0.2">
      <c r="A58" s="141">
        <v>2004</v>
      </c>
      <c r="B58" s="144">
        <v>69.811000000000007</v>
      </c>
      <c r="C58" s="145">
        <v>2.57</v>
      </c>
      <c r="E58" s="138"/>
      <c r="F58" s="146"/>
      <c r="G58" s="147"/>
    </row>
    <row r="59" spans="1:7" x14ac:dyDescent="0.2">
      <c r="A59" s="141">
        <v>2005</v>
      </c>
      <c r="B59" s="144">
        <v>71.997</v>
      </c>
      <c r="C59" s="145">
        <v>3.13</v>
      </c>
      <c r="E59" s="138"/>
      <c r="F59" s="146"/>
      <c r="G59" s="147"/>
    </row>
    <row r="60" spans="1:7" x14ac:dyDescent="0.2">
      <c r="A60" s="141">
        <v>2006</v>
      </c>
      <c r="B60" s="144">
        <v>74.051000000000002</v>
      </c>
      <c r="C60" s="145">
        <v>2.85</v>
      </c>
      <c r="E60" s="138"/>
      <c r="F60" s="146"/>
      <c r="G60" s="147"/>
    </row>
    <row r="61" spans="1:7" x14ac:dyDescent="0.2">
      <c r="A61" s="141">
        <v>2007</v>
      </c>
      <c r="B61" s="144">
        <v>76.122</v>
      </c>
      <c r="C61" s="145">
        <v>2.8</v>
      </c>
      <c r="E61" s="138"/>
      <c r="F61" s="146"/>
      <c r="G61" s="147"/>
    </row>
    <row r="62" spans="1:7" x14ac:dyDescent="0.2">
      <c r="A62" s="141">
        <v>2008</v>
      </c>
      <c r="B62" s="144">
        <v>78.594999999999999</v>
      </c>
      <c r="C62" s="145">
        <v>3.25</v>
      </c>
      <c r="E62" s="138"/>
      <c r="F62" s="146"/>
      <c r="G62" s="147"/>
    </row>
    <row r="63" spans="1:7" x14ac:dyDescent="0.2">
      <c r="A63" s="141">
        <v>2009</v>
      </c>
      <c r="B63" s="144">
        <v>79.932000000000002</v>
      </c>
      <c r="C63" s="145">
        <v>1.7</v>
      </c>
      <c r="E63" s="138"/>
      <c r="F63" s="146"/>
      <c r="G63" s="147"/>
    </row>
    <row r="64" spans="1:7" x14ac:dyDescent="0.2">
      <c r="A64" s="141">
        <v>2010</v>
      </c>
      <c r="B64" s="144">
        <v>81.028999999999996</v>
      </c>
      <c r="C64" s="145">
        <v>1.37</v>
      </c>
      <c r="E64" s="138"/>
      <c r="F64" s="146"/>
      <c r="G64" s="147"/>
    </row>
    <row r="65" spans="1:7" x14ac:dyDescent="0.2">
      <c r="A65" s="141">
        <v>2011</v>
      </c>
      <c r="B65" s="144">
        <v>82.706000000000003</v>
      </c>
      <c r="C65" s="145">
        <v>2.0699999999999998</v>
      </c>
      <c r="E65" s="138"/>
      <c r="F65" s="146"/>
      <c r="G65" s="147"/>
    </row>
    <row r="66" spans="1:7" x14ac:dyDescent="0.2">
      <c r="A66" s="141">
        <v>2012</v>
      </c>
      <c r="B66" s="144">
        <v>84.037000000000006</v>
      </c>
      <c r="C66" s="145">
        <v>1.61</v>
      </c>
      <c r="E66" s="138"/>
      <c r="F66" s="146"/>
      <c r="G66" s="147"/>
    </row>
    <row r="67" spans="1:7" x14ac:dyDescent="0.2">
      <c r="A67" s="141">
        <v>2013</v>
      </c>
      <c r="B67" s="144">
        <v>85.915999999999997</v>
      </c>
      <c r="C67" s="145">
        <v>2.2400000000000002</v>
      </c>
      <c r="E67" s="138"/>
      <c r="F67" s="146"/>
      <c r="G67" s="147"/>
    </row>
    <row r="68" spans="1:7" x14ac:dyDescent="0.2">
      <c r="A68" s="141">
        <v>2014</v>
      </c>
      <c r="B68" s="144">
        <v>87.286000000000001</v>
      </c>
      <c r="C68" s="145">
        <v>1.6</v>
      </c>
      <c r="E68" s="138"/>
      <c r="F68" s="146"/>
      <c r="G68" s="147"/>
    </row>
    <row r="69" spans="1:7" x14ac:dyDescent="0.2">
      <c r="A69" s="141">
        <v>2015</v>
      </c>
      <c r="B69" s="144">
        <v>87.733999999999995</v>
      </c>
      <c r="C69" s="145">
        <v>0.51</v>
      </c>
      <c r="E69" s="138"/>
      <c r="F69" s="146"/>
      <c r="G69" s="147"/>
    </row>
    <row r="70" spans="1:7" x14ac:dyDescent="0.2">
      <c r="A70" s="141">
        <v>2016</v>
      </c>
      <c r="B70" s="144">
        <v>89.397999999999996</v>
      </c>
      <c r="C70" s="145">
        <v>1.9</v>
      </c>
      <c r="E70" s="138"/>
      <c r="F70" s="146"/>
      <c r="G70" s="147"/>
    </row>
    <row r="71" spans="1:7" x14ac:dyDescent="0.2">
      <c r="A71" s="141">
        <v>2017</v>
      </c>
      <c r="B71" s="144">
        <v>91.025999999999996</v>
      </c>
      <c r="C71" s="145">
        <v>1.82</v>
      </c>
      <c r="E71" s="138"/>
      <c r="F71" s="146"/>
      <c r="G71" s="147"/>
    </row>
    <row r="72" spans="1:7" x14ac:dyDescent="0.2">
      <c r="A72" s="141">
        <v>2018</v>
      </c>
      <c r="B72" s="144">
        <v>92.844999999999999</v>
      </c>
      <c r="C72" s="145">
        <v>2</v>
      </c>
      <c r="E72" s="138"/>
      <c r="F72" s="146"/>
      <c r="G72" s="147"/>
    </row>
    <row r="73" spans="1:7" x14ac:dyDescent="0.2">
      <c r="A73" s="141">
        <v>2019</v>
      </c>
      <c r="B73" s="144">
        <v>94.716999999999999</v>
      </c>
      <c r="C73" s="145">
        <v>2.02</v>
      </c>
      <c r="E73" s="138"/>
      <c r="F73" s="146"/>
      <c r="G73" s="147"/>
    </row>
    <row r="74" spans="1:7" x14ac:dyDescent="0.2">
      <c r="A74" s="141">
        <v>2020</v>
      </c>
      <c r="B74" s="144">
        <v>100</v>
      </c>
      <c r="C74" s="145">
        <v>5.58</v>
      </c>
      <c r="E74" s="138"/>
      <c r="F74" s="146"/>
      <c r="G74" s="147"/>
    </row>
    <row r="75" spans="1:7" x14ac:dyDescent="0.2">
      <c r="A75" s="141" t="s">
        <v>132</v>
      </c>
      <c r="B75" s="144" t="s">
        <v>133</v>
      </c>
      <c r="C75" s="145">
        <v>0.38</v>
      </c>
      <c r="E75" s="138"/>
      <c r="F75" s="146"/>
      <c r="G75" s="147"/>
    </row>
    <row r="76" spans="1:7" x14ac:dyDescent="0.2">
      <c r="A76" s="141" t="s">
        <v>134</v>
      </c>
      <c r="B76" s="144" t="s">
        <v>133</v>
      </c>
      <c r="C76" s="145">
        <v>2.16</v>
      </c>
      <c r="E76" s="138"/>
      <c r="F76" s="146"/>
      <c r="G76" s="147"/>
    </row>
    <row r="77" spans="1:7" x14ac:dyDescent="0.2">
      <c r="A77" s="141" t="s">
        <v>135</v>
      </c>
      <c r="B77" s="144" t="s">
        <v>133</v>
      </c>
      <c r="C77" s="145">
        <v>2.33</v>
      </c>
      <c r="E77" s="138"/>
      <c r="F77" s="146"/>
      <c r="G77" s="147"/>
    </row>
    <row r="78" spans="1:7" x14ac:dyDescent="0.2">
      <c r="A78" s="141" t="s">
        <v>136</v>
      </c>
      <c r="B78" s="144" t="s">
        <v>133</v>
      </c>
      <c r="C78" s="145">
        <v>1.93</v>
      </c>
      <c r="E78" s="138"/>
      <c r="F78" s="146"/>
      <c r="G78" s="147"/>
    </row>
    <row r="79" spans="1:7" x14ac:dyDescent="0.2">
      <c r="A79" s="148" t="s">
        <v>137</v>
      </c>
      <c r="B79" s="149" t="s">
        <v>133</v>
      </c>
      <c r="C79" s="150">
        <v>1.95</v>
      </c>
      <c r="E79" s="138"/>
      <c r="F79" s="146"/>
      <c r="G79" s="147"/>
    </row>
    <row r="80" spans="1:7" x14ac:dyDescent="0.2">
      <c r="A80" s="151" t="s">
        <v>138</v>
      </c>
      <c r="B80" s="152" t="s">
        <v>133</v>
      </c>
      <c r="C80" s="153">
        <v>2.06</v>
      </c>
      <c r="E80" s="138"/>
      <c r="F80" s="146"/>
      <c r="G80" s="147"/>
    </row>
    <row r="81" spans="1:7" x14ac:dyDescent="0.2">
      <c r="E81" s="138"/>
      <c r="F81" s="146"/>
      <c r="G81" s="147"/>
    </row>
    <row r="82" spans="1:7" ht="23.25" x14ac:dyDescent="0.25">
      <c r="A82" s="131" t="s">
        <v>139</v>
      </c>
      <c r="B82"/>
      <c r="C82"/>
      <c r="D82"/>
      <c r="E82"/>
      <c r="F82"/>
    </row>
    <row r="83" spans="1:7" x14ac:dyDescent="0.25">
      <c r="A83" s="110" t="s">
        <v>140</v>
      </c>
      <c r="B83"/>
      <c r="C83"/>
      <c r="D83"/>
      <c r="E83"/>
      <c r="F83"/>
    </row>
    <row r="84" spans="1:7" x14ac:dyDescent="0.25">
      <c r="A84"/>
      <c r="B84"/>
      <c r="C84"/>
      <c r="D84"/>
      <c r="E84"/>
      <c r="F84"/>
    </row>
    <row r="85" spans="1:7" ht="31.5" x14ac:dyDescent="0.25">
      <c r="A85" s="111" t="s">
        <v>27</v>
      </c>
      <c r="B85" s="154" t="s">
        <v>141</v>
      </c>
      <c r="C85" s="112" t="s">
        <v>142</v>
      </c>
      <c r="D85" s="155" t="s">
        <v>143</v>
      </c>
    </row>
    <row r="86" spans="1:7" x14ac:dyDescent="0.25">
      <c r="A86" s="156">
        <v>0</v>
      </c>
      <c r="B86" s="157"/>
      <c r="C86" s="158">
        <v>1</v>
      </c>
      <c r="D86" s="159">
        <f>Assumptions!E6</f>
        <v>2022</v>
      </c>
    </row>
    <row r="87" spans="1:7" x14ac:dyDescent="0.25">
      <c r="A87" s="156">
        <v>1</v>
      </c>
      <c r="B87" s="160">
        <v>3.5000000000000003E-2</v>
      </c>
      <c r="C87" s="158">
        <v>0.96619999999999995</v>
      </c>
      <c r="D87" s="161">
        <f>D86+1</f>
        <v>2023</v>
      </c>
    </row>
    <row r="88" spans="1:7" x14ac:dyDescent="0.25">
      <c r="A88" s="156">
        <v>2</v>
      </c>
      <c r="B88" s="160">
        <v>3.5000000000000003E-2</v>
      </c>
      <c r="C88" s="158">
        <v>0.9335</v>
      </c>
      <c r="D88" s="161">
        <f t="shared" ref="D88:D147" si="0">D87+1</f>
        <v>2024</v>
      </c>
    </row>
    <row r="89" spans="1:7" x14ac:dyDescent="0.25">
      <c r="A89" s="156">
        <v>3</v>
      </c>
      <c r="B89" s="160">
        <v>3.5000000000000003E-2</v>
      </c>
      <c r="C89" s="158">
        <v>0.90190000000000003</v>
      </c>
      <c r="D89" s="161">
        <f t="shared" si="0"/>
        <v>2025</v>
      </c>
    </row>
    <row r="90" spans="1:7" x14ac:dyDescent="0.25">
      <c r="A90" s="156">
        <v>4</v>
      </c>
      <c r="B90" s="160">
        <v>3.5000000000000003E-2</v>
      </c>
      <c r="C90" s="158">
        <v>0.87139999999999995</v>
      </c>
      <c r="D90" s="161">
        <f t="shared" si="0"/>
        <v>2026</v>
      </c>
    </row>
    <row r="91" spans="1:7" x14ac:dyDescent="0.25">
      <c r="A91" s="156">
        <v>5</v>
      </c>
      <c r="B91" s="160">
        <v>3.5000000000000003E-2</v>
      </c>
      <c r="C91" s="158">
        <v>0.84199999999999997</v>
      </c>
      <c r="D91" s="161">
        <f t="shared" si="0"/>
        <v>2027</v>
      </c>
    </row>
    <row r="92" spans="1:7" x14ac:dyDescent="0.25">
      <c r="A92" s="156">
        <v>6</v>
      </c>
      <c r="B92" s="160">
        <v>3.5000000000000003E-2</v>
      </c>
      <c r="C92" s="158">
        <v>0.8135</v>
      </c>
      <c r="D92" s="161">
        <f t="shared" si="0"/>
        <v>2028</v>
      </c>
    </row>
    <row r="93" spans="1:7" x14ac:dyDescent="0.25">
      <c r="A93" s="156">
        <v>7</v>
      </c>
      <c r="B93" s="160">
        <v>3.5000000000000003E-2</v>
      </c>
      <c r="C93" s="158">
        <v>0.78600000000000003</v>
      </c>
      <c r="D93" s="161">
        <f t="shared" si="0"/>
        <v>2029</v>
      </c>
    </row>
    <row r="94" spans="1:7" x14ac:dyDescent="0.25">
      <c r="A94" s="156">
        <v>8</v>
      </c>
      <c r="B94" s="160">
        <v>3.5000000000000003E-2</v>
      </c>
      <c r="C94" s="158">
        <v>0.75939999999999996</v>
      </c>
      <c r="D94" s="161">
        <f t="shared" si="0"/>
        <v>2030</v>
      </c>
    </row>
    <row r="95" spans="1:7" x14ac:dyDescent="0.25">
      <c r="A95" s="156">
        <v>9</v>
      </c>
      <c r="B95" s="160">
        <v>3.5000000000000003E-2</v>
      </c>
      <c r="C95" s="158">
        <v>0.73370000000000002</v>
      </c>
      <c r="D95" s="161">
        <f t="shared" si="0"/>
        <v>2031</v>
      </c>
    </row>
    <row r="96" spans="1:7" x14ac:dyDescent="0.25">
      <c r="A96" s="156">
        <v>10</v>
      </c>
      <c r="B96" s="160">
        <v>3.5000000000000003E-2</v>
      </c>
      <c r="C96" s="158">
        <v>0.70889999999999997</v>
      </c>
      <c r="D96" s="161">
        <f t="shared" si="0"/>
        <v>2032</v>
      </c>
    </row>
    <row r="97" spans="1:4" x14ac:dyDescent="0.25">
      <c r="A97" s="156">
        <v>11</v>
      </c>
      <c r="B97" s="160">
        <v>3.5000000000000003E-2</v>
      </c>
      <c r="C97" s="158">
        <v>0.68489999999999995</v>
      </c>
      <c r="D97" s="161">
        <f t="shared" si="0"/>
        <v>2033</v>
      </c>
    </row>
    <row r="98" spans="1:4" x14ac:dyDescent="0.25">
      <c r="A98" s="156">
        <v>12</v>
      </c>
      <c r="B98" s="160">
        <v>3.5000000000000003E-2</v>
      </c>
      <c r="C98" s="158">
        <v>0.66180000000000005</v>
      </c>
      <c r="D98" s="161">
        <f t="shared" si="0"/>
        <v>2034</v>
      </c>
    </row>
    <row r="99" spans="1:4" x14ac:dyDescent="0.25">
      <c r="A99" s="156">
        <v>13</v>
      </c>
      <c r="B99" s="160">
        <v>3.5000000000000003E-2</v>
      </c>
      <c r="C99" s="158">
        <v>0.63939999999999997</v>
      </c>
      <c r="D99" s="161">
        <f t="shared" si="0"/>
        <v>2035</v>
      </c>
    </row>
    <row r="100" spans="1:4" x14ac:dyDescent="0.25">
      <c r="A100" s="156">
        <v>14</v>
      </c>
      <c r="B100" s="160">
        <v>3.5000000000000003E-2</v>
      </c>
      <c r="C100" s="158">
        <v>0.61780000000000002</v>
      </c>
      <c r="D100" s="161">
        <f t="shared" si="0"/>
        <v>2036</v>
      </c>
    </row>
    <row r="101" spans="1:4" x14ac:dyDescent="0.25">
      <c r="A101" s="156">
        <v>15</v>
      </c>
      <c r="B101" s="160">
        <v>3.5000000000000003E-2</v>
      </c>
      <c r="C101" s="158">
        <v>0.59689999999999999</v>
      </c>
      <c r="D101" s="161">
        <f t="shared" si="0"/>
        <v>2037</v>
      </c>
    </row>
    <row r="102" spans="1:4" x14ac:dyDescent="0.25">
      <c r="A102" s="156">
        <v>16</v>
      </c>
      <c r="B102" s="160">
        <v>3.5000000000000003E-2</v>
      </c>
      <c r="C102" s="158">
        <v>0.57669999999999999</v>
      </c>
      <c r="D102" s="161">
        <f t="shared" si="0"/>
        <v>2038</v>
      </c>
    </row>
    <row r="103" spans="1:4" x14ac:dyDescent="0.25">
      <c r="A103" s="156">
        <v>17</v>
      </c>
      <c r="B103" s="160">
        <v>3.5000000000000003E-2</v>
      </c>
      <c r="C103" s="158">
        <v>0.55720000000000003</v>
      </c>
      <c r="D103" s="161">
        <f t="shared" si="0"/>
        <v>2039</v>
      </c>
    </row>
    <row r="104" spans="1:4" x14ac:dyDescent="0.25">
      <c r="A104" s="156">
        <v>18</v>
      </c>
      <c r="B104" s="160">
        <v>3.5000000000000003E-2</v>
      </c>
      <c r="C104" s="158">
        <v>0.53839999999999999</v>
      </c>
      <c r="D104" s="161">
        <f t="shared" si="0"/>
        <v>2040</v>
      </c>
    </row>
    <row r="105" spans="1:4" x14ac:dyDescent="0.25">
      <c r="A105" s="156">
        <v>19</v>
      </c>
      <c r="B105" s="160">
        <v>3.5000000000000003E-2</v>
      </c>
      <c r="C105" s="158">
        <v>0.5202</v>
      </c>
      <c r="D105" s="161">
        <f t="shared" si="0"/>
        <v>2041</v>
      </c>
    </row>
    <row r="106" spans="1:4" x14ac:dyDescent="0.25">
      <c r="A106" s="156">
        <v>20</v>
      </c>
      <c r="B106" s="160">
        <v>3.5000000000000003E-2</v>
      </c>
      <c r="C106" s="158">
        <v>0.50260000000000005</v>
      </c>
      <c r="D106" s="161">
        <f t="shared" si="0"/>
        <v>2042</v>
      </c>
    </row>
    <row r="107" spans="1:4" x14ac:dyDescent="0.25">
      <c r="A107" s="156">
        <v>21</v>
      </c>
      <c r="B107" s="160">
        <v>3.5000000000000003E-2</v>
      </c>
      <c r="C107" s="158">
        <v>0.48559999999999998</v>
      </c>
      <c r="D107" s="161">
        <f t="shared" si="0"/>
        <v>2043</v>
      </c>
    </row>
    <row r="108" spans="1:4" x14ac:dyDescent="0.25">
      <c r="A108" s="156">
        <v>22</v>
      </c>
      <c r="B108" s="160">
        <v>3.5000000000000003E-2</v>
      </c>
      <c r="C108" s="158">
        <v>0.46920000000000001</v>
      </c>
      <c r="D108" s="161">
        <f t="shared" si="0"/>
        <v>2044</v>
      </c>
    </row>
    <row r="109" spans="1:4" x14ac:dyDescent="0.25">
      <c r="A109" s="156">
        <v>23</v>
      </c>
      <c r="B109" s="160">
        <v>3.5000000000000003E-2</v>
      </c>
      <c r="C109" s="158">
        <v>0.45329999999999998</v>
      </c>
      <c r="D109" s="161">
        <f t="shared" si="0"/>
        <v>2045</v>
      </c>
    </row>
    <row r="110" spans="1:4" x14ac:dyDescent="0.25">
      <c r="A110" s="156">
        <v>24</v>
      </c>
      <c r="B110" s="160">
        <v>3.5000000000000003E-2</v>
      </c>
      <c r="C110" s="158">
        <v>0.438</v>
      </c>
      <c r="D110" s="161">
        <f t="shared" si="0"/>
        <v>2046</v>
      </c>
    </row>
    <row r="111" spans="1:4" x14ac:dyDescent="0.25">
      <c r="A111" s="156">
        <v>25</v>
      </c>
      <c r="B111" s="160">
        <v>3.5000000000000003E-2</v>
      </c>
      <c r="C111" s="158">
        <v>0.42309999999999998</v>
      </c>
      <c r="D111" s="161">
        <f t="shared" si="0"/>
        <v>2047</v>
      </c>
    </row>
    <row r="112" spans="1:4" x14ac:dyDescent="0.25">
      <c r="A112" s="156">
        <v>26</v>
      </c>
      <c r="B112" s="160">
        <v>3.5000000000000003E-2</v>
      </c>
      <c r="C112" s="158">
        <v>0.4088</v>
      </c>
      <c r="D112" s="161">
        <f t="shared" si="0"/>
        <v>2048</v>
      </c>
    </row>
    <row r="113" spans="1:4" x14ac:dyDescent="0.25">
      <c r="A113" s="156">
        <v>27</v>
      </c>
      <c r="B113" s="160">
        <v>3.5000000000000003E-2</v>
      </c>
      <c r="C113" s="158">
        <v>0.39500000000000002</v>
      </c>
      <c r="D113" s="161">
        <f t="shared" si="0"/>
        <v>2049</v>
      </c>
    </row>
    <row r="114" spans="1:4" x14ac:dyDescent="0.25">
      <c r="A114" s="156">
        <v>28</v>
      </c>
      <c r="B114" s="160">
        <v>3.5000000000000003E-2</v>
      </c>
      <c r="C114" s="158">
        <v>0.38169999999999998</v>
      </c>
      <c r="D114" s="161">
        <f t="shared" si="0"/>
        <v>2050</v>
      </c>
    </row>
    <row r="115" spans="1:4" x14ac:dyDescent="0.25">
      <c r="A115" s="156">
        <v>29</v>
      </c>
      <c r="B115" s="160">
        <v>3.5000000000000003E-2</v>
      </c>
      <c r="C115" s="158">
        <v>0.36870000000000003</v>
      </c>
      <c r="D115" s="161">
        <f t="shared" si="0"/>
        <v>2051</v>
      </c>
    </row>
    <row r="116" spans="1:4" x14ac:dyDescent="0.25">
      <c r="A116" s="156">
        <v>30</v>
      </c>
      <c r="B116" s="160">
        <v>3.5000000000000003E-2</v>
      </c>
      <c r="C116" s="158">
        <v>0.35630000000000001</v>
      </c>
      <c r="D116" s="161">
        <f t="shared" si="0"/>
        <v>2052</v>
      </c>
    </row>
    <row r="117" spans="1:4" x14ac:dyDescent="0.25">
      <c r="A117" s="156">
        <v>31</v>
      </c>
      <c r="B117" s="160">
        <v>0.03</v>
      </c>
      <c r="C117" s="158">
        <v>0.34589999999999999</v>
      </c>
      <c r="D117" s="161">
        <f t="shared" si="0"/>
        <v>2053</v>
      </c>
    </row>
    <row r="118" spans="1:4" x14ac:dyDescent="0.25">
      <c r="A118" s="156">
        <v>32</v>
      </c>
      <c r="B118" s="160">
        <v>0.03</v>
      </c>
      <c r="C118" s="158">
        <v>0.33579999999999999</v>
      </c>
      <c r="D118" s="161">
        <f t="shared" si="0"/>
        <v>2054</v>
      </c>
    </row>
    <row r="119" spans="1:4" x14ac:dyDescent="0.25">
      <c r="A119" s="156">
        <v>33</v>
      </c>
      <c r="B119" s="160">
        <v>0.03</v>
      </c>
      <c r="C119" s="158">
        <v>0.32600000000000001</v>
      </c>
      <c r="D119" s="161">
        <f t="shared" si="0"/>
        <v>2055</v>
      </c>
    </row>
    <row r="120" spans="1:4" x14ac:dyDescent="0.25">
      <c r="A120" s="156">
        <v>34</v>
      </c>
      <c r="B120" s="160">
        <v>0.03</v>
      </c>
      <c r="C120" s="158">
        <v>0.3165</v>
      </c>
      <c r="D120" s="161">
        <f t="shared" si="0"/>
        <v>2056</v>
      </c>
    </row>
    <row r="121" spans="1:4" x14ac:dyDescent="0.25">
      <c r="A121" s="156">
        <v>35</v>
      </c>
      <c r="B121" s="160">
        <v>0.03</v>
      </c>
      <c r="C121" s="158">
        <v>0.30730000000000002</v>
      </c>
      <c r="D121" s="161">
        <f t="shared" si="0"/>
        <v>2057</v>
      </c>
    </row>
    <row r="122" spans="1:4" x14ac:dyDescent="0.25">
      <c r="A122" s="156">
        <v>36</v>
      </c>
      <c r="B122" s="160">
        <v>0.03</v>
      </c>
      <c r="C122" s="158">
        <v>0.2984</v>
      </c>
      <c r="D122" s="161">
        <f t="shared" si="0"/>
        <v>2058</v>
      </c>
    </row>
    <row r="123" spans="1:4" x14ac:dyDescent="0.25">
      <c r="A123" s="156">
        <v>37</v>
      </c>
      <c r="B123" s="160">
        <v>0.03</v>
      </c>
      <c r="C123" s="158">
        <v>0.28970000000000001</v>
      </c>
      <c r="D123" s="161">
        <f t="shared" si="0"/>
        <v>2059</v>
      </c>
    </row>
    <row r="124" spans="1:4" x14ac:dyDescent="0.25">
      <c r="A124" s="156">
        <v>38</v>
      </c>
      <c r="B124" s="160">
        <v>0.03</v>
      </c>
      <c r="C124" s="158">
        <v>0.28120000000000001</v>
      </c>
      <c r="D124" s="161">
        <f t="shared" si="0"/>
        <v>2060</v>
      </c>
    </row>
    <row r="125" spans="1:4" x14ac:dyDescent="0.25">
      <c r="A125" s="156">
        <v>39</v>
      </c>
      <c r="B125" s="160">
        <v>0.03</v>
      </c>
      <c r="C125" s="158">
        <v>0.27310000000000001</v>
      </c>
      <c r="D125" s="161">
        <f t="shared" si="0"/>
        <v>2061</v>
      </c>
    </row>
    <row r="126" spans="1:4" x14ac:dyDescent="0.25">
      <c r="A126" s="156">
        <v>40</v>
      </c>
      <c r="B126" s="160">
        <v>0.03</v>
      </c>
      <c r="C126" s="158">
        <v>0.2651</v>
      </c>
      <c r="D126" s="161">
        <f t="shared" si="0"/>
        <v>2062</v>
      </c>
    </row>
    <row r="127" spans="1:4" x14ac:dyDescent="0.25">
      <c r="A127" s="156">
        <v>41</v>
      </c>
      <c r="B127" s="160">
        <v>0.03</v>
      </c>
      <c r="C127" s="158">
        <v>0.25740000000000002</v>
      </c>
      <c r="D127" s="161">
        <f t="shared" si="0"/>
        <v>2063</v>
      </c>
    </row>
    <row r="128" spans="1:4" x14ac:dyDescent="0.25">
      <c r="A128" s="156">
        <v>42</v>
      </c>
      <c r="B128" s="160">
        <v>0.03</v>
      </c>
      <c r="C128" s="158">
        <v>0.24990000000000001</v>
      </c>
      <c r="D128" s="161">
        <f t="shared" si="0"/>
        <v>2064</v>
      </c>
    </row>
    <row r="129" spans="1:4" x14ac:dyDescent="0.25">
      <c r="A129" s="156">
        <v>43</v>
      </c>
      <c r="B129" s="160">
        <v>0.03</v>
      </c>
      <c r="C129" s="158">
        <v>0.24260000000000001</v>
      </c>
      <c r="D129" s="161">
        <f t="shared" si="0"/>
        <v>2065</v>
      </c>
    </row>
    <row r="130" spans="1:4" x14ac:dyDescent="0.25">
      <c r="A130" s="156">
        <v>44</v>
      </c>
      <c r="B130" s="160">
        <v>0.03</v>
      </c>
      <c r="C130" s="158">
        <v>0.23549999999999999</v>
      </c>
      <c r="D130" s="161">
        <f t="shared" si="0"/>
        <v>2066</v>
      </c>
    </row>
    <row r="131" spans="1:4" x14ac:dyDescent="0.25">
      <c r="A131" s="156">
        <v>45</v>
      </c>
      <c r="B131" s="160">
        <v>0.03</v>
      </c>
      <c r="C131" s="158">
        <v>0.22869999999999999</v>
      </c>
      <c r="D131" s="161">
        <f t="shared" si="0"/>
        <v>2067</v>
      </c>
    </row>
    <row r="132" spans="1:4" x14ac:dyDescent="0.25">
      <c r="A132" s="156">
        <v>46</v>
      </c>
      <c r="B132" s="160">
        <v>0.03</v>
      </c>
      <c r="C132" s="158">
        <v>0.222</v>
      </c>
      <c r="D132" s="161">
        <f t="shared" si="0"/>
        <v>2068</v>
      </c>
    </row>
    <row r="133" spans="1:4" x14ac:dyDescent="0.25">
      <c r="A133" s="156">
        <v>47</v>
      </c>
      <c r="B133" s="160">
        <v>0.03</v>
      </c>
      <c r="C133" s="158">
        <v>0.21560000000000001</v>
      </c>
      <c r="D133" s="161">
        <f t="shared" si="0"/>
        <v>2069</v>
      </c>
    </row>
    <row r="134" spans="1:4" x14ac:dyDescent="0.25">
      <c r="A134" s="156">
        <v>48</v>
      </c>
      <c r="B134" s="160">
        <v>0.03</v>
      </c>
      <c r="C134" s="158">
        <v>0.20930000000000001</v>
      </c>
      <c r="D134" s="161">
        <f t="shared" si="0"/>
        <v>2070</v>
      </c>
    </row>
    <row r="135" spans="1:4" x14ac:dyDescent="0.25">
      <c r="A135" s="156">
        <v>49</v>
      </c>
      <c r="B135" s="160">
        <v>0.03</v>
      </c>
      <c r="C135" s="158">
        <v>0.20319999999999999</v>
      </c>
      <c r="D135" s="161">
        <f t="shared" si="0"/>
        <v>2071</v>
      </c>
    </row>
    <row r="136" spans="1:4" x14ac:dyDescent="0.25">
      <c r="A136" s="156">
        <v>50</v>
      </c>
      <c r="B136" s="160">
        <v>0.03</v>
      </c>
      <c r="C136" s="158">
        <v>0.1973</v>
      </c>
      <c r="D136" s="161">
        <f t="shared" si="0"/>
        <v>2072</v>
      </c>
    </row>
    <row r="137" spans="1:4" x14ac:dyDescent="0.25">
      <c r="A137" s="156">
        <v>51</v>
      </c>
      <c r="B137" s="160">
        <v>0.03</v>
      </c>
      <c r="C137" s="158">
        <v>0.1915</v>
      </c>
      <c r="D137" s="161">
        <f t="shared" si="0"/>
        <v>2073</v>
      </c>
    </row>
    <row r="138" spans="1:4" x14ac:dyDescent="0.25">
      <c r="A138" s="156">
        <v>52</v>
      </c>
      <c r="B138" s="160">
        <v>0.03</v>
      </c>
      <c r="C138" s="158">
        <v>0.18590000000000001</v>
      </c>
      <c r="D138" s="161">
        <f t="shared" si="0"/>
        <v>2074</v>
      </c>
    </row>
    <row r="139" spans="1:4" x14ac:dyDescent="0.25">
      <c r="A139" s="156">
        <v>53</v>
      </c>
      <c r="B139" s="160">
        <v>0.03</v>
      </c>
      <c r="C139" s="158">
        <v>0.18049999999999999</v>
      </c>
      <c r="D139" s="161">
        <f t="shared" si="0"/>
        <v>2075</v>
      </c>
    </row>
    <row r="140" spans="1:4" x14ac:dyDescent="0.25">
      <c r="A140" s="156">
        <v>54</v>
      </c>
      <c r="B140" s="160">
        <v>0.03</v>
      </c>
      <c r="C140" s="158">
        <v>0.17530000000000001</v>
      </c>
      <c r="D140" s="161">
        <f t="shared" si="0"/>
        <v>2076</v>
      </c>
    </row>
    <row r="141" spans="1:4" x14ac:dyDescent="0.25">
      <c r="A141" s="156">
        <v>55</v>
      </c>
      <c r="B141" s="160">
        <v>0.03</v>
      </c>
      <c r="C141" s="158">
        <v>0.17019999999999999</v>
      </c>
      <c r="D141" s="161">
        <f t="shared" si="0"/>
        <v>2077</v>
      </c>
    </row>
    <row r="142" spans="1:4" x14ac:dyDescent="0.25">
      <c r="A142" s="156">
        <v>56</v>
      </c>
      <c r="B142" s="160">
        <v>0.03</v>
      </c>
      <c r="C142" s="158">
        <v>0.16520000000000001</v>
      </c>
      <c r="D142" s="161">
        <f t="shared" si="0"/>
        <v>2078</v>
      </c>
    </row>
    <row r="143" spans="1:4" x14ac:dyDescent="0.25">
      <c r="A143" s="156">
        <v>57</v>
      </c>
      <c r="B143" s="160">
        <v>0.03</v>
      </c>
      <c r="C143" s="158">
        <v>0.16039999999999999</v>
      </c>
      <c r="D143" s="161">
        <f t="shared" si="0"/>
        <v>2079</v>
      </c>
    </row>
    <row r="144" spans="1:4" x14ac:dyDescent="0.25">
      <c r="A144" s="156">
        <v>58</v>
      </c>
      <c r="B144" s="160">
        <v>0.03</v>
      </c>
      <c r="C144" s="158">
        <v>0.15570000000000001</v>
      </c>
      <c r="D144" s="161">
        <f t="shared" si="0"/>
        <v>2080</v>
      </c>
    </row>
    <row r="145" spans="1:4" x14ac:dyDescent="0.25">
      <c r="A145" s="156">
        <v>59</v>
      </c>
      <c r="B145" s="160">
        <v>0.03</v>
      </c>
      <c r="C145" s="158">
        <v>0.1512</v>
      </c>
      <c r="D145" s="161">
        <f t="shared" si="0"/>
        <v>2081</v>
      </c>
    </row>
    <row r="146" spans="1:4" x14ac:dyDescent="0.25">
      <c r="A146" s="156">
        <v>60</v>
      </c>
      <c r="B146" s="160">
        <v>0.03</v>
      </c>
      <c r="C146" s="158">
        <v>0.14680000000000001</v>
      </c>
      <c r="D146" s="161">
        <f t="shared" si="0"/>
        <v>2082</v>
      </c>
    </row>
    <row r="147" spans="1:4" x14ac:dyDescent="0.25">
      <c r="A147" s="162">
        <v>61</v>
      </c>
      <c r="B147" s="163">
        <v>0.03</v>
      </c>
      <c r="C147" s="164">
        <v>0.14249999999999999</v>
      </c>
      <c r="D147" s="165">
        <f t="shared" si="0"/>
        <v>2083</v>
      </c>
    </row>
  </sheetData>
  <sheetProtection algorithmName="SHA-512" hashValue="NRTRRaNPtxEcG007UHpbADW0la56h9reldJtyPJOpo22A8iC6tFX8iUwQOBzAS3Xke3RNwwNsABkgCc2q8UILA==" saltValue="s0DGtxxSDlh9Kj3SQlDwMg==" spinCount="100000" sheet="1" objects="1" scenarios="1"/>
  <mergeCells count="1">
    <mergeCell ref="A7:C7"/>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D6CF6-848B-4DBC-BF2B-B0DC5A7A4D8C}">
  <sheetPr>
    <tabColor theme="9" tint="0.59999389629810485"/>
  </sheetPr>
  <dimension ref="A1:F23"/>
  <sheetViews>
    <sheetView zoomScale="80" zoomScaleNormal="80" workbookViewId="0">
      <selection activeCell="C8" sqref="C8"/>
    </sheetView>
  </sheetViews>
  <sheetFormatPr defaultRowHeight="15" x14ac:dyDescent="0.25"/>
  <cols>
    <col min="1" max="1" width="38.7109375" customWidth="1"/>
    <col min="2" max="2" width="11.5703125" bestFit="1" customWidth="1"/>
    <col min="3" max="3" width="17.42578125" customWidth="1"/>
    <col min="5" max="5" width="39.85546875" bestFit="1" customWidth="1"/>
    <col min="6" max="6" width="11.28515625" bestFit="1" customWidth="1"/>
  </cols>
  <sheetData>
    <row r="1" spans="1:6" ht="31.5" x14ac:dyDescent="0.5">
      <c r="A1" s="166" t="s">
        <v>144</v>
      </c>
    </row>
    <row r="2" spans="1:6" x14ac:dyDescent="0.25">
      <c r="A2" t="s">
        <v>145</v>
      </c>
    </row>
    <row r="5" spans="1:6" ht="18.75" x14ac:dyDescent="0.25">
      <c r="A5" s="287" t="s">
        <v>25</v>
      </c>
      <c r="B5" s="288"/>
      <c r="C5" s="167" t="s">
        <v>146</v>
      </c>
    </row>
    <row r="6" spans="1:6" x14ac:dyDescent="0.25">
      <c r="A6" s="115" t="s">
        <v>28</v>
      </c>
      <c r="B6" s="115" t="s">
        <v>29</v>
      </c>
      <c r="C6" s="115">
        <v>1.1499999999999999</v>
      </c>
      <c r="E6" s="18"/>
      <c r="F6" s="18"/>
    </row>
    <row r="7" spans="1:6" x14ac:dyDescent="0.25">
      <c r="A7" s="115" t="s">
        <v>30</v>
      </c>
      <c r="B7" s="115" t="s">
        <v>29</v>
      </c>
      <c r="C7" s="115">
        <v>37.61</v>
      </c>
      <c r="E7" s="168"/>
      <c r="F7" s="18"/>
    </row>
    <row r="8" spans="1:6" x14ac:dyDescent="0.25">
      <c r="A8" s="115" t="s">
        <v>31</v>
      </c>
      <c r="B8" s="115" t="s">
        <v>29</v>
      </c>
      <c r="C8" s="115">
        <v>13.28</v>
      </c>
      <c r="E8" s="168"/>
      <c r="F8" s="18"/>
    </row>
    <row r="9" spans="1:6" x14ac:dyDescent="0.25">
      <c r="A9" s="115" t="s">
        <v>31</v>
      </c>
      <c r="B9" s="115" t="s">
        <v>41</v>
      </c>
      <c r="C9" s="115">
        <v>12.17</v>
      </c>
      <c r="E9" s="18"/>
      <c r="F9" s="18"/>
    </row>
    <row r="10" spans="1:6" x14ac:dyDescent="0.25">
      <c r="A10" s="115" t="s">
        <v>33</v>
      </c>
      <c r="B10" s="115" t="s">
        <v>29</v>
      </c>
      <c r="C10" s="115">
        <v>3.54</v>
      </c>
      <c r="E10" s="168"/>
      <c r="F10" s="18"/>
    </row>
    <row r="11" spans="1:6" x14ac:dyDescent="0.25">
      <c r="A11" s="169" t="s">
        <v>147</v>
      </c>
      <c r="B11" s="169" t="s">
        <v>41</v>
      </c>
      <c r="C11" s="169">
        <v>2.31</v>
      </c>
      <c r="E11" s="168"/>
      <c r="F11" s="18"/>
    </row>
    <row r="12" spans="1:6" x14ac:dyDescent="0.25">
      <c r="A12" s="169" t="s">
        <v>148</v>
      </c>
      <c r="B12" s="169" t="s">
        <v>29</v>
      </c>
      <c r="C12" s="169">
        <v>3.54</v>
      </c>
      <c r="E12" s="18"/>
      <c r="F12" s="18"/>
    </row>
    <row r="13" spans="1:6" x14ac:dyDescent="0.25">
      <c r="A13" s="169" t="s">
        <v>148</v>
      </c>
      <c r="B13" s="169" t="s">
        <v>41</v>
      </c>
      <c r="C13" s="169">
        <v>2.31</v>
      </c>
      <c r="E13" s="18"/>
      <c r="F13" s="18"/>
    </row>
    <row r="14" spans="1:6" x14ac:dyDescent="0.25">
      <c r="A14" s="115" t="s">
        <v>34</v>
      </c>
      <c r="B14" s="115" t="s">
        <v>29</v>
      </c>
      <c r="C14" s="115">
        <v>13.03</v>
      </c>
      <c r="E14" s="18"/>
      <c r="F14" s="18"/>
    </row>
    <row r="15" spans="1:6" x14ac:dyDescent="0.25">
      <c r="A15" s="115" t="s">
        <v>35</v>
      </c>
      <c r="B15" s="115" t="s">
        <v>29</v>
      </c>
      <c r="C15" s="115">
        <v>27.54</v>
      </c>
      <c r="E15" s="18"/>
      <c r="F15" s="18"/>
    </row>
    <row r="16" spans="1:6" x14ac:dyDescent="0.25">
      <c r="A16" s="115" t="s">
        <v>36</v>
      </c>
      <c r="B16" s="115" t="s">
        <v>37</v>
      </c>
      <c r="C16" s="115">
        <v>3.91</v>
      </c>
      <c r="E16" s="18"/>
      <c r="F16" s="18"/>
    </row>
    <row r="17" spans="1:6" x14ac:dyDescent="0.25">
      <c r="A17" s="115" t="s">
        <v>38</v>
      </c>
      <c r="B17" s="115" t="s">
        <v>37</v>
      </c>
      <c r="C17" s="115">
        <v>8.0500000000000007</v>
      </c>
      <c r="E17" s="168"/>
      <c r="F17" s="18"/>
    </row>
    <row r="18" spans="1:6" x14ac:dyDescent="0.25">
      <c r="A18" s="115" t="s">
        <v>39</v>
      </c>
      <c r="B18" s="115" t="s">
        <v>37</v>
      </c>
      <c r="C18" s="115">
        <v>-0.02</v>
      </c>
      <c r="E18" s="18"/>
      <c r="F18" s="18"/>
    </row>
    <row r="19" spans="1:6" x14ac:dyDescent="0.25">
      <c r="A19" s="115" t="s">
        <v>40</v>
      </c>
      <c r="B19" s="115" t="s">
        <v>41</v>
      </c>
      <c r="C19" s="115">
        <v>-0.02</v>
      </c>
    </row>
    <row r="20" spans="1:6" x14ac:dyDescent="0.25">
      <c r="A20" s="115" t="s">
        <v>42</v>
      </c>
      <c r="B20" s="115" t="s">
        <v>41</v>
      </c>
      <c r="C20" s="115">
        <v>-0.93</v>
      </c>
    </row>
    <row r="21" spans="1:6" x14ac:dyDescent="0.25">
      <c r="A21" s="115" t="s">
        <v>43</v>
      </c>
      <c r="B21" s="115" t="s">
        <v>29</v>
      </c>
      <c r="C21" s="115">
        <v>13.37</v>
      </c>
    </row>
    <row r="22" spans="1:6" x14ac:dyDescent="0.25">
      <c r="A22" s="169" t="s">
        <v>149</v>
      </c>
      <c r="B22" s="169" t="s">
        <v>29</v>
      </c>
      <c r="C22" s="169">
        <v>13.28</v>
      </c>
    </row>
    <row r="23" spans="1:6" x14ac:dyDescent="0.25">
      <c r="A23" s="115" t="s">
        <v>44</v>
      </c>
      <c r="B23" s="115" t="s">
        <v>29</v>
      </c>
      <c r="C23" s="115">
        <v>1.61</v>
      </c>
    </row>
  </sheetData>
  <sheetProtection algorithmName="SHA-512" hashValue="asc4GkPQ9vkH1u9k2jAbZMPpDIH360c79TeiQJaxicn0ztJf5mO7tZj9tP21e7rbR30NC7BbCkDvdvVOhX17Qg==" saltValue="4uROX6QAs/uwNxO+z05mig==" spinCount="100000" sheet="1" objects="1" scenarios="1"/>
  <mergeCells count="1">
    <mergeCell ref="A5:B5"/>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B7EF7-5C2D-4665-81E2-41EEAB1FC5E3}">
  <sheetPr>
    <tabColor theme="9" tint="0.59999389629810485"/>
  </sheetPr>
  <dimension ref="A1:D110"/>
  <sheetViews>
    <sheetView zoomScale="80" zoomScaleNormal="80" workbookViewId="0">
      <selection activeCell="C15" sqref="C15"/>
    </sheetView>
  </sheetViews>
  <sheetFormatPr defaultRowHeight="15" x14ac:dyDescent="0.25"/>
  <cols>
    <col min="1" max="1" width="24.140625" customWidth="1"/>
    <col min="2" max="2" width="7.140625" bestFit="1" customWidth="1"/>
  </cols>
  <sheetData>
    <row r="1" spans="1:4" ht="31.5" x14ac:dyDescent="0.5">
      <c r="A1" s="166" t="s">
        <v>150</v>
      </c>
    </row>
    <row r="2" spans="1:4" x14ac:dyDescent="0.25">
      <c r="A2" s="170"/>
    </row>
    <row r="3" spans="1:4" ht="26.25" x14ac:dyDescent="0.45">
      <c r="A3" s="171" t="s">
        <v>151</v>
      </c>
      <c r="B3" s="172"/>
      <c r="C3" s="172"/>
      <c r="D3" s="172"/>
    </row>
    <row r="4" spans="1:4" ht="17.25" customHeight="1" x14ac:dyDescent="0.25">
      <c r="A4" t="s">
        <v>152</v>
      </c>
      <c r="B4" s="173" t="s">
        <v>153</v>
      </c>
      <c r="C4" s="172"/>
      <c r="D4" s="172"/>
    </row>
    <row r="5" spans="1:4" ht="17.25" customHeight="1" x14ac:dyDescent="0.25">
      <c r="A5" s="174" t="s">
        <v>154</v>
      </c>
      <c r="B5" s="172"/>
      <c r="C5" s="172"/>
      <c r="D5" s="172"/>
    </row>
    <row r="6" spans="1:4" ht="17.25" customHeight="1" x14ac:dyDescent="0.25">
      <c r="A6" s="174"/>
      <c r="B6" s="172"/>
      <c r="C6" s="172"/>
      <c r="D6" s="172"/>
    </row>
    <row r="7" spans="1:4" ht="17.25" customHeight="1" x14ac:dyDescent="0.25">
      <c r="A7" s="175" t="s">
        <v>155</v>
      </c>
      <c r="B7" s="172"/>
      <c r="C7" s="172"/>
      <c r="D7" s="172"/>
    </row>
    <row r="8" spans="1:4" ht="17.25" customHeight="1" x14ac:dyDescent="0.25">
      <c r="B8" s="172"/>
      <c r="C8" s="172"/>
      <c r="D8" s="172"/>
    </row>
    <row r="9" spans="1:4" x14ac:dyDescent="0.25">
      <c r="A9" s="176"/>
      <c r="B9" s="176"/>
      <c r="C9" s="176"/>
      <c r="D9" s="176"/>
    </row>
    <row r="10" spans="1:4" ht="15.75" x14ac:dyDescent="0.25">
      <c r="A10" s="177" t="s">
        <v>27</v>
      </c>
      <c r="B10" s="178" t="s">
        <v>156</v>
      </c>
      <c r="C10" s="178" t="s">
        <v>157</v>
      </c>
      <c r="D10" s="179" t="s">
        <v>158</v>
      </c>
    </row>
    <row r="11" spans="1:4" x14ac:dyDescent="0.25">
      <c r="A11" s="180">
        <v>2020</v>
      </c>
      <c r="B11" s="181">
        <v>120</v>
      </c>
      <c r="C11" s="181">
        <v>241</v>
      </c>
      <c r="D11" s="182">
        <v>361</v>
      </c>
    </row>
    <row r="12" spans="1:4" x14ac:dyDescent="0.25">
      <c r="A12" s="180">
        <v>2021</v>
      </c>
      <c r="B12" s="181">
        <v>122</v>
      </c>
      <c r="C12" s="181">
        <v>245</v>
      </c>
      <c r="D12" s="182">
        <v>367</v>
      </c>
    </row>
    <row r="13" spans="1:4" x14ac:dyDescent="0.25">
      <c r="A13" s="180">
        <v>2022</v>
      </c>
      <c r="B13" s="181">
        <v>124</v>
      </c>
      <c r="C13" s="181">
        <v>248</v>
      </c>
      <c r="D13" s="182">
        <v>373</v>
      </c>
    </row>
    <row r="14" spans="1:4" x14ac:dyDescent="0.25">
      <c r="A14" s="180">
        <v>2023</v>
      </c>
      <c r="B14" s="181">
        <v>126</v>
      </c>
      <c r="C14" s="181">
        <v>252</v>
      </c>
      <c r="D14" s="182">
        <v>378</v>
      </c>
    </row>
    <row r="15" spans="1:4" x14ac:dyDescent="0.25">
      <c r="A15" s="180">
        <v>2024</v>
      </c>
      <c r="B15" s="181">
        <v>128</v>
      </c>
      <c r="C15" s="181">
        <v>256</v>
      </c>
      <c r="D15" s="182">
        <v>384</v>
      </c>
    </row>
    <row r="16" spans="1:4" x14ac:dyDescent="0.25">
      <c r="A16" s="180">
        <v>2025</v>
      </c>
      <c r="B16" s="181">
        <v>130</v>
      </c>
      <c r="C16" s="181">
        <v>260</v>
      </c>
      <c r="D16" s="182">
        <v>390</v>
      </c>
    </row>
    <row r="17" spans="1:4" x14ac:dyDescent="0.25">
      <c r="A17" s="180">
        <v>2026</v>
      </c>
      <c r="B17" s="181">
        <v>132</v>
      </c>
      <c r="C17" s="181">
        <v>264</v>
      </c>
      <c r="D17" s="182">
        <v>396</v>
      </c>
    </row>
    <row r="18" spans="1:4" x14ac:dyDescent="0.25">
      <c r="A18" s="180">
        <v>2027</v>
      </c>
      <c r="B18" s="181">
        <v>134</v>
      </c>
      <c r="C18" s="181">
        <v>268</v>
      </c>
      <c r="D18" s="182">
        <v>402</v>
      </c>
    </row>
    <row r="19" spans="1:4" x14ac:dyDescent="0.25">
      <c r="A19" s="180">
        <v>2028</v>
      </c>
      <c r="B19" s="181">
        <v>136</v>
      </c>
      <c r="C19" s="181">
        <v>272</v>
      </c>
      <c r="D19" s="182">
        <v>408</v>
      </c>
    </row>
    <row r="20" spans="1:4" x14ac:dyDescent="0.25">
      <c r="A20" s="180">
        <v>2029</v>
      </c>
      <c r="B20" s="181">
        <v>138</v>
      </c>
      <c r="C20" s="181">
        <v>276</v>
      </c>
      <c r="D20" s="182">
        <v>414</v>
      </c>
    </row>
    <row r="21" spans="1:4" x14ac:dyDescent="0.25">
      <c r="A21" s="180">
        <v>2030</v>
      </c>
      <c r="B21" s="181">
        <v>140</v>
      </c>
      <c r="C21" s="181">
        <v>280</v>
      </c>
      <c r="D21" s="182">
        <v>420</v>
      </c>
    </row>
    <row r="22" spans="1:4" x14ac:dyDescent="0.25">
      <c r="A22" s="180">
        <v>2031</v>
      </c>
      <c r="B22" s="181">
        <v>142</v>
      </c>
      <c r="C22" s="181">
        <v>285</v>
      </c>
      <c r="D22" s="182">
        <v>427</v>
      </c>
    </row>
    <row r="23" spans="1:4" x14ac:dyDescent="0.25">
      <c r="A23" s="180">
        <v>2032</v>
      </c>
      <c r="B23" s="181">
        <v>144</v>
      </c>
      <c r="C23" s="181">
        <v>289</v>
      </c>
      <c r="D23" s="182">
        <v>433</v>
      </c>
    </row>
    <row r="24" spans="1:4" x14ac:dyDescent="0.25">
      <c r="A24" s="180">
        <v>2033</v>
      </c>
      <c r="B24" s="181">
        <v>147</v>
      </c>
      <c r="C24" s="181">
        <v>293</v>
      </c>
      <c r="D24" s="182">
        <v>440</v>
      </c>
    </row>
    <row r="25" spans="1:4" x14ac:dyDescent="0.25">
      <c r="A25" s="180">
        <v>2034</v>
      </c>
      <c r="B25" s="181">
        <v>149</v>
      </c>
      <c r="C25" s="181">
        <v>298</v>
      </c>
      <c r="D25" s="182">
        <v>447</v>
      </c>
    </row>
    <row r="26" spans="1:4" x14ac:dyDescent="0.25">
      <c r="A26" s="180">
        <v>2035</v>
      </c>
      <c r="B26" s="181">
        <v>151</v>
      </c>
      <c r="C26" s="181">
        <v>302</v>
      </c>
      <c r="D26" s="182">
        <v>453</v>
      </c>
    </row>
    <row r="27" spans="1:4" x14ac:dyDescent="0.25">
      <c r="A27" s="180">
        <v>2036</v>
      </c>
      <c r="B27" s="181">
        <v>153</v>
      </c>
      <c r="C27" s="181">
        <v>307</v>
      </c>
      <c r="D27" s="182">
        <v>460</v>
      </c>
    </row>
    <row r="28" spans="1:4" x14ac:dyDescent="0.25">
      <c r="A28" s="180">
        <v>2037</v>
      </c>
      <c r="B28" s="181">
        <v>156</v>
      </c>
      <c r="C28" s="181">
        <v>312</v>
      </c>
      <c r="D28" s="182">
        <v>467</v>
      </c>
    </row>
    <row r="29" spans="1:4" x14ac:dyDescent="0.25">
      <c r="A29" s="180">
        <v>2038</v>
      </c>
      <c r="B29" s="181">
        <v>158</v>
      </c>
      <c r="C29" s="181">
        <v>316</v>
      </c>
      <c r="D29" s="182">
        <v>474</v>
      </c>
    </row>
    <row r="30" spans="1:4" x14ac:dyDescent="0.25">
      <c r="A30" s="180">
        <v>2039</v>
      </c>
      <c r="B30" s="181">
        <v>161</v>
      </c>
      <c r="C30" s="181">
        <v>321</v>
      </c>
      <c r="D30" s="182">
        <v>482</v>
      </c>
    </row>
    <row r="31" spans="1:4" x14ac:dyDescent="0.25">
      <c r="A31" s="180">
        <v>2040</v>
      </c>
      <c r="B31" s="181">
        <v>163</v>
      </c>
      <c r="C31" s="181">
        <v>326</v>
      </c>
      <c r="D31" s="182">
        <v>489</v>
      </c>
    </row>
    <row r="32" spans="1:4" x14ac:dyDescent="0.25">
      <c r="A32" s="180">
        <v>2041</v>
      </c>
      <c r="B32" s="181">
        <v>165</v>
      </c>
      <c r="C32" s="181">
        <v>331</v>
      </c>
      <c r="D32" s="182">
        <v>496</v>
      </c>
    </row>
    <row r="33" spans="1:4" x14ac:dyDescent="0.25">
      <c r="A33" s="180">
        <v>2042</v>
      </c>
      <c r="B33" s="181">
        <v>168</v>
      </c>
      <c r="C33" s="181">
        <v>336</v>
      </c>
      <c r="D33" s="182">
        <v>504</v>
      </c>
    </row>
    <row r="34" spans="1:4" x14ac:dyDescent="0.25">
      <c r="A34" s="180">
        <v>2043</v>
      </c>
      <c r="B34" s="181">
        <v>170</v>
      </c>
      <c r="C34" s="181">
        <v>341</v>
      </c>
      <c r="D34" s="182">
        <v>511</v>
      </c>
    </row>
    <row r="35" spans="1:4" x14ac:dyDescent="0.25">
      <c r="A35" s="180">
        <v>2044</v>
      </c>
      <c r="B35" s="181">
        <v>173</v>
      </c>
      <c r="C35" s="181">
        <v>346</v>
      </c>
      <c r="D35" s="182">
        <v>519</v>
      </c>
    </row>
    <row r="36" spans="1:4" x14ac:dyDescent="0.25">
      <c r="A36" s="180">
        <v>2045</v>
      </c>
      <c r="B36" s="181">
        <v>176</v>
      </c>
      <c r="C36" s="181">
        <v>351</v>
      </c>
      <c r="D36" s="182">
        <v>527</v>
      </c>
    </row>
    <row r="37" spans="1:4" x14ac:dyDescent="0.25">
      <c r="A37" s="180">
        <v>2046</v>
      </c>
      <c r="B37" s="181">
        <v>178</v>
      </c>
      <c r="C37" s="181">
        <v>356</v>
      </c>
      <c r="D37" s="182">
        <v>535</v>
      </c>
    </row>
    <row r="38" spans="1:4" x14ac:dyDescent="0.25">
      <c r="A38" s="180">
        <v>2047</v>
      </c>
      <c r="B38" s="181">
        <v>181</v>
      </c>
      <c r="C38" s="181">
        <v>362</v>
      </c>
      <c r="D38" s="182">
        <v>543</v>
      </c>
    </row>
    <row r="39" spans="1:4" x14ac:dyDescent="0.25">
      <c r="A39" s="180">
        <v>2048</v>
      </c>
      <c r="B39" s="181">
        <v>184</v>
      </c>
      <c r="C39" s="181">
        <v>367</v>
      </c>
      <c r="D39" s="182">
        <v>551</v>
      </c>
    </row>
    <row r="40" spans="1:4" x14ac:dyDescent="0.25">
      <c r="A40" s="180">
        <v>2049</v>
      </c>
      <c r="B40" s="181">
        <v>186</v>
      </c>
      <c r="C40" s="181">
        <v>373</v>
      </c>
      <c r="D40" s="182">
        <v>559</v>
      </c>
    </row>
    <row r="41" spans="1:4" ht="15.75" thickBot="1" x14ac:dyDescent="0.3">
      <c r="A41" s="180">
        <v>2050</v>
      </c>
      <c r="B41" s="181">
        <v>189</v>
      </c>
      <c r="C41" s="181">
        <v>378</v>
      </c>
      <c r="D41" s="182">
        <v>568</v>
      </c>
    </row>
    <row r="42" spans="1:4" x14ac:dyDescent="0.25">
      <c r="A42" s="183">
        <v>2051</v>
      </c>
      <c r="B42" s="184">
        <f>B41*(1+1.5/100)</f>
        <v>191.83499999999998</v>
      </c>
      <c r="C42" s="184">
        <f>C41*(1+1.5/100)</f>
        <v>383.66999999999996</v>
      </c>
      <c r="D42" s="185">
        <f>D41*(1+1.5/100)</f>
        <v>576.52</v>
      </c>
    </row>
    <row r="43" spans="1:4" x14ac:dyDescent="0.25">
      <c r="A43" s="186">
        <v>2052</v>
      </c>
      <c r="B43" s="187">
        <f t="shared" ref="B43:D58" si="0">B42*(1+1.5/100)</f>
        <v>194.71252499999997</v>
      </c>
      <c r="C43" s="187">
        <f t="shared" si="0"/>
        <v>389.42504999999994</v>
      </c>
      <c r="D43" s="188">
        <f t="shared" si="0"/>
        <v>585.16779999999994</v>
      </c>
    </row>
    <row r="44" spans="1:4" x14ac:dyDescent="0.25">
      <c r="A44" s="186">
        <v>2053</v>
      </c>
      <c r="B44" s="187">
        <f t="shared" si="0"/>
        <v>197.63321287499994</v>
      </c>
      <c r="C44" s="187">
        <f t="shared" si="0"/>
        <v>395.26642574999988</v>
      </c>
      <c r="D44" s="188">
        <f t="shared" si="0"/>
        <v>593.94531699999993</v>
      </c>
    </row>
    <row r="45" spans="1:4" x14ac:dyDescent="0.25">
      <c r="A45" s="186">
        <v>2054</v>
      </c>
      <c r="B45" s="187">
        <f t="shared" si="0"/>
        <v>200.59771106812491</v>
      </c>
      <c r="C45" s="187">
        <f t="shared" si="0"/>
        <v>401.19542213624982</v>
      </c>
      <c r="D45" s="188">
        <f t="shared" si="0"/>
        <v>602.8544967549999</v>
      </c>
    </row>
    <row r="46" spans="1:4" x14ac:dyDescent="0.25">
      <c r="A46" s="186">
        <v>2055</v>
      </c>
      <c r="B46" s="187">
        <f t="shared" si="0"/>
        <v>203.60667673414676</v>
      </c>
      <c r="C46" s="187">
        <f t="shared" si="0"/>
        <v>407.21335346829352</v>
      </c>
      <c r="D46" s="188">
        <f t="shared" si="0"/>
        <v>611.89731420632484</v>
      </c>
    </row>
    <row r="47" spans="1:4" x14ac:dyDescent="0.25">
      <c r="A47" s="186">
        <v>2056</v>
      </c>
      <c r="B47" s="187">
        <f t="shared" si="0"/>
        <v>206.66077688515895</v>
      </c>
      <c r="C47" s="187">
        <f t="shared" si="0"/>
        <v>413.32155377031791</v>
      </c>
      <c r="D47" s="188">
        <f t="shared" si="0"/>
        <v>621.0757739194197</v>
      </c>
    </row>
    <row r="48" spans="1:4" x14ac:dyDescent="0.25">
      <c r="A48" s="186">
        <v>2057</v>
      </c>
      <c r="B48" s="187">
        <f t="shared" si="0"/>
        <v>209.76068853843631</v>
      </c>
      <c r="C48" s="187">
        <f t="shared" si="0"/>
        <v>419.52137707687262</v>
      </c>
      <c r="D48" s="188">
        <f t="shared" si="0"/>
        <v>630.39191052821093</v>
      </c>
    </row>
    <row r="49" spans="1:4" x14ac:dyDescent="0.25">
      <c r="A49" s="186">
        <v>2058</v>
      </c>
      <c r="B49" s="187">
        <f t="shared" si="0"/>
        <v>212.90709886651283</v>
      </c>
      <c r="C49" s="187">
        <f t="shared" si="0"/>
        <v>425.81419773302565</v>
      </c>
      <c r="D49" s="188">
        <f t="shared" si="0"/>
        <v>639.84778918613404</v>
      </c>
    </row>
    <row r="50" spans="1:4" x14ac:dyDescent="0.25">
      <c r="A50" s="186">
        <v>2059</v>
      </c>
      <c r="B50" s="187">
        <f t="shared" si="0"/>
        <v>216.10070534951049</v>
      </c>
      <c r="C50" s="187">
        <f t="shared" si="0"/>
        <v>432.20141069902098</v>
      </c>
      <c r="D50" s="188">
        <f t="shared" si="0"/>
        <v>649.44550602392599</v>
      </c>
    </row>
    <row r="51" spans="1:4" x14ac:dyDescent="0.25">
      <c r="A51" s="186">
        <v>2060</v>
      </c>
      <c r="B51" s="187">
        <f t="shared" si="0"/>
        <v>219.34221592975314</v>
      </c>
      <c r="C51" s="187">
        <f t="shared" si="0"/>
        <v>438.68443185950628</v>
      </c>
      <c r="D51" s="188">
        <f t="shared" si="0"/>
        <v>659.18718861428476</v>
      </c>
    </row>
    <row r="52" spans="1:4" x14ac:dyDescent="0.25">
      <c r="A52" s="186">
        <v>2061</v>
      </c>
      <c r="B52" s="187">
        <f t="shared" si="0"/>
        <v>222.63234916869942</v>
      </c>
      <c r="C52" s="187">
        <f t="shared" si="0"/>
        <v>445.26469833739884</v>
      </c>
      <c r="D52" s="188">
        <f t="shared" si="0"/>
        <v>669.074996443499</v>
      </c>
    </row>
    <row r="53" spans="1:4" x14ac:dyDescent="0.25">
      <c r="A53" s="186">
        <v>2062</v>
      </c>
      <c r="B53" s="187">
        <f t="shared" si="0"/>
        <v>225.9718344062299</v>
      </c>
      <c r="C53" s="187">
        <f t="shared" si="0"/>
        <v>451.9436688124598</v>
      </c>
      <c r="D53" s="188">
        <f t="shared" si="0"/>
        <v>679.11112139015142</v>
      </c>
    </row>
    <row r="54" spans="1:4" x14ac:dyDescent="0.25">
      <c r="A54" s="186">
        <v>2063</v>
      </c>
      <c r="B54" s="187">
        <f t="shared" si="0"/>
        <v>229.36141192232333</v>
      </c>
      <c r="C54" s="187">
        <f t="shared" si="0"/>
        <v>458.72282384464665</v>
      </c>
      <c r="D54" s="188">
        <f t="shared" si="0"/>
        <v>689.29778821100365</v>
      </c>
    </row>
    <row r="55" spans="1:4" x14ac:dyDescent="0.25">
      <c r="A55" s="186">
        <v>2064</v>
      </c>
      <c r="B55" s="187">
        <f t="shared" si="0"/>
        <v>232.80183310115817</v>
      </c>
      <c r="C55" s="187">
        <f t="shared" si="0"/>
        <v>465.60366620231633</v>
      </c>
      <c r="D55" s="188">
        <f t="shared" si="0"/>
        <v>699.63725503416867</v>
      </c>
    </row>
    <row r="56" spans="1:4" x14ac:dyDescent="0.25">
      <c r="A56" s="186">
        <v>2065</v>
      </c>
      <c r="B56" s="187">
        <f t="shared" si="0"/>
        <v>236.29386059767552</v>
      </c>
      <c r="C56" s="187">
        <f t="shared" si="0"/>
        <v>472.58772119535104</v>
      </c>
      <c r="D56" s="188">
        <f t="shared" si="0"/>
        <v>710.13181385968119</v>
      </c>
    </row>
    <row r="57" spans="1:4" x14ac:dyDescent="0.25">
      <c r="A57" s="186">
        <v>2066</v>
      </c>
      <c r="B57" s="187">
        <f t="shared" si="0"/>
        <v>239.83826850664062</v>
      </c>
      <c r="C57" s="187">
        <f t="shared" si="0"/>
        <v>479.67653701328123</v>
      </c>
      <c r="D57" s="188">
        <f t="shared" si="0"/>
        <v>720.78379106757632</v>
      </c>
    </row>
    <row r="58" spans="1:4" x14ac:dyDescent="0.25">
      <c r="A58" s="186">
        <v>2067</v>
      </c>
      <c r="B58" s="187">
        <f t="shared" si="0"/>
        <v>243.43584253424021</v>
      </c>
      <c r="C58" s="187">
        <f t="shared" si="0"/>
        <v>486.87168506848042</v>
      </c>
      <c r="D58" s="188">
        <f t="shared" si="0"/>
        <v>731.59554793358984</v>
      </c>
    </row>
    <row r="59" spans="1:4" x14ac:dyDescent="0.25">
      <c r="A59" s="186">
        <v>2068</v>
      </c>
      <c r="B59" s="187">
        <f t="shared" ref="B59:D74" si="1">B58*(1+1.5/100)</f>
        <v>247.0873801722538</v>
      </c>
      <c r="C59" s="187">
        <f t="shared" si="1"/>
        <v>494.1747603445076</v>
      </c>
      <c r="D59" s="188">
        <f t="shared" si="1"/>
        <v>742.56948115259365</v>
      </c>
    </row>
    <row r="60" spans="1:4" x14ac:dyDescent="0.25">
      <c r="A60" s="186">
        <v>2069</v>
      </c>
      <c r="B60" s="187">
        <f t="shared" si="1"/>
        <v>250.79369087483758</v>
      </c>
      <c r="C60" s="187">
        <f t="shared" si="1"/>
        <v>501.58738174967516</v>
      </c>
      <c r="D60" s="188">
        <f t="shared" si="1"/>
        <v>753.70802336988254</v>
      </c>
    </row>
    <row r="61" spans="1:4" x14ac:dyDescent="0.25">
      <c r="A61" s="186">
        <v>2070</v>
      </c>
      <c r="B61" s="187">
        <f t="shared" si="1"/>
        <v>254.55559623796012</v>
      </c>
      <c r="C61" s="187">
        <f t="shared" si="1"/>
        <v>509.11119247592023</v>
      </c>
      <c r="D61" s="188">
        <f t="shared" si="1"/>
        <v>765.01364372043065</v>
      </c>
    </row>
    <row r="62" spans="1:4" x14ac:dyDescent="0.25">
      <c r="A62" s="186">
        <v>2071</v>
      </c>
      <c r="B62" s="187">
        <f t="shared" si="1"/>
        <v>258.37393018152949</v>
      </c>
      <c r="C62" s="187">
        <f t="shared" si="1"/>
        <v>516.74786036305898</v>
      </c>
      <c r="D62" s="188">
        <f t="shared" si="1"/>
        <v>776.488848376237</v>
      </c>
    </row>
    <row r="63" spans="1:4" x14ac:dyDescent="0.25">
      <c r="A63" s="186">
        <v>2072</v>
      </c>
      <c r="B63" s="187">
        <f t="shared" si="1"/>
        <v>262.24953913425242</v>
      </c>
      <c r="C63" s="187">
        <f t="shared" si="1"/>
        <v>524.49907826850483</v>
      </c>
      <c r="D63" s="188">
        <f t="shared" si="1"/>
        <v>788.13618110188042</v>
      </c>
    </row>
    <row r="64" spans="1:4" x14ac:dyDescent="0.25">
      <c r="A64" s="186">
        <v>2073</v>
      </c>
      <c r="B64" s="187">
        <f t="shared" si="1"/>
        <v>266.18328222126615</v>
      </c>
      <c r="C64" s="187">
        <f t="shared" si="1"/>
        <v>532.36656444253231</v>
      </c>
      <c r="D64" s="188">
        <f t="shared" si="1"/>
        <v>799.95822381840856</v>
      </c>
    </row>
    <row r="65" spans="1:4" x14ac:dyDescent="0.25">
      <c r="A65" s="186">
        <v>2074</v>
      </c>
      <c r="B65" s="187">
        <f t="shared" si="1"/>
        <v>270.17603145458514</v>
      </c>
      <c r="C65" s="187">
        <f t="shared" si="1"/>
        <v>540.35206290917029</v>
      </c>
      <c r="D65" s="188">
        <f t="shared" si="1"/>
        <v>811.95759717568455</v>
      </c>
    </row>
    <row r="66" spans="1:4" x14ac:dyDescent="0.25">
      <c r="A66" s="186">
        <v>2075</v>
      </c>
      <c r="B66" s="187">
        <f t="shared" si="1"/>
        <v>274.22867192640388</v>
      </c>
      <c r="C66" s="187">
        <f t="shared" si="1"/>
        <v>548.45734385280775</v>
      </c>
      <c r="D66" s="188">
        <f t="shared" si="1"/>
        <v>824.13696113331969</v>
      </c>
    </row>
    <row r="67" spans="1:4" x14ac:dyDescent="0.25">
      <c r="A67" s="186">
        <v>2076</v>
      </c>
      <c r="B67" s="187">
        <f t="shared" si="1"/>
        <v>278.34210200529992</v>
      </c>
      <c r="C67" s="187">
        <f t="shared" si="1"/>
        <v>556.68420401059984</v>
      </c>
      <c r="D67" s="188">
        <f t="shared" si="1"/>
        <v>836.49901555031943</v>
      </c>
    </row>
    <row r="68" spans="1:4" x14ac:dyDescent="0.25">
      <c r="A68" s="186">
        <v>2077</v>
      </c>
      <c r="B68" s="187">
        <f t="shared" si="1"/>
        <v>282.51723353537938</v>
      </c>
      <c r="C68" s="187">
        <f t="shared" si="1"/>
        <v>565.03446707075875</v>
      </c>
      <c r="D68" s="188">
        <f t="shared" si="1"/>
        <v>849.04650078357417</v>
      </c>
    </row>
    <row r="69" spans="1:4" x14ac:dyDescent="0.25">
      <c r="A69" s="186">
        <v>2078</v>
      </c>
      <c r="B69" s="187">
        <f t="shared" si="1"/>
        <v>286.75499203841002</v>
      </c>
      <c r="C69" s="187">
        <f t="shared" si="1"/>
        <v>573.50998407682005</v>
      </c>
      <c r="D69" s="188">
        <f t="shared" si="1"/>
        <v>861.7821982953277</v>
      </c>
    </row>
    <row r="70" spans="1:4" x14ac:dyDescent="0.25">
      <c r="A70" s="186">
        <v>2079</v>
      </c>
      <c r="B70" s="187">
        <f t="shared" si="1"/>
        <v>291.05631691898617</v>
      </c>
      <c r="C70" s="187">
        <f t="shared" si="1"/>
        <v>582.11263383797234</v>
      </c>
      <c r="D70" s="188">
        <f t="shared" si="1"/>
        <v>874.7089312697575</v>
      </c>
    </row>
    <row r="71" spans="1:4" x14ac:dyDescent="0.25">
      <c r="A71" s="186">
        <v>2080</v>
      </c>
      <c r="B71" s="187">
        <f t="shared" si="1"/>
        <v>295.42216167277093</v>
      </c>
      <c r="C71" s="187">
        <f t="shared" si="1"/>
        <v>590.84432334554185</v>
      </c>
      <c r="D71" s="188">
        <f t="shared" si="1"/>
        <v>887.82956523880375</v>
      </c>
    </row>
    <row r="72" spans="1:4" x14ac:dyDescent="0.25">
      <c r="A72" s="186">
        <v>2081</v>
      </c>
      <c r="B72" s="187">
        <f t="shared" si="1"/>
        <v>299.85349409786244</v>
      </c>
      <c r="C72" s="187">
        <f t="shared" si="1"/>
        <v>599.70698819572488</v>
      </c>
      <c r="D72" s="188">
        <f t="shared" si="1"/>
        <v>901.14700871738569</v>
      </c>
    </row>
    <row r="73" spans="1:4" x14ac:dyDescent="0.25">
      <c r="A73" s="186">
        <v>2082</v>
      </c>
      <c r="B73" s="187">
        <f t="shared" si="1"/>
        <v>304.35129650933033</v>
      </c>
      <c r="C73" s="187">
        <f t="shared" si="1"/>
        <v>608.70259301866065</v>
      </c>
      <c r="D73" s="188">
        <f t="shared" si="1"/>
        <v>914.66421384814635</v>
      </c>
    </row>
    <row r="74" spans="1:4" x14ac:dyDescent="0.25">
      <c r="A74" s="186">
        <v>2083</v>
      </c>
      <c r="B74" s="187">
        <f t="shared" si="1"/>
        <v>308.91656595697026</v>
      </c>
      <c r="C74" s="187">
        <f t="shared" si="1"/>
        <v>617.83313191394052</v>
      </c>
      <c r="D74" s="188">
        <f t="shared" si="1"/>
        <v>928.38417705586846</v>
      </c>
    </row>
    <row r="75" spans="1:4" x14ac:dyDescent="0.25">
      <c r="A75" s="186">
        <v>2084</v>
      </c>
      <c r="B75" s="187">
        <f t="shared" ref="B75:D90" si="2">B74*(1+1.5/100)</f>
        <v>313.55031444632476</v>
      </c>
      <c r="C75" s="187">
        <f t="shared" si="2"/>
        <v>627.10062889264952</v>
      </c>
      <c r="D75" s="188">
        <f t="shared" si="2"/>
        <v>942.30993971170642</v>
      </c>
    </row>
    <row r="76" spans="1:4" x14ac:dyDescent="0.25">
      <c r="A76" s="186">
        <v>2085</v>
      </c>
      <c r="B76" s="187">
        <f t="shared" si="2"/>
        <v>318.25356916301962</v>
      </c>
      <c r="C76" s="187">
        <f t="shared" si="2"/>
        <v>636.50713832603924</v>
      </c>
      <c r="D76" s="188">
        <f t="shared" si="2"/>
        <v>956.44458880738193</v>
      </c>
    </row>
    <row r="77" spans="1:4" x14ac:dyDescent="0.25">
      <c r="A77" s="186">
        <v>2086</v>
      </c>
      <c r="B77" s="187">
        <f t="shared" si="2"/>
        <v>323.02737270046487</v>
      </c>
      <c r="C77" s="187">
        <f t="shared" si="2"/>
        <v>646.05474540092973</v>
      </c>
      <c r="D77" s="188">
        <f t="shared" si="2"/>
        <v>970.79125763949253</v>
      </c>
    </row>
    <row r="78" spans="1:4" x14ac:dyDescent="0.25">
      <c r="A78" s="186">
        <v>2087</v>
      </c>
      <c r="B78" s="187">
        <f t="shared" si="2"/>
        <v>327.87278329097182</v>
      </c>
      <c r="C78" s="187">
        <f t="shared" si="2"/>
        <v>655.74556658194365</v>
      </c>
      <c r="D78" s="188">
        <f t="shared" si="2"/>
        <v>985.3531265040848</v>
      </c>
    </row>
    <row r="79" spans="1:4" x14ac:dyDescent="0.25">
      <c r="A79" s="186">
        <v>2088</v>
      </c>
      <c r="B79" s="187">
        <f t="shared" si="2"/>
        <v>332.79087504033635</v>
      </c>
      <c r="C79" s="187">
        <f t="shared" si="2"/>
        <v>665.58175008067269</v>
      </c>
      <c r="D79" s="188">
        <f t="shared" si="2"/>
        <v>1000.1334234016459</v>
      </c>
    </row>
    <row r="80" spans="1:4" x14ac:dyDescent="0.25">
      <c r="A80" s="186">
        <v>2089</v>
      </c>
      <c r="B80" s="187">
        <f t="shared" si="2"/>
        <v>337.78273816594134</v>
      </c>
      <c r="C80" s="187">
        <f t="shared" si="2"/>
        <v>675.56547633188268</v>
      </c>
      <c r="D80" s="188">
        <f t="shared" si="2"/>
        <v>1015.1354247526705</v>
      </c>
    </row>
    <row r="81" spans="1:4" x14ac:dyDescent="0.25">
      <c r="A81" s="186">
        <v>2090</v>
      </c>
      <c r="B81" s="187">
        <f t="shared" si="2"/>
        <v>342.84947923843043</v>
      </c>
      <c r="C81" s="187">
        <f t="shared" si="2"/>
        <v>685.69895847686087</v>
      </c>
      <c r="D81" s="188">
        <f t="shared" si="2"/>
        <v>1030.3624561239603</v>
      </c>
    </row>
    <row r="82" spans="1:4" x14ac:dyDescent="0.25">
      <c r="A82" s="186">
        <v>2091</v>
      </c>
      <c r="B82" s="187">
        <f t="shared" si="2"/>
        <v>347.99222142700688</v>
      </c>
      <c r="C82" s="187">
        <f t="shared" si="2"/>
        <v>695.98444285401376</v>
      </c>
      <c r="D82" s="188">
        <f t="shared" si="2"/>
        <v>1045.8178929658197</v>
      </c>
    </row>
    <row r="83" spans="1:4" x14ac:dyDescent="0.25">
      <c r="A83" s="186">
        <v>2092</v>
      </c>
      <c r="B83" s="187">
        <f t="shared" si="2"/>
        <v>353.21210474841195</v>
      </c>
      <c r="C83" s="187">
        <f t="shared" si="2"/>
        <v>706.42420949682389</v>
      </c>
      <c r="D83" s="188">
        <f t="shared" si="2"/>
        <v>1061.5051613603068</v>
      </c>
    </row>
    <row r="84" spans="1:4" x14ac:dyDescent="0.25">
      <c r="A84" s="186">
        <v>2093</v>
      </c>
      <c r="B84" s="187">
        <f t="shared" si="2"/>
        <v>358.51028631963811</v>
      </c>
      <c r="C84" s="187">
        <f t="shared" si="2"/>
        <v>717.02057263927622</v>
      </c>
      <c r="D84" s="188">
        <f t="shared" si="2"/>
        <v>1077.4277387807113</v>
      </c>
    </row>
    <row r="85" spans="1:4" x14ac:dyDescent="0.25">
      <c r="A85" s="186">
        <v>2094</v>
      </c>
      <c r="B85" s="187">
        <f t="shared" si="2"/>
        <v>363.88794061443264</v>
      </c>
      <c r="C85" s="187">
        <f t="shared" si="2"/>
        <v>727.77588122886527</v>
      </c>
      <c r="D85" s="188">
        <f t="shared" si="2"/>
        <v>1093.5891548624218</v>
      </c>
    </row>
    <row r="86" spans="1:4" x14ac:dyDescent="0.25">
      <c r="A86" s="186">
        <v>2095</v>
      </c>
      <c r="B86" s="187">
        <f t="shared" si="2"/>
        <v>369.3462597236491</v>
      </c>
      <c r="C86" s="187">
        <f t="shared" si="2"/>
        <v>738.6925194472982</v>
      </c>
      <c r="D86" s="188">
        <f t="shared" si="2"/>
        <v>1109.9929921853579</v>
      </c>
    </row>
    <row r="87" spans="1:4" x14ac:dyDescent="0.25">
      <c r="A87" s="186">
        <v>2096</v>
      </c>
      <c r="B87" s="187">
        <f t="shared" si="2"/>
        <v>374.88645361950381</v>
      </c>
      <c r="C87" s="187">
        <f t="shared" si="2"/>
        <v>749.77290723900762</v>
      </c>
      <c r="D87" s="188">
        <f t="shared" si="2"/>
        <v>1126.6428870681382</v>
      </c>
    </row>
    <row r="88" spans="1:4" x14ac:dyDescent="0.25">
      <c r="A88" s="186">
        <v>2097</v>
      </c>
      <c r="B88" s="187">
        <f t="shared" si="2"/>
        <v>380.50975042379633</v>
      </c>
      <c r="C88" s="187">
        <f t="shared" si="2"/>
        <v>761.01950084759267</v>
      </c>
      <c r="D88" s="188">
        <f t="shared" si="2"/>
        <v>1143.5425303741602</v>
      </c>
    </row>
    <row r="89" spans="1:4" x14ac:dyDescent="0.25">
      <c r="A89" s="186">
        <v>2098</v>
      </c>
      <c r="B89" s="187">
        <f t="shared" si="2"/>
        <v>386.21739668015323</v>
      </c>
      <c r="C89" s="187">
        <f t="shared" si="2"/>
        <v>772.43479336030646</v>
      </c>
      <c r="D89" s="188">
        <f t="shared" si="2"/>
        <v>1160.6956683297724</v>
      </c>
    </row>
    <row r="90" spans="1:4" x14ac:dyDescent="0.25">
      <c r="A90" s="186">
        <v>2099</v>
      </c>
      <c r="B90" s="187">
        <f t="shared" si="2"/>
        <v>392.01065763035547</v>
      </c>
      <c r="C90" s="187">
        <f t="shared" si="2"/>
        <v>784.02131526071094</v>
      </c>
      <c r="D90" s="188">
        <f t="shared" si="2"/>
        <v>1178.1061033547189</v>
      </c>
    </row>
    <row r="91" spans="1:4" x14ac:dyDescent="0.25">
      <c r="A91" s="186">
        <v>2100</v>
      </c>
      <c r="B91" s="187">
        <f t="shared" ref="B91:D101" si="3">B90*(1+1.5/100)</f>
        <v>397.89081749481073</v>
      </c>
      <c r="C91" s="187">
        <f t="shared" si="3"/>
        <v>795.78163498962147</v>
      </c>
      <c r="D91" s="188">
        <f t="shared" si="3"/>
        <v>1195.7776949050397</v>
      </c>
    </row>
    <row r="92" spans="1:4" x14ac:dyDescent="0.25">
      <c r="A92" s="186">
        <v>2101</v>
      </c>
      <c r="B92" s="187">
        <f t="shared" si="3"/>
        <v>403.85917975723288</v>
      </c>
      <c r="C92" s="187">
        <f t="shared" si="3"/>
        <v>807.71835951446576</v>
      </c>
      <c r="D92" s="188">
        <f t="shared" si="3"/>
        <v>1213.7143603286152</v>
      </c>
    </row>
    <row r="93" spans="1:4" x14ac:dyDescent="0.25">
      <c r="A93" s="186">
        <v>2102</v>
      </c>
      <c r="B93" s="187">
        <f t="shared" si="3"/>
        <v>409.91706745359136</v>
      </c>
      <c r="C93" s="187">
        <f t="shared" si="3"/>
        <v>819.83413490718272</v>
      </c>
      <c r="D93" s="188">
        <f t="shared" si="3"/>
        <v>1231.9200757335443</v>
      </c>
    </row>
    <row r="94" spans="1:4" x14ac:dyDescent="0.25">
      <c r="A94" s="186">
        <v>2103</v>
      </c>
      <c r="B94" s="187">
        <f t="shared" si="3"/>
        <v>416.06582346539517</v>
      </c>
      <c r="C94" s="187">
        <f t="shared" si="3"/>
        <v>832.13164693079034</v>
      </c>
      <c r="D94" s="188">
        <f t="shared" si="3"/>
        <v>1250.3988768695474</v>
      </c>
    </row>
    <row r="95" spans="1:4" x14ac:dyDescent="0.25">
      <c r="A95" s="186">
        <v>2104</v>
      </c>
      <c r="B95" s="187">
        <f t="shared" si="3"/>
        <v>422.30681081737606</v>
      </c>
      <c r="C95" s="187">
        <f t="shared" si="3"/>
        <v>844.61362163475212</v>
      </c>
      <c r="D95" s="188">
        <f t="shared" si="3"/>
        <v>1269.1548600225906</v>
      </c>
    </row>
    <row r="96" spans="1:4" x14ac:dyDescent="0.25">
      <c r="A96" s="186">
        <v>2105</v>
      </c>
      <c r="B96" s="187">
        <f t="shared" si="3"/>
        <v>428.64141297963664</v>
      </c>
      <c r="C96" s="187">
        <f t="shared" si="3"/>
        <v>857.28282595927328</v>
      </c>
      <c r="D96" s="188">
        <f t="shared" si="3"/>
        <v>1288.1921829229293</v>
      </c>
    </row>
    <row r="97" spans="1:4" x14ac:dyDescent="0.25">
      <c r="A97" s="186">
        <v>2106</v>
      </c>
      <c r="B97" s="187">
        <f t="shared" si="3"/>
        <v>435.07103417433115</v>
      </c>
      <c r="C97" s="187">
        <f t="shared" si="3"/>
        <v>870.14206834866229</v>
      </c>
      <c r="D97" s="188">
        <f t="shared" si="3"/>
        <v>1307.5150656667731</v>
      </c>
    </row>
    <row r="98" spans="1:4" x14ac:dyDescent="0.25">
      <c r="A98" s="186">
        <v>2107</v>
      </c>
      <c r="B98" s="187">
        <f t="shared" si="3"/>
        <v>441.59709968694608</v>
      </c>
      <c r="C98" s="187">
        <f t="shared" si="3"/>
        <v>883.19419937389216</v>
      </c>
      <c r="D98" s="188">
        <f t="shared" si="3"/>
        <v>1327.1277916517745</v>
      </c>
    </row>
    <row r="99" spans="1:4" x14ac:dyDescent="0.25">
      <c r="A99" s="186">
        <v>2108</v>
      </c>
      <c r="B99" s="187">
        <f t="shared" si="3"/>
        <v>448.22105618225021</v>
      </c>
      <c r="C99" s="187">
        <f t="shared" si="3"/>
        <v>896.44211236450042</v>
      </c>
      <c r="D99" s="188">
        <f t="shared" si="3"/>
        <v>1347.034708526551</v>
      </c>
    </row>
    <row r="100" spans="1:4" x14ac:dyDescent="0.25">
      <c r="A100" s="186">
        <v>2109</v>
      </c>
      <c r="B100" s="187">
        <f t="shared" si="3"/>
        <v>454.94437202498392</v>
      </c>
      <c r="C100" s="187">
        <f t="shared" si="3"/>
        <v>909.88874404996784</v>
      </c>
      <c r="D100" s="188">
        <f t="shared" si="3"/>
        <v>1367.240229154449</v>
      </c>
    </row>
    <row r="101" spans="1:4" ht="15.75" thickBot="1" x14ac:dyDescent="0.3">
      <c r="A101" s="189">
        <v>2110</v>
      </c>
      <c r="B101" s="190">
        <f t="shared" si="3"/>
        <v>461.76853760535863</v>
      </c>
      <c r="C101" s="190">
        <f t="shared" si="3"/>
        <v>923.53707521071726</v>
      </c>
      <c r="D101" s="191">
        <f t="shared" si="3"/>
        <v>1387.7488325917657</v>
      </c>
    </row>
    <row r="102" spans="1:4" x14ac:dyDescent="0.25">
      <c r="A102" s="192"/>
      <c r="B102" s="193"/>
      <c r="C102" s="193"/>
      <c r="D102" s="176"/>
    </row>
    <row r="103" spans="1:4" x14ac:dyDescent="0.25">
      <c r="A103" s="176"/>
      <c r="B103" s="176"/>
      <c r="C103" s="176"/>
      <c r="D103" s="176"/>
    </row>
    <row r="104" spans="1:4" ht="15.75" x14ac:dyDescent="0.25">
      <c r="A104" s="194"/>
      <c r="B104" s="176"/>
      <c r="C104" s="176"/>
      <c r="D104" s="176"/>
    </row>
    <row r="105" spans="1:4" x14ac:dyDescent="0.25">
      <c r="A105" s="195"/>
      <c r="B105" s="176"/>
      <c r="C105" s="176"/>
      <c r="D105" s="176"/>
    </row>
    <row r="106" spans="1:4" x14ac:dyDescent="0.25">
      <c r="A106" s="176"/>
      <c r="B106" s="176"/>
      <c r="C106" s="176"/>
      <c r="D106" s="176"/>
    </row>
    <row r="107" spans="1:4" x14ac:dyDescent="0.25">
      <c r="B107" s="196"/>
      <c r="C107" s="196"/>
      <c r="D107" s="176"/>
    </row>
    <row r="108" spans="1:4" x14ac:dyDescent="0.25">
      <c r="B108" s="196"/>
      <c r="C108" s="196"/>
      <c r="D108" s="176"/>
    </row>
    <row r="109" spans="1:4" x14ac:dyDescent="0.25">
      <c r="B109" s="196"/>
      <c r="C109" s="196"/>
      <c r="D109" s="176"/>
    </row>
    <row r="110" spans="1:4" x14ac:dyDescent="0.25">
      <c r="B110" s="196"/>
      <c r="C110" s="196"/>
      <c r="D110" s="176"/>
    </row>
  </sheetData>
  <sheetProtection algorithmName="SHA-512" hashValue="uGfcYB3nmAqREMr5HYswYAaI51M/ep5fbfqY0Dp0qZdgDgwXFUq2ZQH6vyvrmJTCKvrmdOJKLB8v1gNGXZRDIA==" saltValue="KYtgOSfgXa5t0Tt7WWg/sA==" spinCount="100000" sheet="1" objects="1" scenarios="1"/>
  <hyperlinks>
    <hyperlink ref="B4" r:id="rId1" location="annex-1-carbon-values-in-2020-prices-per-tonne-of-co2" display="https://www.gov.uk/government/publications/valuing-greenhouse-gas-emissions-in-policy-appraisal/valuation-of-greenhouse-gas-emissions-for-policy-appraisal-and-evaluation - annex-1-carbon-values-in-2020-prices-per-tonne-of-co2" xr:uid="{21676D9E-C8B3-4EBE-9443-49186453CA77}"/>
  </hyperlinks>
  <pageMargins left="0.7" right="0.7" top="0.75" bottom="0.75" header="0.3" footer="0.3"/>
  <pageSetup paperSize="9" orientation="portrait" horizontalDpi="90" verticalDpi="9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EB2C0-DC38-4FDB-9970-3EF053D81BA4}">
  <sheetPr>
    <tabColor theme="9" tint="0.59999389629810485"/>
  </sheetPr>
  <dimension ref="A1:A4"/>
  <sheetViews>
    <sheetView workbookViewId="0">
      <selection activeCell="D10" sqref="D10"/>
    </sheetView>
  </sheetViews>
  <sheetFormatPr defaultRowHeight="15" x14ac:dyDescent="0.25"/>
  <sheetData>
    <row r="1" spans="1:1" ht="31.5" x14ac:dyDescent="0.5">
      <c r="A1" s="166" t="s">
        <v>159</v>
      </c>
    </row>
    <row r="3" spans="1:1" x14ac:dyDescent="0.25">
      <c r="A3" t="s">
        <v>160</v>
      </c>
    </row>
    <row r="4" spans="1:1" x14ac:dyDescent="0.25">
      <c r="A4" t="s">
        <v>161</v>
      </c>
    </row>
  </sheetData>
  <sheetProtection algorithmName="SHA-512" hashValue="B2fye6+goFQrLvRRpHVW9Ya/XfBNbsG4iIt1/A/qbbs/pIl019J6fidl5Ew3zJ629B3L/Co/XfgFNRduPjKHqg==" saltValue="ygDHrJWORxVOKox5+QtR7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321C-0280-4BDB-BBF1-9C773B16DC95}">
  <sheetPr>
    <tabColor theme="7"/>
  </sheetPr>
  <dimension ref="A1"/>
  <sheetViews>
    <sheetView topLeftCell="XFD1048576" workbookViewId="0">
      <selection sqref="A1:XFD1048576"/>
    </sheetView>
  </sheetViews>
  <sheetFormatPr defaultColWidth="0" defaultRowHeight="15" customHeight="1" zeroHeight="1" x14ac:dyDescent="0.25"/>
  <cols>
    <col min="1" max="16384" width="9.140625" style="8" hidden="1"/>
  </cols>
  <sheetData/>
  <sheetProtection algorithmName="SHA-512" hashValue="9CJnfg6aL1jm0g59fquycQMyokgzZQF4H3zmA0xlQi5EZAXfmtYALcQIyD7YZ1mb5+FqUxtG3ovWJLgFOjvyBA==" saltValue="kR24/pPcgL/H4MOpmBr0kQ==" spinCount="100000" sheet="1" objects="1" scenarios="1"/>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35D67-A799-4439-A208-01D3624ECC4C}">
  <sheetPr>
    <tabColor theme="7" tint="0.79998168889431442"/>
  </sheetPr>
  <dimension ref="A1:O41"/>
  <sheetViews>
    <sheetView zoomScale="90" zoomScaleNormal="90" workbookViewId="0">
      <selection activeCell="E7" sqref="E7"/>
    </sheetView>
  </sheetViews>
  <sheetFormatPr defaultRowHeight="15" x14ac:dyDescent="0.25"/>
  <cols>
    <col min="1" max="1" width="42.5703125" customWidth="1"/>
    <col min="2" max="2" width="12.28515625" customWidth="1"/>
    <col min="3" max="3" width="16.28515625" customWidth="1"/>
    <col min="4" max="4" width="6.85546875" customWidth="1"/>
    <col min="5" max="5" width="12.5703125" customWidth="1"/>
    <col min="6" max="6" width="15.5703125" bestFit="1" customWidth="1"/>
    <col min="7" max="7" width="6.28515625" bestFit="1" customWidth="1"/>
    <col min="8" max="8" width="7.28515625" customWidth="1"/>
    <col min="9" max="13" width="6.28515625" bestFit="1" customWidth="1"/>
  </cols>
  <sheetData>
    <row r="1" spans="1:15" ht="23.25" x14ac:dyDescent="0.35">
      <c r="A1" s="213" t="s">
        <v>10</v>
      </c>
    </row>
    <row r="2" spans="1:15" ht="18" x14ac:dyDescent="0.25">
      <c r="A2" s="9"/>
    </row>
    <row r="3" spans="1:15" ht="15.75" customHeight="1" x14ac:dyDescent="0.25">
      <c r="A3" s="226" t="s">
        <v>15</v>
      </c>
      <c r="B3" s="226"/>
      <c r="C3" s="226"/>
      <c r="D3" s="226"/>
      <c r="E3" s="226"/>
      <c r="F3" s="226"/>
      <c r="G3" s="226"/>
      <c r="H3" s="226"/>
      <c r="I3" s="226"/>
      <c r="J3" s="226"/>
      <c r="K3" s="10"/>
      <c r="L3" s="10"/>
      <c r="M3" s="11"/>
      <c r="N3" s="11"/>
      <c r="O3" s="11"/>
    </row>
    <row r="4" spans="1:15" ht="63.75" customHeight="1" x14ac:dyDescent="0.25">
      <c r="A4" s="227" t="s">
        <v>16</v>
      </c>
      <c r="B4" s="227"/>
      <c r="C4" s="227"/>
      <c r="D4" s="227"/>
      <c r="E4" s="227"/>
      <c r="F4" s="227"/>
      <c r="G4" s="227"/>
      <c r="H4" s="227"/>
      <c r="I4" s="227"/>
      <c r="J4" s="227"/>
      <c r="K4" s="10"/>
      <c r="L4" s="10"/>
      <c r="M4" s="228" t="s">
        <v>17</v>
      </c>
      <c r="N4" s="229"/>
      <c r="O4" s="230"/>
    </row>
    <row r="5" spans="1:15" x14ac:dyDescent="0.25">
      <c r="A5" s="12"/>
      <c r="B5" s="10"/>
      <c r="C5" s="10"/>
      <c r="D5" s="10"/>
      <c r="E5" s="13"/>
      <c r="F5" s="10"/>
      <c r="G5" s="10"/>
      <c r="H5" s="10"/>
      <c r="I5" s="10"/>
      <c r="J5" s="10"/>
      <c r="K5" s="10"/>
      <c r="L5" s="10"/>
      <c r="M5" s="11"/>
      <c r="N5" s="11"/>
      <c r="O5" s="11"/>
    </row>
    <row r="6" spans="1:15" x14ac:dyDescent="0.25">
      <c r="A6" s="14" t="s">
        <v>18</v>
      </c>
      <c r="B6" s="15"/>
      <c r="C6" s="15"/>
      <c r="D6" s="15"/>
      <c r="E6" s="16"/>
      <c r="F6" s="15"/>
      <c r="G6" s="15"/>
      <c r="H6" s="15"/>
      <c r="I6" s="15"/>
      <c r="J6" s="15"/>
      <c r="K6" s="10"/>
      <c r="L6" s="10"/>
      <c r="M6" s="10"/>
    </row>
    <row r="7" spans="1:15" x14ac:dyDescent="0.25">
      <c r="A7" s="12" t="s">
        <v>162</v>
      </c>
      <c r="B7" s="10"/>
      <c r="C7" s="10"/>
      <c r="D7" s="10"/>
      <c r="E7" s="17"/>
      <c r="F7" s="10"/>
      <c r="G7" s="10"/>
      <c r="H7" s="10"/>
      <c r="I7" s="10"/>
      <c r="J7" s="10"/>
      <c r="K7" s="10"/>
      <c r="L7" s="10"/>
      <c r="M7" s="10"/>
    </row>
    <row r="8" spans="1:15" x14ac:dyDescent="0.25">
      <c r="A8" s="18"/>
      <c r="B8" s="10"/>
      <c r="C8" s="10"/>
      <c r="D8" s="10"/>
      <c r="E8" s="19"/>
      <c r="F8" s="10"/>
      <c r="G8" s="10"/>
      <c r="H8" s="10"/>
      <c r="I8" s="10"/>
      <c r="J8" s="10"/>
      <c r="K8" s="10"/>
      <c r="L8" s="10"/>
      <c r="M8" s="10"/>
    </row>
    <row r="9" spans="1:15" x14ac:dyDescent="0.25">
      <c r="A9" s="12"/>
      <c r="B9" s="10"/>
      <c r="C9" s="10"/>
      <c r="D9" s="10"/>
      <c r="E9" s="10"/>
      <c r="F9" s="22"/>
      <c r="G9" s="22"/>
      <c r="H9" s="10"/>
      <c r="I9" s="10"/>
      <c r="J9" s="10"/>
      <c r="K9" s="10"/>
      <c r="L9" s="10"/>
      <c r="M9" s="10"/>
    </row>
    <row r="10" spans="1:15" x14ac:dyDescent="0.25">
      <c r="A10" s="12"/>
      <c r="B10" s="10"/>
      <c r="C10" s="10"/>
      <c r="D10" s="10"/>
      <c r="E10" s="10"/>
      <c r="F10" s="22"/>
      <c r="G10" s="22"/>
      <c r="H10" s="10"/>
      <c r="I10" s="10"/>
      <c r="J10" s="10"/>
      <c r="K10" s="10"/>
      <c r="L10" s="10"/>
      <c r="M10" s="10"/>
    </row>
    <row r="11" spans="1:15" x14ac:dyDescent="0.25">
      <c r="A11" s="14" t="s">
        <v>163</v>
      </c>
      <c r="B11" s="15"/>
      <c r="C11" s="15"/>
      <c r="D11" s="15"/>
      <c r="E11" s="16"/>
      <c r="F11" s="15"/>
      <c r="G11" s="15"/>
      <c r="H11" s="15"/>
      <c r="I11" s="15"/>
      <c r="J11" s="15"/>
      <c r="K11" s="10"/>
      <c r="L11" s="10"/>
      <c r="M11" s="10"/>
    </row>
    <row r="12" spans="1:15" x14ac:dyDescent="0.25">
      <c r="A12" s="23" t="s">
        <v>21</v>
      </c>
      <c r="B12" s="10"/>
      <c r="C12" s="10"/>
      <c r="D12" s="10"/>
      <c r="E12" s="13"/>
      <c r="F12" s="10"/>
      <c r="G12" s="10"/>
      <c r="H12" s="10"/>
      <c r="I12" s="10"/>
      <c r="J12" s="10"/>
      <c r="K12" s="10"/>
      <c r="L12" s="10"/>
      <c r="M12" s="10"/>
    </row>
    <row r="13" spans="1:15" x14ac:dyDescent="0.25">
      <c r="A13" s="23" t="s">
        <v>22</v>
      </c>
      <c r="B13" s="12"/>
      <c r="C13" s="12"/>
      <c r="D13" s="12"/>
      <c r="E13" s="24"/>
      <c r="F13" s="12"/>
      <c r="G13" s="12"/>
      <c r="H13" s="12"/>
      <c r="I13" s="12"/>
      <c r="J13" s="12"/>
      <c r="K13" s="12"/>
      <c r="L13" s="10"/>
      <c r="M13" s="10"/>
    </row>
    <row r="14" spans="1:15" x14ac:dyDescent="0.25">
      <c r="A14" s="23"/>
      <c r="B14" s="12"/>
      <c r="C14" s="12"/>
      <c r="D14" s="12"/>
      <c r="E14" s="24"/>
      <c r="F14" s="12"/>
      <c r="G14" s="12"/>
      <c r="H14" s="12"/>
      <c r="I14" s="12"/>
      <c r="J14" s="12"/>
      <c r="K14" s="12"/>
      <c r="L14" s="10"/>
      <c r="M14" s="10"/>
    </row>
    <row r="15" spans="1:15" ht="15" customHeight="1" x14ac:dyDescent="0.25">
      <c r="A15" s="23" t="s">
        <v>23</v>
      </c>
      <c r="B15" s="12"/>
      <c r="C15" s="12"/>
      <c r="D15" s="12"/>
      <c r="E15" s="25"/>
      <c r="F15" s="12"/>
      <c r="G15" s="12"/>
      <c r="H15" s="12"/>
      <c r="I15" s="12"/>
      <c r="J15" s="12"/>
      <c r="K15" s="12"/>
      <c r="L15" s="10"/>
      <c r="M15" s="10"/>
    </row>
    <row r="16" spans="1:15" ht="15" customHeight="1" x14ac:dyDescent="0.35">
      <c r="A16" s="26" t="s">
        <v>24</v>
      </c>
      <c r="B16" s="27"/>
      <c r="C16" s="27"/>
      <c r="D16" s="27"/>
      <c r="E16" s="26"/>
      <c r="F16" s="26"/>
      <c r="G16" s="26"/>
      <c r="H16" s="26"/>
      <c r="I16" s="26"/>
      <c r="J16" s="26"/>
      <c r="K16" s="28"/>
      <c r="L16" s="29"/>
    </row>
    <row r="17" spans="1:13" ht="21" x14ac:dyDescent="0.35">
      <c r="A17" s="26"/>
      <c r="B17" s="27"/>
      <c r="C17" s="27"/>
      <c r="D17" s="27"/>
      <c r="E17" s="26"/>
      <c r="F17" s="26"/>
      <c r="G17" s="26"/>
      <c r="H17" s="26"/>
      <c r="I17" s="26"/>
      <c r="J17" s="26"/>
      <c r="K17" s="28"/>
      <c r="L17" s="29"/>
    </row>
    <row r="18" spans="1:13" ht="15.75" x14ac:dyDescent="0.25">
      <c r="A18" s="231" t="s">
        <v>25</v>
      </c>
      <c r="B18" s="232"/>
      <c r="C18" s="233"/>
      <c r="D18" s="238" t="s">
        <v>26</v>
      </c>
      <c r="E18" s="239"/>
      <c r="F18" s="12"/>
      <c r="G18" s="12"/>
      <c r="H18" s="12"/>
      <c r="I18" s="30"/>
      <c r="J18" s="12"/>
      <c r="K18" s="12"/>
      <c r="L18" s="10"/>
      <c r="M18" s="10"/>
    </row>
    <row r="19" spans="1:13" ht="15.75" x14ac:dyDescent="0.25">
      <c r="A19" s="234"/>
      <c r="B19" s="235"/>
      <c r="C19" s="236"/>
      <c r="D19" s="240" t="s">
        <v>27</v>
      </c>
      <c r="E19" s="31">
        <v>0</v>
      </c>
      <c r="F19" s="12"/>
      <c r="G19" s="12"/>
      <c r="H19" s="12"/>
      <c r="I19" s="12"/>
      <c r="J19" s="12"/>
      <c r="K19" s="12"/>
      <c r="L19" s="10"/>
      <c r="M19" s="10"/>
    </row>
    <row r="20" spans="1:13" ht="15.75" x14ac:dyDescent="0.25">
      <c r="A20" s="237"/>
      <c r="B20" s="235"/>
      <c r="C20" s="236"/>
      <c r="D20" s="241"/>
      <c r="E20" s="32">
        <f>[1]Assumptions!E18</f>
        <v>2023</v>
      </c>
      <c r="F20" s="33"/>
      <c r="G20" s="33"/>
      <c r="H20" s="33"/>
      <c r="I20" s="33"/>
      <c r="J20" s="33"/>
      <c r="K20" s="33"/>
      <c r="L20" s="34"/>
      <c r="M20" s="34"/>
    </row>
    <row r="21" spans="1:13" x14ac:dyDescent="0.25">
      <c r="A21" s="35" t="s">
        <v>28</v>
      </c>
      <c r="B21" s="36" t="s">
        <v>29</v>
      </c>
      <c r="C21" s="37"/>
      <c r="D21" s="37"/>
      <c r="E21" s="38"/>
      <c r="F21" s="12"/>
      <c r="G21" s="12"/>
      <c r="H21" s="12"/>
      <c r="I21" s="12"/>
      <c r="J21" s="12"/>
      <c r="K21" s="12"/>
      <c r="L21" s="10"/>
      <c r="M21" s="10"/>
    </row>
    <row r="22" spans="1:13" x14ac:dyDescent="0.25">
      <c r="A22" s="39" t="s">
        <v>30</v>
      </c>
      <c r="B22" s="40" t="s">
        <v>29</v>
      </c>
      <c r="C22" s="41"/>
      <c r="D22" s="37"/>
      <c r="E22" s="38"/>
      <c r="F22" s="12"/>
      <c r="G22" s="12"/>
      <c r="H22" s="12"/>
      <c r="I22" s="12"/>
      <c r="J22" s="12"/>
      <c r="K22" s="12"/>
      <c r="L22" s="10"/>
      <c r="M22" s="10"/>
    </row>
    <row r="23" spans="1:13" x14ac:dyDescent="0.25">
      <c r="A23" s="39" t="s">
        <v>31</v>
      </c>
      <c r="B23" s="42" t="s">
        <v>29</v>
      </c>
      <c r="C23" s="37" t="s">
        <v>32</v>
      </c>
      <c r="D23" s="37"/>
      <c r="E23" s="38"/>
      <c r="F23" s="12"/>
      <c r="G23" s="12"/>
      <c r="H23" s="12"/>
      <c r="I23" s="12"/>
      <c r="J23" s="12"/>
      <c r="K23" s="12"/>
      <c r="L23" s="10"/>
      <c r="M23" s="10"/>
    </row>
    <row r="24" spans="1:13" x14ac:dyDescent="0.25">
      <c r="A24" s="35" t="s">
        <v>33</v>
      </c>
      <c r="B24" s="36" t="s">
        <v>29</v>
      </c>
      <c r="C24" s="43"/>
      <c r="D24" s="37"/>
      <c r="E24" s="38"/>
      <c r="F24" s="12"/>
      <c r="G24" s="12"/>
      <c r="H24" s="12"/>
      <c r="I24" s="12"/>
      <c r="J24" s="12"/>
      <c r="K24" s="12"/>
      <c r="L24" s="10"/>
      <c r="M24" s="10"/>
    </row>
    <row r="25" spans="1:13" x14ac:dyDescent="0.25">
      <c r="A25" s="39" t="s">
        <v>34</v>
      </c>
      <c r="B25" s="42" t="s">
        <v>29</v>
      </c>
      <c r="C25" s="44"/>
      <c r="D25" s="37"/>
      <c r="E25" s="38"/>
      <c r="F25" s="12"/>
      <c r="G25" s="12"/>
      <c r="H25" s="12"/>
      <c r="I25" s="12"/>
      <c r="J25" s="12"/>
      <c r="K25" s="12"/>
      <c r="L25" s="10"/>
      <c r="M25" s="10"/>
    </row>
    <row r="26" spans="1:13" x14ac:dyDescent="0.25">
      <c r="A26" s="39" t="s">
        <v>35</v>
      </c>
      <c r="B26" s="42" t="s">
        <v>29</v>
      </c>
      <c r="C26" s="41"/>
      <c r="D26" s="37"/>
      <c r="E26" s="38"/>
      <c r="F26" s="12"/>
      <c r="G26" s="12"/>
      <c r="H26" s="12"/>
      <c r="I26" s="12"/>
      <c r="J26" s="12"/>
      <c r="K26" s="12"/>
      <c r="L26" s="10"/>
      <c r="M26" s="10"/>
    </row>
    <row r="27" spans="1:13" x14ac:dyDescent="0.25">
      <c r="A27" s="35" t="s">
        <v>36</v>
      </c>
      <c r="B27" s="36" t="s">
        <v>37</v>
      </c>
      <c r="C27" s="37"/>
      <c r="D27" s="37"/>
      <c r="E27" s="38"/>
      <c r="F27" s="12"/>
      <c r="G27" s="12"/>
      <c r="H27" s="12"/>
      <c r="I27" s="12"/>
      <c r="J27" s="12"/>
      <c r="K27" s="12"/>
      <c r="L27" s="10"/>
      <c r="M27" s="10"/>
    </row>
    <row r="28" spans="1:13" x14ac:dyDescent="0.25">
      <c r="A28" s="35" t="s">
        <v>38</v>
      </c>
      <c r="B28" s="36" t="s">
        <v>37</v>
      </c>
      <c r="C28" s="43"/>
      <c r="D28" s="37"/>
      <c r="E28" s="38"/>
      <c r="F28" s="12"/>
      <c r="G28" s="12"/>
      <c r="H28" s="12"/>
      <c r="I28" s="12"/>
      <c r="J28" s="12"/>
      <c r="K28" s="12"/>
      <c r="L28" s="10"/>
      <c r="M28" s="10"/>
    </row>
    <row r="29" spans="1:13" x14ac:dyDescent="0.25">
      <c r="A29" s="35" t="s">
        <v>39</v>
      </c>
      <c r="B29" s="36" t="s">
        <v>37</v>
      </c>
      <c r="C29" s="37"/>
      <c r="D29" s="37"/>
      <c r="E29" s="38"/>
      <c r="F29" s="12"/>
      <c r="G29" s="12"/>
      <c r="H29" s="12"/>
      <c r="I29" s="12"/>
      <c r="J29" s="12"/>
      <c r="K29" s="12"/>
      <c r="L29" s="10"/>
      <c r="M29" s="10"/>
    </row>
    <row r="30" spans="1:13" x14ac:dyDescent="0.25">
      <c r="A30" s="35" t="s">
        <v>40</v>
      </c>
      <c r="B30" s="36" t="s">
        <v>41</v>
      </c>
      <c r="C30" s="43"/>
      <c r="D30" s="37"/>
      <c r="E30" s="38"/>
      <c r="F30" s="12"/>
      <c r="G30" s="12"/>
      <c r="H30" s="12"/>
      <c r="I30" s="12"/>
      <c r="J30" s="12"/>
      <c r="K30" s="12"/>
      <c r="L30" s="10"/>
      <c r="M30" s="10"/>
    </row>
    <row r="31" spans="1:13" x14ac:dyDescent="0.25">
      <c r="A31" s="35" t="s">
        <v>42</v>
      </c>
      <c r="B31" s="36" t="s">
        <v>41</v>
      </c>
      <c r="C31" s="37"/>
      <c r="D31" s="37"/>
      <c r="E31" s="38"/>
      <c r="F31" s="12"/>
      <c r="G31" s="12"/>
      <c r="H31" s="12"/>
      <c r="I31" s="12"/>
      <c r="J31" s="12"/>
      <c r="K31" s="12"/>
      <c r="L31" s="10"/>
      <c r="M31" s="10"/>
    </row>
    <row r="32" spans="1:13" x14ac:dyDescent="0.25">
      <c r="A32" s="39" t="s">
        <v>43</v>
      </c>
      <c r="B32" s="42" t="s">
        <v>29</v>
      </c>
      <c r="C32" s="41"/>
      <c r="D32" s="37"/>
      <c r="E32" s="38"/>
      <c r="F32" s="12"/>
      <c r="G32" s="12"/>
      <c r="H32" s="12"/>
      <c r="I32" s="12"/>
      <c r="J32" s="12"/>
      <c r="K32" s="12"/>
      <c r="L32" s="10"/>
      <c r="M32" s="10"/>
    </row>
    <row r="33" spans="1:13" x14ac:dyDescent="0.25">
      <c r="A33" s="35" t="s">
        <v>44</v>
      </c>
      <c r="B33" s="36" t="s">
        <v>29</v>
      </c>
      <c r="C33" s="37"/>
      <c r="D33" s="37"/>
      <c r="E33" s="38"/>
      <c r="F33" s="12"/>
      <c r="G33" s="12"/>
      <c r="H33" s="12"/>
      <c r="I33" s="12"/>
      <c r="J33" s="12"/>
      <c r="K33" s="12"/>
      <c r="L33" s="10"/>
      <c r="M33" s="10"/>
    </row>
    <row r="34" spans="1:13" x14ac:dyDescent="0.25">
      <c r="A34" s="26"/>
      <c r="B34" s="26"/>
      <c r="C34" s="26"/>
      <c r="D34" s="26"/>
      <c r="E34" s="26"/>
      <c r="F34" s="26"/>
      <c r="G34" s="26"/>
      <c r="H34" s="26"/>
      <c r="I34" s="26"/>
      <c r="J34" s="26"/>
      <c r="K34" s="26"/>
    </row>
    <row r="35" spans="1:13" ht="15.75" x14ac:dyDescent="0.25">
      <c r="A35" s="45" t="s">
        <v>45</v>
      </c>
      <c r="B35" s="46"/>
      <c r="C35" s="46"/>
      <c r="D35" s="46"/>
      <c r="E35" s="47">
        <f>SUM(E21:E33)</f>
        <v>0</v>
      </c>
      <c r="F35" s="12"/>
      <c r="G35" s="12"/>
      <c r="H35" s="12"/>
      <c r="I35" s="12"/>
      <c r="J35" s="12"/>
      <c r="K35" s="12"/>
      <c r="L35" s="10"/>
      <c r="M35" s="10"/>
    </row>
    <row r="36" spans="1:13" x14ac:dyDescent="0.25">
      <c r="A36" s="12"/>
      <c r="B36" s="12"/>
      <c r="C36" s="12"/>
      <c r="D36" s="12"/>
      <c r="E36" s="24"/>
      <c r="F36" s="12"/>
      <c r="G36" s="12"/>
      <c r="H36" s="12"/>
      <c r="I36" s="12"/>
      <c r="J36" s="12"/>
      <c r="K36" s="12"/>
      <c r="L36" s="10"/>
      <c r="M36" s="10"/>
    </row>
    <row r="37" spans="1:13" x14ac:dyDescent="0.25">
      <c r="A37" s="12" t="s">
        <v>46</v>
      </c>
      <c r="B37" s="12"/>
      <c r="C37" s="12"/>
      <c r="D37" s="12"/>
      <c r="E37" s="24"/>
      <c r="F37" s="12"/>
      <c r="G37" s="12"/>
      <c r="H37" s="12"/>
      <c r="I37" s="12"/>
      <c r="J37" s="12"/>
      <c r="K37" s="12"/>
      <c r="L37" s="10"/>
      <c r="M37" s="10"/>
    </row>
    <row r="38" spans="1:13" x14ac:dyDescent="0.25">
      <c r="A38" s="12" t="s">
        <v>47</v>
      </c>
      <c r="B38" s="12"/>
      <c r="C38" s="12"/>
      <c r="D38" s="12"/>
      <c r="E38" s="24"/>
      <c r="F38" s="12"/>
      <c r="G38" s="12"/>
      <c r="H38" s="12"/>
      <c r="I38" s="12"/>
      <c r="J38" s="12"/>
      <c r="K38" s="12"/>
      <c r="L38" s="10"/>
      <c r="M38" s="10"/>
    </row>
    <row r="39" spans="1:13" x14ac:dyDescent="0.25">
      <c r="A39" s="26"/>
      <c r="B39" s="26"/>
      <c r="C39" s="26"/>
      <c r="D39" s="26"/>
      <c r="E39" s="26"/>
      <c r="F39" s="26"/>
      <c r="G39" s="26"/>
      <c r="H39" s="26"/>
      <c r="I39" s="26"/>
      <c r="J39" s="26"/>
      <c r="K39" s="26"/>
    </row>
    <row r="40" spans="1:13" x14ac:dyDescent="0.25">
      <c r="A40" s="26"/>
      <c r="B40" s="26"/>
      <c r="C40" s="26"/>
      <c r="D40" s="26"/>
      <c r="E40" s="26"/>
      <c r="F40" s="26"/>
      <c r="G40" s="26"/>
      <c r="H40" s="26"/>
      <c r="I40" s="26"/>
      <c r="J40" s="26"/>
      <c r="K40" s="26"/>
    </row>
    <row r="41" spans="1:13" x14ac:dyDescent="0.25">
      <c r="A41" s="26"/>
      <c r="B41" s="26"/>
      <c r="C41" s="26"/>
      <c r="D41" s="26"/>
      <c r="E41" s="26"/>
      <c r="F41" s="26"/>
      <c r="G41" s="26"/>
      <c r="H41" s="26"/>
      <c r="I41" s="26"/>
      <c r="J41" s="26"/>
      <c r="K41" s="26"/>
    </row>
  </sheetData>
  <sheetProtection algorithmName="SHA-512" hashValue="2n1n/NDQxFU9tG7vNW+p0lBUIFeVrjyy6hDxvo6bkElFoOCxLNPnUEx843uDsZy2koSrllrOHoA0VenXCvLC6w==" saltValue="rFjNIc078SQg8Kzc+eKjcQ==" spinCount="100000" sheet="1" objects="1" scenarios="1"/>
  <protectedRanges>
    <protectedRange sqref="E21:E33" name="HectareEdit"/>
    <protectedRange sqref="E7" name="SizeEdit"/>
  </protectedRanges>
  <mergeCells count="6">
    <mergeCell ref="A3:J3"/>
    <mergeCell ref="A4:J4"/>
    <mergeCell ref="M4:O4"/>
    <mergeCell ref="A18:C20"/>
    <mergeCell ref="D18:E18"/>
    <mergeCell ref="D19:D20"/>
  </mergeCells>
  <conditionalFormatting sqref="E35">
    <cfRule type="cellIs" dxfId="1" priority="2" operator="notEqual">
      <formula>$E$7</formula>
    </cfRule>
  </conditionalFormatting>
  <conditionalFormatting sqref="E35">
    <cfRule type="expression" dxfId="0" priority="1">
      <formula>E$19=""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F25D-285F-4A6F-842E-407CA4125193}">
  <sheetPr>
    <tabColor theme="4"/>
  </sheetPr>
  <dimension ref="A1"/>
  <sheetViews>
    <sheetView topLeftCell="XFD1048576" workbookViewId="0">
      <selection sqref="A1:XFD1048576"/>
    </sheetView>
  </sheetViews>
  <sheetFormatPr defaultColWidth="0" defaultRowHeight="15" customHeight="1" zeroHeight="1" x14ac:dyDescent="0.25"/>
  <cols>
    <col min="1" max="16384" width="9.140625" style="8" hidden="1"/>
  </cols>
  <sheetData/>
  <sheetProtection algorithmName="SHA-512" hashValue="9CJnfg6aL1jm0g59fquycQMyokgzZQF4H3zmA0xlQi5EZAXfmtYALcQIyD7YZ1mb5+FqUxtG3ovWJLgFOjvyBA==" saltValue="kR24/pPcgL/H4MOpmBr0kQ==" spinCount="100000" sheet="1" objects="1" scenarios="1"/>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BF3DC-0D01-4E0B-AE96-2AE1A691E996}">
  <sheetPr>
    <tabColor theme="4" tint="0.59999389629810485"/>
  </sheetPr>
  <dimension ref="A1:Y29"/>
  <sheetViews>
    <sheetView zoomScale="80" zoomScaleNormal="80" workbookViewId="0">
      <selection activeCell="C7" sqref="C7:L7"/>
    </sheetView>
  </sheetViews>
  <sheetFormatPr defaultRowHeight="14.25" x14ac:dyDescent="0.2"/>
  <cols>
    <col min="1" max="1" width="70.140625" style="26" customWidth="1"/>
    <col min="2" max="2" width="11.5703125" style="26" bestFit="1" customWidth="1"/>
    <col min="3" max="3" width="8.85546875" style="26" customWidth="1"/>
    <col min="4" max="4" width="7.7109375" style="26" customWidth="1"/>
    <col min="5" max="6" width="7.5703125" style="26" bestFit="1" customWidth="1"/>
    <col min="7" max="7" width="7.28515625" style="26" customWidth="1"/>
    <col min="8" max="12" width="7.5703125" style="26" bestFit="1" customWidth="1"/>
    <col min="13" max="13" width="6.28515625" style="26" bestFit="1" customWidth="1"/>
    <col min="14" max="14" width="9.140625" style="26"/>
    <col min="15" max="15" width="47.85546875" style="26" customWidth="1"/>
    <col min="16" max="16" width="38.28515625" style="26" customWidth="1"/>
    <col min="17" max="17" width="16.85546875" style="26" customWidth="1"/>
    <col min="18" max="18" width="16" style="26" customWidth="1"/>
    <col min="19" max="16384" width="9.140625" style="26"/>
  </cols>
  <sheetData>
    <row r="1" spans="1:12" ht="18" x14ac:dyDescent="0.25">
      <c r="A1" s="48" t="s">
        <v>48</v>
      </c>
    </row>
    <row r="2" spans="1:12" x14ac:dyDescent="0.2">
      <c r="A2" s="26" t="s">
        <v>49</v>
      </c>
    </row>
    <row r="4" spans="1:12" x14ac:dyDescent="0.2">
      <c r="A4" s="26" t="s">
        <v>50</v>
      </c>
    </row>
    <row r="5" spans="1:12" x14ac:dyDescent="0.2">
      <c r="A5" s="26" t="s">
        <v>51</v>
      </c>
    </row>
    <row r="6" spans="1:12" ht="15" thickBot="1" x14ac:dyDescent="0.25"/>
    <row r="7" spans="1:12" ht="15.95" customHeight="1" x14ac:dyDescent="0.25">
      <c r="A7" s="49"/>
      <c r="C7" s="242" t="s">
        <v>52</v>
      </c>
      <c r="D7" s="243"/>
      <c r="E7" s="243"/>
      <c r="F7" s="243"/>
      <c r="G7" s="243"/>
      <c r="H7" s="243"/>
      <c r="I7" s="243"/>
      <c r="J7" s="243"/>
      <c r="K7" s="243"/>
      <c r="L7" s="244"/>
    </row>
    <row r="8" spans="1:12" ht="15.95" customHeight="1" x14ac:dyDescent="0.2">
      <c r="C8" s="245" t="s">
        <v>26</v>
      </c>
      <c r="D8" s="246"/>
      <c r="E8" s="246"/>
      <c r="F8" s="246"/>
      <c r="G8" s="246"/>
      <c r="H8" s="246"/>
      <c r="I8" s="246"/>
      <c r="J8" s="246"/>
      <c r="K8" s="246"/>
      <c r="L8" s="247"/>
    </row>
    <row r="9" spans="1:12" ht="15.95" customHeight="1" x14ac:dyDescent="0.2">
      <c r="C9" s="50">
        <v>0</v>
      </c>
      <c r="D9" s="53">
        <v>5</v>
      </c>
      <c r="E9" s="53">
        <v>10</v>
      </c>
      <c r="F9" s="53">
        <v>15</v>
      </c>
      <c r="G9" s="53">
        <v>20</v>
      </c>
      <c r="H9" s="53">
        <v>25</v>
      </c>
      <c r="I9" s="53">
        <v>30</v>
      </c>
      <c r="J9" s="53">
        <v>35</v>
      </c>
      <c r="K9" s="53">
        <v>40</v>
      </c>
      <c r="L9" s="54">
        <v>45</v>
      </c>
    </row>
    <row r="10" spans="1:12" ht="15.95" customHeight="1" x14ac:dyDescent="0.2">
      <c r="A10" s="248" t="s">
        <v>25</v>
      </c>
      <c r="B10" s="249"/>
      <c r="C10" s="50">
        <f>Carbon!E$20</f>
        <v>2023</v>
      </c>
      <c r="D10" s="51">
        <f t="shared" ref="D10:L10" si="0">C10+$D$9</f>
        <v>2028</v>
      </c>
      <c r="E10" s="51">
        <f t="shared" si="0"/>
        <v>2033</v>
      </c>
      <c r="F10" s="51">
        <f t="shared" si="0"/>
        <v>2038</v>
      </c>
      <c r="G10" s="51">
        <f t="shared" si="0"/>
        <v>2043</v>
      </c>
      <c r="H10" s="51">
        <f t="shared" si="0"/>
        <v>2048</v>
      </c>
      <c r="I10" s="51">
        <f t="shared" si="0"/>
        <v>2053</v>
      </c>
      <c r="J10" s="51">
        <f t="shared" si="0"/>
        <v>2058</v>
      </c>
      <c r="K10" s="51">
        <f t="shared" si="0"/>
        <v>2063</v>
      </c>
      <c r="L10" s="52">
        <f t="shared" si="0"/>
        <v>2068</v>
      </c>
    </row>
    <row r="11" spans="1:12" ht="15.95" customHeight="1" x14ac:dyDescent="0.2">
      <c r="A11" s="35" t="s">
        <v>28</v>
      </c>
      <c r="B11" s="35" t="s">
        <v>29</v>
      </c>
      <c r="C11" s="55" cm="1">
        <f t="array" ref="C11">INDEX(Carbon!E$21:E$33, MATCH(1,('GHG trajectory'!$A11=Carbon!$A$21:$A$33)*('GHG trajectory'!$B11=Carbon!$B$21:$B$33),0))</f>
        <v>0</v>
      </c>
      <c r="D11" s="56">
        <f>0.5*$C11</f>
        <v>0</v>
      </c>
      <c r="E11" s="57">
        <v>0</v>
      </c>
      <c r="F11" s="57">
        <v>0</v>
      </c>
      <c r="G11" s="57">
        <v>0</v>
      </c>
      <c r="H11" s="57">
        <v>0</v>
      </c>
      <c r="I11" s="57">
        <v>0</v>
      </c>
      <c r="J11" s="57">
        <v>0</v>
      </c>
      <c r="K11" s="57">
        <v>0</v>
      </c>
      <c r="L11" s="58">
        <v>0</v>
      </c>
    </row>
    <row r="12" spans="1:12" ht="15.95" customHeight="1" x14ac:dyDescent="0.2">
      <c r="A12" s="39" t="s">
        <v>30</v>
      </c>
      <c r="B12" s="35" t="s">
        <v>29</v>
      </c>
      <c r="C12" s="59" cm="1">
        <f t="array" ref="C12">INDEX(Carbon!E$21:E$33, MATCH(1,('GHG trajectory'!$A12=Carbon!$A$21:$A$33)*('GHG trajectory'!$B12=Carbon!$B$21:$B$33),0))</f>
        <v>0</v>
      </c>
      <c r="D12" s="60">
        <f>0.75*$C$12</f>
        <v>0</v>
      </c>
      <c r="E12" s="61">
        <f t="shared" ref="E12:E13" si="1">0.5*$C12</f>
        <v>0</v>
      </c>
      <c r="F12" s="62">
        <v>0</v>
      </c>
      <c r="G12" s="62">
        <v>0</v>
      </c>
      <c r="H12" s="62">
        <v>0</v>
      </c>
      <c r="I12" s="62">
        <v>0</v>
      </c>
      <c r="J12" s="62">
        <v>0</v>
      </c>
      <c r="K12" s="62">
        <v>0</v>
      </c>
      <c r="L12" s="58">
        <v>0</v>
      </c>
    </row>
    <row r="13" spans="1:12" ht="15.95" customHeight="1" x14ac:dyDescent="0.2">
      <c r="A13" s="39" t="s">
        <v>31</v>
      </c>
      <c r="B13" s="35" t="s">
        <v>29</v>
      </c>
      <c r="C13" s="59" cm="1">
        <f t="array" ref="C13">INDEX(Carbon!E$21:E$33, MATCH(1,('GHG trajectory'!$A13=Carbon!$A$21:$A$33)*('GHG trajectory'!$B13=Carbon!$B$21:$B$33),0))</f>
        <v>0</v>
      </c>
      <c r="D13" s="60">
        <f>0.5*$C13</f>
        <v>0</v>
      </c>
      <c r="E13" s="62">
        <f t="shared" si="1"/>
        <v>0</v>
      </c>
      <c r="F13" s="62">
        <v>0</v>
      </c>
      <c r="G13" s="62">
        <v>0</v>
      </c>
      <c r="H13" s="62">
        <v>0</v>
      </c>
      <c r="I13" s="62">
        <v>0</v>
      </c>
      <c r="J13" s="62">
        <v>0</v>
      </c>
      <c r="K13" s="62">
        <v>0</v>
      </c>
      <c r="L13" s="58">
        <v>0</v>
      </c>
    </row>
    <row r="14" spans="1:12" ht="15.95" customHeight="1" x14ac:dyDescent="0.2">
      <c r="A14" s="63" t="s">
        <v>33</v>
      </c>
      <c r="B14" s="64" t="s">
        <v>29</v>
      </c>
      <c r="C14" s="59" cm="1">
        <f t="array" ref="C14">INDEX(Carbon!E$21:E$33, MATCH(1,('GHG trajectory'!$A14=Carbon!$A$21:$A$33)*('GHG trajectory'!$B14=Carbon!$B$21:$B$33),0))</f>
        <v>0</v>
      </c>
      <c r="D14" s="65">
        <v>0</v>
      </c>
      <c r="E14" s="62">
        <v>0</v>
      </c>
      <c r="F14" s="62">
        <v>0</v>
      </c>
      <c r="G14" s="62">
        <v>0</v>
      </c>
      <c r="H14" s="62">
        <v>0</v>
      </c>
      <c r="I14" s="62">
        <v>0</v>
      </c>
      <c r="J14" s="62">
        <v>0</v>
      </c>
      <c r="K14" s="62">
        <v>0</v>
      </c>
      <c r="L14" s="58">
        <v>0</v>
      </c>
    </row>
    <row r="15" spans="1:12" ht="15.95" customHeight="1" x14ac:dyDescent="0.2">
      <c r="A15" s="39" t="s">
        <v>34</v>
      </c>
      <c r="B15" s="35" t="s">
        <v>29</v>
      </c>
      <c r="C15" s="59" cm="1">
        <f t="array" ref="C15">INDEX(Carbon!E$21:E$33, MATCH(1,('GHG trajectory'!$A15=Carbon!$A$21:$A$33)*('GHG trajectory'!$B15=Carbon!$B$21:$B$33),0))</f>
        <v>0</v>
      </c>
      <c r="D15" s="60">
        <f>0.5*C15</f>
        <v>0</v>
      </c>
      <c r="E15" s="65">
        <v>0</v>
      </c>
      <c r="F15" s="65">
        <v>0</v>
      </c>
      <c r="G15" s="65">
        <v>0</v>
      </c>
      <c r="H15" s="65">
        <v>0</v>
      </c>
      <c r="I15" s="65">
        <v>0</v>
      </c>
      <c r="J15" s="65">
        <v>0</v>
      </c>
      <c r="K15" s="65">
        <v>0</v>
      </c>
      <c r="L15" s="58">
        <v>0</v>
      </c>
    </row>
    <row r="16" spans="1:12" ht="15.95" customHeight="1" x14ac:dyDescent="0.2">
      <c r="A16" s="39" t="s">
        <v>35</v>
      </c>
      <c r="B16" s="35" t="s">
        <v>29</v>
      </c>
      <c r="C16" s="59" cm="1">
        <f t="array" ref="C16">INDEX(Carbon!E$21:E$33, MATCH(1,('GHG trajectory'!$A16=Carbon!$A$21:$A$33)*('GHG trajectory'!$B16=Carbon!$B$21:$B$33),0))</f>
        <v>0</v>
      </c>
      <c r="D16" s="60">
        <v>0</v>
      </c>
      <c r="E16" s="65">
        <v>0</v>
      </c>
      <c r="F16" s="65">
        <v>0</v>
      </c>
      <c r="G16" s="65">
        <v>0</v>
      </c>
      <c r="H16" s="65">
        <v>0</v>
      </c>
      <c r="I16" s="65">
        <v>0</v>
      </c>
      <c r="J16" s="65">
        <v>0</v>
      </c>
      <c r="K16" s="65">
        <v>0</v>
      </c>
      <c r="L16" s="58">
        <v>0</v>
      </c>
    </row>
    <row r="17" spans="1:25" ht="15.95" customHeight="1" x14ac:dyDescent="0.2">
      <c r="A17" s="35" t="s">
        <v>36</v>
      </c>
      <c r="B17" s="35" t="s">
        <v>37</v>
      </c>
      <c r="C17" s="59" cm="1">
        <f t="array" ref="C17">INDEX(Carbon!E$21:E$33, MATCH(1,('GHG trajectory'!$A17=Carbon!$A$21:$A$33)*('GHG trajectory'!$B17=Carbon!$B$21:$B$33),0))</f>
        <v>0</v>
      </c>
      <c r="D17" s="60">
        <f>(0.5*C11)+(0.5*C13)+(0.5*C15)+(0.5*C16)+(0.25*C12)+(0.25*C22)+(0.25*C23)</f>
        <v>0</v>
      </c>
      <c r="E17" s="60">
        <f>$C$11+$C$13+$C$15+$C$16+(0.5*C12)+(0.5*C22)+(0.5*C23)</f>
        <v>0</v>
      </c>
      <c r="F17" s="60">
        <f>SUM(C11,C12,C13,C15,C16,C22,C23)</f>
        <v>0</v>
      </c>
      <c r="G17" s="60">
        <f>SUM(C11,C12,C13,C15,C16,C22,C23)</f>
        <v>0</v>
      </c>
      <c r="H17" s="60">
        <f>SUM(C11,C12,C13,C15,C16,C22,C23)</f>
        <v>0</v>
      </c>
      <c r="I17" s="65">
        <v>0</v>
      </c>
      <c r="J17" s="65">
        <v>0</v>
      </c>
      <c r="K17" s="65">
        <v>0</v>
      </c>
      <c r="L17" s="58">
        <v>0</v>
      </c>
    </row>
    <row r="18" spans="1:25" ht="15.95" customHeight="1" x14ac:dyDescent="0.2">
      <c r="A18" s="35" t="s">
        <v>38</v>
      </c>
      <c r="B18" s="35" t="s">
        <v>37</v>
      </c>
      <c r="C18" s="59" cm="1">
        <f t="array" ref="C18">INDEX(Carbon!E$21:E$33, MATCH(1,('GHG trajectory'!$A18=Carbon!$A$21:$A$33)*('GHG trajectory'!$B18=Carbon!$B$21:$B$33),0))</f>
        <v>0</v>
      </c>
      <c r="D18" s="60">
        <v>0</v>
      </c>
      <c r="E18" s="65">
        <v>0</v>
      </c>
      <c r="F18" s="65">
        <v>0</v>
      </c>
      <c r="G18" s="65">
        <v>0</v>
      </c>
      <c r="H18" s="65">
        <v>0</v>
      </c>
      <c r="I18" s="65">
        <v>0</v>
      </c>
      <c r="J18" s="65">
        <v>0</v>
      </c>
      <c r="K18" s="65">
        <v>0</v>
      </c>
      <c r="L18" s="58">
        <v>0</v>
      </c>
    </row>
    <row r="19" spans="1:25" ht="15.95" customHeight="1" x14ac:dyDescent="0.2">
      <c r="A19" s="35" t="s">
        <v>39</v>
      </c>
      <c r="B19" s="35" t="s">
        <v>37</v>
      </c>
      <c r="C19" s="59" cm="1">
        <f t="array" ref="C19">INDEX(Carbon!E$21:E$33, MATCH(1,('GHG trajectory'!$A19=Carbon!$A$21:$A$33)*('GHG trajectory'!$B19=Carbon!$B$21:$B$33),0))</f>
        <v>0</v>
      </c>
      <c r="D19" s="60">
        <f>$C14</f>
        <v>0</v>
      </c>
      <c r="E19" s="60">
        <f t="shared" ref="E19:F19" si="2">$C14</f>
        <v>0</v>
      </c>
      <c r="F19" s="60">
        <f t="shared" si="2"/>
        <v>0</v>
      </c>
      <c r="G19" s="62">
        <v>0</v>
      </c>
      <c r="H19" s="62">
        <v>0</v>
      </c>
      <c r="I19" s="65">
        <v>0</v>
      </c>
      <c r="J19" s="62">
        <v>0</v>
      </c>
      <c r="K19" s="62">
        <v>0</v>
      </c>
      <c r="L19" s="58">
        <v>0</v>
      </c>
    </row>
    <row r="20" spans="1:25" ht="15.95" customHeight="1" x14ac:dyDescent="0.2">
      <c r="A20" s="35" t="s">
        <v>40</v>
      </c>
      <c r="B20" s="35" t="s">
        <v>41</v>
      </c>
      <c r="C20" s="59" cm="1">
        <f t="array" ref="C20">INDEX(Carbon!E$21:E$33, MATCH(1,('GHG trajectory'!$A20=Carbon!$A$21:$A$33)*('GHG trajectory'!$B20=Carbon!$B$21:$B$33),0))</f>
        <v>0</v>
      </c>
      <c r="D20" s="60">
        <f>$C$20+$C$19+$C$17</f>
        <v>0</v>
      </c>
      <c r="E20" s="60">
        <f>$C$20+$C$19+$C$17</f>
        <v>0</v>
      </c>
      <c r="F20" s="60">
        <f>$C$20+$C$19+$C$17</f>
        <v>0</v>
      </c>
      <c r="G20" s="60">
        <f>$C$20+$C$19+$C$17+$C14</f>
        <v>0</v>
      </c>
      <c r="H20" s="60">
        <f t="shared" ref="H20" si="3">$C$20+$C$19+$C$17+$C14</f>
        <v>0</v>
      </c>
      <c r="I20" s="60">
        <f>$C$20+$C$19+$C$17+$C14+$C$11+$C$12+$C$13+$C$15+$C$16+$C$22+$C$23</f>
        <v>0</v>
      </c>
      <c r="J20" s="60">
        <f>I20</f>
        <v>0</v>
      </c>
      <c r="K20" s="60">
        <f>I20</f>
        <v>0</v>
      </c>
      <c r="L20" s="60">
        <f>I20</f>
        <v>0</v>
      </c>
    </row>
    <row r="21" spans="1:25" ht="15.95" customHeight="1" x14ac:dyDescent="0.2">
      <c r="A21" s="35" t="s">
        <v>42</v>
      </c>
      <c r="B21" s="35" t="s">
        <v>41</v>
      </c>
      <c r="C21" s="59" cm="1">
        <f t="array" ref="C21">INDEX(Carbon!E$21:E$33, MATCH(1,('GHG trajectory'!$A21=Carbon!$A$21:$A$33)*('GHG trajectory'!$B21=Carbon!$B$21:$B$33),0))</f>
        <v>0</v>
      </c>
      <c r="D21" s="60">
        <f>$C$21+$C$18</f>
        <v>0</v>
      </c>
      <c r="E21" s="60">
        <f t="shared" ref="E21:L21" si="4">$D$21</f>
        <v>0</v>
      </c>
      <c r="F21" s="60">
        <f t="shared" si="4"/>
        <v>0</v>
      </c>
      <c r="G21" s="60">
        <f t="shared" si="4"/>
        <v>0</v>
      </c>
      <c r="H21" s="60">
        <f t="shared" si="4"/>
        <v>0</v>
      </c>
      <c r="I21" s="60">
        <f t="shared" si="4"/>
        <v>0</v>
      </c>
      <c r="J21" s="60">
        <f t="shared" si="4"/>
        <v>0</v>
      </c>
      <c r="K21" s="60">
        <f t="shared" si="4"/>
        <v>0</v>
      </c>
      <c r="L21" s="60">
        <f t="shared" si="4"/>
        <v>0</v>
      </c>
    </row>
    <row r="22" spans="1:25" ht="15.95" customHeight="1" x14ac:dyDescent="0.2">
      <c r="A22" s="39" t="s">
        <v>43</v>
      </c>
      <c r="B22" s="35" t="s">
        <v>29</v>
      </c>
      <c r="C22" s="59" cm="1">
        <f t="array" ref="C22">INDEX(Carbon!E$21:E$33, MATCH(1,('GHG trajectory'!$A22=Carbon!$A$21:$A$33)*('GHG trajectory'!$B22=Carbon!$B$21:$B$33),0))</f>
        <v>0</v>
      </c>
      <c r="D22" s="60">
        <f>0.75*C22</f>
        <v>0</v>
      </c>
      <c r="E22" s="61">
        <f>0.5*C22</f>
        <v>0</v>
      </c>
      <c r="F22" s="62">
        <v>0</v>
      </c>
      <c r="G22" s="62">
        <v>0</v>
      </c>
      <c r="H22" s="65">
        <v>0</v>
      </c>
      <c r="I22" s="62">
        <v>0</v>
      </c>
      <c r="J22" s="65">
        <v>0</v>
      </c>
      <c r="K22" s="65">
        <v>0</v>
      </c>
      <c r="L22" s="58">
        <v>0</v>
      </c>
    </row>
    <row r="23" spans="1:25" ht="15.95" customHeight="1" x14ac:dyDescent="0.2">
      <c r="A23" s="35" t="s">
        <v>44</v>
      </c>
      <c r="B23" s="35" t="s">
        <v>29</v>
      </c>
      <c r="C23" s="59" cm="1">
        <f t="array" ref="C23">INDEX(Carbon!E$21:E$33, MATCH(1,('GHG trajectory'!$A23=Carbon!$A$21:$A$33)*('GHG trajectory'!$B23=Carbon!$B$21:$B$33),0))</f>
        <v>0</v>
      </c>
      <c r="D23" s="60">
        <f>0.75*C23</f>
        <v>0</v>
      </c>
      <c r="E23" s="61">
        <f>0.5*C23</f>
        <v>0</v>
      </c>
      <c r="F23" s="62">
        <f>$D$23</f>
        <v>0</v>
      </c>
      <c r="G23" s="66">
        <v>0</v>
      </c>
      <c r="H23" s="62">
        <v>0</v>
      </c>
      <c r="I23" s="62">
        <v>0</v>
      </c>
      <c r="J23" s="65">
        <v>0</v>
      </c>
      <c r="K23" s="65">
        <v>0</v>
      </c>
      <c r="L23" s="58">
        <v>0</v>
      </c>
    </row>
    <row r="24" spans="1:25" ht="15.95" customHeight="1" x14ac:dyDescent="0.2">
      <c r="A24" s="63"/>
      <c r="B24" s="64"/>
      <c r="C24" s="67"/>
      <c r="D24" s="68"/>
      <c r="E24" s="68"/>
      <c r="F24" s="68"/>
      <c r="H24" s="69"/>
      <c r="I24" s="69"/>
      <c r="J24" s="68"/>
      <c r="K24" s="68"/>
      <c r="L24" s="70"/>
    </row>
    <row r="25" spans="1:25" ht="15.95" customHeight="1" x14ac:dyDescent="0.2">
      <c r="A25" s="63"/>
      <c r="B25" s="64"/>
      <c r="C25" s="67"/>
      <c r="D25" s="68"/>
      <c r="E25" s="68"/>
      <c r="F25" s="68"/>
      <c r="H25" s="69"/>
      <c r="I25" s="69"/>
      <c r="J25" s="69"/>
      <c r="K25" s="68"/>
      <c r="L25" s="70"/>
    </row>
    <row r="26" spans="1:25" ht="15.95" customHeight="1" x14ac:dyDescent="0.2">
      <c r="A26" s="63"/>
      <c r="B26" s="64"/>
      <c r="C26" s="67"/>
      <c r="D26" s="68"/>
      <c r="E26" s="69"/>
      <c r="F26" s="69"/>
      <c r="G26" s="69"/>
      <c r="H26" s="69"/>
      <c r="I26" s="69"/>
      <c r="J26" s="69"/>
      <c r="K26" s="69"/>
      <c r="L26" s="70"/>
    </row>
    <row r="27" spans="1:25" ht="15.95" customHeight="1" x14ac:dyDescent="0.2">
      <c r="A27" s="63"/>
      <c r="B27" s="64"/>
      <c r="C27" s="67"/>
      <c r="D27" s="68"/>
      <c r="E27" s="69"/>
      <c r="F27" s="69"/>
      <c r="G27" s="69"/>
      <c r="H27" s="69"/>
      <c r="I27" s="69"/>
      <c r="J27" s="69"/>
      <c r="K27" s="69"/>
      <c r="L27" s="70"/>
    </row>
    <row r="28" spans="1:25" ht="15.95" customHeight="1" thickBot="1" x14ac:dyDescent="0.25">
      <c r="A28" s="63"/>
      <c r="B28" s="64"/>
      <c r="C28" s="71"/>
      <c r="D28" s="72"/>
      <c r="E28" s="73"/>
      <c r="F28" s="73"/>
      <c r="G28" s="74"/>
      <c r="H28" s="73"/>
      <c r="I28" s="74"/>
      <c r="J28" s="73"/>
      <c r="K28" s="72"/>
      <c r="L28" s="75"/>
    </row>
    <row r="29" spans="1:25" x14ac:dyDescent="0.2">
      <c r="O29" s="11"/>
      <c r="P29" s="11"/>
      <c r="Q29" s="11"/>
      <c r="R29" s="11"/>
      <c r="S29" s="11"/>
      <c r="T29" s="11"/>
      <c r="U29" s="11"/>
      <c r="V29" s="11"/>
      <c r="W29" s="11"/>
      <c r="X29" s="11"/>
      <c r="Y29" s="11"/>
    </row>
  </sheetData>
  <sheetProtection algorithmName="SHA-512" hashValue="IW6WAKcffWqKPsj18u1Qq0PCoi26ZhosuYw+xp3AkdQ6hl4pmHwLHMMqxNpEFcvnZphaoRN9p0h/N11TF/H0dg==" saltValue="j9YQYttRAlpEM9ifSmZ+Zg==" spinCount="100000" sheet="1" objects="1" scenarios="1"/>
  <mergeCells count="3">
    <mergeCell ref="C7:L7"/>
    <mergeCell ref="C8:L8"/>
    <mergeCell ref="A10:B1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9B88-8A19-4492-8741-0B6136496AA8}">
  <sheetPr>
    <tabColor theme="4" tint="0.59999389629810485"/>
  </sheetPr>
  <dimension ref="A1:L64"/>
  <sheetViews>
    <sheetView topLeftCell="A13" zoomScale="80" zoomScaleNormal="80" workbookViewId="0">
      <selection activeCell="O35" sqref="O35"/>
    </sheetView>
  </sheetViews>
  <sheetFormatPr defaultRowHeight="14.25" x14ac:dyDescent="0.2"/>
  <cols>
    <col min="1" max="1" width="40.28515625" style="26" customWidth="1"/>
    <col min="2" max="2" width="15.85546875" style="26" customWidth="1"/>
    <col min="3" max="3" width="16" style="26" customWidth="1"/>
    <col min="4" max="4" width="8.28515625" style="26" bestFit="1" customWidth="1"/>
    <col min="5" max="5" width="8.7109375" style="26" bestFit="1" customWidth="1"/>
    <col min="6" max="6" width="8.28515625" style="26" bestFit="1" customWidth="1"/>
    <col min="7" max="7" width="8.7109375" style="26" bestFit="1" customWidth="1"/>
    <col min="8" max="8" width="8.28515625" style="26" bestFit="1" customWidth="1"/>
    <col min="9" max="9" width="8.7109375" style="26" bestFit="1" customWidth="1"/>
    <col min="10" max="10" width="8.28515625" style="26" bestFit="1" customWidth="1"/>
    <col min="11" max="11" width="8.7109375" style="26" bestFit="1" customWidth="1"/>
    <col min="12" max="12" width="8.28515625" style="26" bestFit="1" customWidth="1"/>
    <col min="13" max="16384" width="9.140625" style="26"/>
  </cols>
  <sheetData>
    <row r="1" spans="1:12" ht="18" x14ac:dyDescent="0.25">
      <c r="A1" s="48" t="s">
        <v>53</v>
      </c>
    </row>
    <row r="2" spans="1:12" x14ac:dyDescent="0.2">
      <c r="A2" s="76" t="s">
        <v>54</v>
      </c>
    </row>
    <row r="3" spans="1:12" x14ac:dyDescent="0.2">
      <c r="A3" s="76"/>
    </row>
    <row r="4" spans="1:12" x14ac:dyDescent="0.2">
      <c r="A4" s="76" t="s">
        <v>55</v>
      </c>
    </row>
    <row r="5" spans="1:12" x14ac:dyDescent="0.2">
      <c r="A5" s="77" t="s">
        <v>56</v>
      </c>
    </row>
    <row r="6" spans="1:12" x14ac:dyDescent="0.2">
      <c r="A6" s="77" t="s">
        <v>57</v>
      </c>
    </row>
    <row r="7" spans="1:12" x14ac:dyDescent="0.2">
      <c r="A7" s="77" t="s">
        <v>58</v>
      </c>
    </row>
    <row r="8" spans="1:12" x14ac:dyDescent="0.2">
      <c r="A8" s="77"/>
    </row>
    <row r="9" spans="1:12" x14ac:dyDescent="0.2">
      <c r="A9" s="76"/>
    </row>
    <row r="10" spans="1:12" ht="18" x14ac:dyDescent="0.25">
      <c r="A10" s="48" t="s">
        <v>59</v>
      </c>
    </row>
    <row r="11" spans="1:12" ht="15.75" thickBot="1" x14ac:dyDescent="0.3">
      <c r="A11" s="49"/>
    </row>
    <row r="12" spans="1:12" ht="15" x14ac:dyDescent="0.25">
      <c r="A12" s="49"/>
      <c r="C12" s="242" t="s">
        <v>52</v>
      </c>
      <c r="D12" s="243"/>
      <c r="E12" s="243"/>
      <c r="F12" s="243"/>
      <c r="G12" s="243"/>
      <c r="H12" s="243"/>
      <c r="I12" s="243"/>
      <c r="J12" s="243"/>
      <c r="K12" s="243"/>
      <c r="L12" s="244"/>
    </row>
    <row r="13" spans="1:12" ht="15" x14ac:dyDescent="0.2">
      <c r="C13" s="245" t="s">
        <v>26</v>
      </c>
      <c r="D13" s="246"/>
      <c r="E13" s="246"/>
      <c r="F13" s="246"/>
      <c r="G13" s="246"/>
      <c r="H13" s="246"/>
      <c r="I13" s="246"/>
      <c r="J13" s="246"/>
      <c r="K13" s="246"/>
      <c r="L13" s="247"/>
    </row>
    <row r="14" spans="1:12" ht="15.75" customHeight="1" x14ac:dyDescent="0.2">
      <c r="A14" s="248" t="s">
        <v>25</v>
      </c>
      <c r="B14" s="249"/>
      <c r="C14" s="50">
        <f>'GHG trajectory'!C$10</f>
        <v>2023</v>
      </c>
      <c r="D14" s="214">
        <f>'GHG trajectory'!D$10</f>
        <v>2028</v>
      </c>
      <c r="E14" s="214">
        <f>'GHG trajectory'!E$10</f>
        <v>2033</v>
      </c>
      <c r="F14" s="214">
        <f>'GHG trajectory'!F$10</f>
        <v>2038</v>
      </c>
      <c r="G14" s="214">
        <f>'GHG trajectory'!G$10</f>
        <v>2043</v>
      </c>
      <c r="H14" s="214">
        <f>'GHG trajectory'!H$10</f>
        <v>2048</v>
      </c>
      <c r="I14" s="214">
        <f>'GHG trajectory'!I$10</f>
        <v>2053</v>
      </c>
      <c r="J14" s="214">
        <f>'GHG trajectory'!J$10</f>
        <v>2058</v>
      </c>
      <c r="K14" s="214">
        <f>'GHG trajectory'!K$10</f>
        <v>2063</v>
      </c>
      <c r="L14" s="214">
        <f>'GHG trajectory'!L$10</f>
        <v>2068</v>
      </c>
    </row>
    <row r="15" spans="1:12" x14ac:dyDescent="0.2">
      <c r="A15" s="35" t="s">
        <v>28</v>
      </c>
      <c r="B15" s="35" t="s">
        <v>29</v>
      </c>
      <c r="C15" s="59" cm="1">
        <f t="array" ref="C15">INDEX('GHG trajectory'!C$11:C$28, MATCH(1,('GHG emissions'!$A15='GHG trajectory'!$A$11:$A$28)*('GHG emissions'!$B15='GHG trajectory'!$B$11:$B$28),0))</f>
        <v>0</v>
      </c>
      <c r="D15" s="60" cm="1">
        <f t="array" ref="D15">INDEX('GHG trajectory'!D$11:D$28, MATCH(1,('GHG emissions'!$A15='GHG trajectory'!$A$11:$A$28)*('GHG emissions'!$B15='GHG trajectory'!$B$11:$B$28),0))</f>
        <v>0</v>
      </c>
      <c r="E15" s="60" cm="1">
        <f t="array" ref="E15">INDEX('GHG trajectory'!E$11:E$28, MATCH(1,('GHG emissions'!$A15='GHG trajectory'!$A$11:$A$28)*('GHG emissions'!$B15='GHG trajectory'!$B$11:$B$28),0))</f>
        <v>0</v>
      </c>
      <c r="F15" s="60" cm="1">
        <f t="array" ref="F15">INDEX('GHG trajectory'!F$11:F$28, MATCH(1,('GHG emissions'!$A15='GHG trajectory'!$A$11:$A$28)*('GHG emissions'!$B15='GHG trajectory'!$B$11:$B$28),0))</f>
        <v>0</v>
      </c>
      <c r="G15" s="60" cm="1">
        <f t="array" ref="G15">INDEX('GHG trajectory'!G$11:G$28, MATCH(1,('GHG emissions'!$A15='GHG trajectory'!$A$11:$A$28)*('GHG emissions'!$B15='GHG trajectory'!$B$11:$B$28),0))</f>
        <v>0</v>
      </c>
      <c r="H15" s="60" cm="1">
        <f t="array" ref="H15">INDEX('GHG trajectory'!H$11:H$28, MATCH(1,('GHG emissions'!$A15='GHG trajectory'!$A$11:$A$28)*('GHG emissions'!$B15='GHG trajectory'!$B$11:$B$28),0))</f>
        <v>0</v>
      </c>
      <c r="I15" s="60" cm="1">
        <f t="array" ref="I15">INDEX('GHG trajectory'!I$11:I$28, MATCH(1,('GHG emissions'!$A15='GHG trajectory'!$A$11:$A$28)*('GHG emissions'!$B15='GHG trajectory'!$B$11:$B$28),0))</f>
        <v>0</v>
      </c>
      <c r="J15" s="60" cm="1">
        <f t="array" ref="J15">INDEX('GHG trajectory'!J$11:J$28, MATCH(1,('GHG emissions'!$A15='GHG trajectory'!$A$11:$A$28)*('GHG emissions'!$B15='GHG trajectory'!$B$11:$B$28),0))</f>
        <v>0</v>
      </c>
      <c r="K15" s="60" cm="1">
        <f t="array" ref="K15">INDEX('GHG trajectory'!K$11:K$28, MATCH(1,('GHG emissions'!$A15='GHG trajectory'!$A$11:$A$28)*('GHG emissions'!$B15='GHG trajectory'!$B$11:$B$28),0))</f>
        <v>0</v>
      </c>
      <c r="L15" s="78" cm="1">
        <f t="array" ref="L15">INDEX('GHG trajectory'!L$11:L$28, MATCH(1,('GHG emissions'!$A15='GHG trajectory'!$A$11:$A$28)*('GHG emissions'!$B15='GHG trajectory'!$B$11:$B$28),0))</f>
        <v>0</v>
      </c>
    </row>
    <row r="16" spans="1:12" ht="15" x14ac:dyDescent="0.2">
      <c r="A16" s="39" t="s">
        <v>30</v>
      </c>
      <c r="B16" s="35" t="s">
        <v>29</v>
      </c>
      <c r="C16" s="59" cm="1">
        <f t="array" ref="C16">INDEX('GHG trajectory'!C$11:C$28, MATCH(1,('GHG emissions'!$A16='GHG trajectory'!$A$11:$A$28)*('GHG emissions'!$B16='GHG trajectory'!$B$11:$B$28),0))</f>
        <v>0</v>
      </c>
      <c r="D16" s="60" cm="1">
        <f t="array" ref="D16">INDEX('GHG trajectory'!D$11:D$28, MATCH(1,('GHG emissions'!$A16='GHG trajectory'!$A$11:$A$28)*('GHG emissions'!$B16='GHG trajectory'!$B$11:$B$28),0))</f>
        <v>0</v>
      </c>
      <c r="E16" s="60" cm="1">
        <f t="array" ref="E16">INDEX('GHG trajectory'!E$11:E$28, MATCH(1,('GHG emissions'!$A16='GHG trajectory'!$A$11:$A$28)*('GHG emissions'!$B16='GHG trajectory'!$B$11:$B$28),0))</f>
        <v>0</v>
      </c>
      <c r="F16" s="60" cm="1">
        <f t="array" ref="F16">INDEX('GHG trajectory'!F$11:F$28, MATCH(1,('GHG emissions'!$A16='GHG trajectory'!$A$11:$A$28)*('GHG emissions'!$B16='GHG trajectory'!$B$11:$B$28),0))</f>
        <v>0</v>
      </c>
      <c r="G16" s="60" cm="1">
        <f t="array" ref="G16">INDEX('GHG trajectory'!G$11:G$28, MATCH(1,('GHG emissions'!$A16='GHG trajectory'!$A$11:$A$28)*('GHG emissions'!$B16='GHG trajectory'!$B$11:$B$28),0))</f>
        <v>0</v>
      </c>
      <c r="H16" s="60" cm="1">
        <f t="array" ref="H16">INDEX('GHG trajectory'!H$11:H$28, MATCH(1,('GHG emissions'!$A16='GHG trajectory'!$A$11:$A$28)*('GHG emissions'!$B16='GHG trajectory'!$B$11:$B$28),0))</f>
        <v>0</v>
      </c>
      <c r="I16" s="60" cm="1">
        <f t="array" ref="I16">INDEX('GHG trajectory'!I$11:I$28, MATCH(1,('GHG emissions'!$A16='GHG trajectory'!$A$11:$A$28)*('GHG emissions'!$B16='GHG trajectory'!$B$11:$B$28),0))</f>
        <v>0</v>
      </c>
      <c r="J16" s="60" cm="1">
        <f t="array" ref="J16">INDEX('GHG trajectory'!J$11:J$28, MATCH(1,('GHG emissions'!$A16='GHG trajectory'!$A$11:$A$28)*('GHG emissions'!$B16='GHG trajectory'!$B$11:$B$28),0))</f>
        <v>0</v>
      </c>
      <c r="K16" s="60" cm="1">
        <f t="array" ref="K16">INDEX('GHG trajectory'!K$11:K$28, MATCH(1,('GHG emissions'!$A16='GHG trajectory'!$A$11:$A$28)*('GHG emissions'!$B16='GHG trajectory'!$B$11:$B$28),0))</f>
        <v>0</v>
      </c>
      <c r="L16" s="78" cm="1">
        <f t="array" ref="L16">INDEX('GHG trajectory'!L$11:L$28, MATCH(1,('GHG emissions'!$A16='GHG trajectory'!$A$11:$A$28)*('GHG emissions'!$B16='GHG trajectory'!$B$11:$B$28),0))</f>
        <v>0</v>
      </c>
    </row>
    <row r="17" spans="1:12" ht="15" x14ac:dyDescent="0.2">
      <c r="A17" s="39" t="s">
        <v>31</v>
      </c>
      <c r="B17" s="35" t="s">
        <v>29</v>
      </c>
      <c r="C17" s="59" cm="1">
        <f t="array" ref="C17">INDEX('GHG trajectory'!C$11:C$28, MATCH(1,('GHG emissions'!$A17='GHG trajectory'!$A$11:$A$28)*('GHG emissions'!$B17='GHG trajectory'!$B$11:$B$28),0))</f>
        <v>0</v>
      </c>
      <c r="D17" s="60" cm="1">
        <f t="array" ref="D17">INDEX('GHG trajectory'!D$11:D$28, MATCH(1,('GHG emissions'!$A17='GHG trajectory'!$A$11:$A$28)*('GHG emissions'!$B17='GHG trajectory'!$B$11:$B$28),0))</f>
        <v>0</v>
      </c>
      <c r="E17" s="60" cm="1">
        <f t="array" ref="E17">INDEX('GHG trajectory'!E$11:E$28, MATCH(1,('GHG emissions'!$A17='GHG trajectory'!$A$11:$A$28)*('GHG emissions'!$B17='GHG trajectory'!$B$11:$B$28),0))</f>
        <v>0</v>
      </c>
      <c r="F17" s="60" cm="1">
        <f t="array" ref="F17">INDEX('GHG trajectory'!F$11:F$28, MATCH(1,('GHG emissions'!$A17='GHG trajectory'!$A$11:$A$28)*('GHG emissions'!$B17='GHG trajectory'!$B$11:$B$28),0))</f>
        <v>0</v>
      </c>
      <c r="G17" s="60" cm="1">
        <f t="array" ref="G17">INDEX('GHG trajectory'!G$11:G$28, MATCH(1,('GHG emissions'!$A17='GHG trajectory'!$A$11:$A$28)*('GHG emissions'!$B17='GHG trajectory'!$B$11:$B$28),0))</f>
        <v>0</v>
      </c>
      <c r="H17" s="60" cm="1">
        <f t="array" ref="H17">INDEX('GHG trajectory'!H$11:H$28, MATCH(1,('GHG emissions'!$A17='GHG trajectory'!$A$11:$A$28)*('GHG emissions'!$B17='GHG trajectory'!$B$11:$B$28),0))</f>
        <v>0</v>
      </c>
      <c r="I17" s="60" cm="1">
        <f t="array" ref="I17">INDEX('GHG trajectory'!I$11:I$28, MATCH(1,('GHG emissions'!$A17='GHG trajectory'!$A$11:$A$28)*('GHG emissions'!$B17='GHG trajectory'!$B$11:$B$28),0))</f>
        <v>0</v>
      </c>
      <c r="J17" s="60" cm="1">
        <f t="array" ref="J17">INDEX('GHG trajectory'!J$11:J$28, MATCH(1,('GHG emissions'!$A17='GHG trajectory'!$A$11:$A$28)*('GHG emissions'!$B17='GHG trajectory'!$B$11:$B$28),0))</f>
        <v>0</v>
      </c>
      <c r="K17" s="60" cm="1">
        <f t="array" ref="K17">INDEX('GHG trajectory'!K$11:K$28, MATCH(1,('GHG emissions'!$A17='GHG trajectory'!$A$11:$A$28)*('GHG emissions'!$B17='GHG trajectory'!$B$11:$B$28),0))</f>
        <v>0</v>
      </c>
      <c r="L17" s="78" cm="1">
        <f t="array" ref="L17">INDEX('GHG trajectory'!L$11:L$28, MATCH(1,('GHG emissions'!$A17='GHG trajectory'!$A$11:$A$28)*('GHG emissions'!$B17='GHG trajectory'!$B$11:$B$28),0))</f>
        <v>0</v>
      </c>
    </row>
    <row r="18" spans="1:12" x14ac:dyDescent="0.2">
      <c r="A18" s="63" t="s">
        <v>33</v>
      </c>
      <c r="B18" s="64" t="s">
        <v>29</v>
      </c>
      <c r="C18" s="59" cm="1">
        <f t="array" ref="C18">INDEX('GHG trajectory'!C$11:C$28, MATCH(1,('GHG emissions'!$A18='GHG trajectory'!$A$11:$A$28)*('GHG emissions'!$B18='GHG trajectory'!$B$11:$B$28),0))</f>
        <v>0</v>
      </c>
      <c r="D18" s="60" cm="1">
        <f t="array" ref="D18">INDEX('GHG trajectory'!D$11:D$28, MATCH(1,('GHG emissions'!$A18='GHG trajectory'!$A$11:$A$28)*('GHG emissions'!$B18='GHG trajectory'!$B$11:$B$28),0))</f>
        <v>0</v>
      </c>
      <c r="E18" s="60" cm="1">
        <f t="array" ref="E18">INDEX('GHG trajectory'!E$11:E$28, MATCH(1,('GHG emissions'!$A18='GHG trajectory'!$A$11:$A$28)*('GHG emissions'!$B18='GHG trajectory'!$B$11:$B$28),0))</f>
        <v>0</v>
      </c>
      <c r="F18" s="60" cm="1">
        <f t="array" ref="F18">INDEX('GHG trajectory'!F$11:F$28, MATCH(1,('GHG emissions'!$A18='GHG trajectory'!$A$11:$A$28)*('GHG emissions'!$B18='GHG trajectory'!$B$11:$B$28),0))</f>
        <v>0</v>
      </c>
      <c r="G18" s="60" cm="1">
        <f t="array" ref="G18">INDEX('GHG trajectory'!G$11:G$28, MATCH(1,('GHG emissions'!$A18='GHG trajectory'!$A$11:$A$28)*('GHG emissions'!$B18='GHG trajectory'!$B$11:$B$28),0))</f>
        <v>0</v>
      </c>
      <c r="H18" s="60" cm="1">
        <f t="array" ref="H18">INDEX('GHG trajectory'!H$11:H$28, MATCH(1,('GHG emissions'!$A18='GHG trajectory'!$A$11:$A$28)*('GHG emissions'!$B18='GHG trajectory'!$B$11:$B$28),0))</f>
        <v>0</v>
      </c>
      <c r="I18" s="60" cm="1">
        <f t="array" ref="I18">INDEX('GHG trajectory'!I$11:I$28, MATCH(1,('GHG emissions'!$A18='GHG trajectory'!$A$11:$A$28)*('GHG emissions'!$B18='GHG trajectory'!$B$11:$B$28),0))</f>
        <v>0</v>
      </c>
      <c r="J18" s="60" cm="1">
        <f t="array" ref="J18">INDEX('GHG trajectory'!J$11:J$28, MATCH(1,('GHG emissions'!$A18='GHG trajectory'!$A$11:$A$28)*('GHG emissions'!$B18='GHG trajectory'!$B$11:$B$28),0))</f>
        <v>0</v>
      </c>
      <c r="K18" s="60" cm="1">
        <f t="array" ref="K18">INDEX('GHG trajectory'!K$11:K$28, MATCH(1,('GHG emissions'!$A18='GHG trajectory'!$A$11:$A$28)*('GHG emissions'!$B18='GHG trajectory'!$B$11:$B$28),0))</f>
        <v>0</v>
      </c>
      <c r="L18" s="78" cm="1">
        <f t="array" ref="L18">INDEX('GHG trajectory'!L$11:L$28, MATCH(1,('GHG emissions'!$A18='GHG trajectory'!$A$11:$A$28)*('GHG emissions'!$B18='GHG trajectory'!$B$11:$B$28),0))</f>
        <v>0</v>
      </c>
    </row>
    <row r="19" spans="1:12" ht="15" x14ac:dyDescent="0.2">
      <c r="A19" s="39" t="s">
        <v>34</v>
      </c>
      <c r="B19" s="35" t="s">
        <v>29</v>
      </c>
      <c r="C19" s="59" cm="1">
        <f t="array" ref="C19">INDEX('GHG trajectory'!C$11:C$28, MATCH(1,('GHG emissions'!$A19='GHG trajectory'!$A$11:$A$28)*('GHG emissions'!$B19='GHG trajectory'!$B$11:$B$28),0))</f>
        <v>0</v>
      </c>
      <c r="D19" s="60" cm="1">
        <f t="array" ref="D19">INDEX('GHG trajectory'!D$11:D$28, MATCH(1,('GHG emissions'!$A19='GHG trajectory'!$A$11:$A$28)*('GHG emissions'!$B19='GHG trajectory'!$B$11:$B$28),0))</f>
        <v>0</v>
      </c>
      <c r="E19" s="60" cm="1">
        <f t="array" ref="E19">INDEX('GHG trajectory'!E$11:E$28, MATCH(1,('GHG emissions'!$A19='GHG trajectory'!$A$11:$A$28)*('GHG emissions'!$B19='GHG trajectory'!$B$11:$B$28),0))</f>
        <v>0</v>
      </c>
      <c r="F19" s="60" cm="1">
        <f t="array" ref="F19">INDEX('GHG trajectory'!F$11:F$28, MATCH(1,('GHG emissions'!$A19='GHG trajectory'!$A$11:$A$28)*('GHG emissions'!$B19='GHG trajectory'!$B$11:$B$28),0))</f>
        <v>0</v>
      </c>
      <c r="G19" s="60" cm="1">
        <f t="array" ref="G19">INDEX('GHG trajectory'!G$11:G$28, MATCH(1,('GHG emissions'!$A19='GHG trajectory'!$A$11:$A$28)*('GHG emissions'!$B19='GHG trajectory'!$B$11:$B$28),0))</f>
        <v>0</v>
      </c>
      <c r="H19" s="60" cm="1">
        <f t="array" ref="H19">INDEX('GHG trajectory'!H$11:H$28, MATCH(1,('GHG emissions'!$A19='GHG trajectory'!$A$11:$A$28)*('GHG emissions'!$B19='GHG trajectory'!$B$11:$B$28),0))</f>
        <v>0</v>
      </c>
      <c r="I19" s="60" cm="1">
        <f t="array" ref="I19">INDEX('GHG trajectory'!I$11:I$28, MATCH(1,('GHG emissions'!$A19='GHG trajectory'!$A$11:$A$28)*('GHG emissions'!$B19='GHG trajectory'!$B$11:$B$28),0))</f>
        <v>0</v>
      </c>
      <c r="J19" s="60" cm="1">
        <f t="array" ref="J19">INDEX('GHG trajectory'!J$11:J$28, MATCH(1,('GHG emissions'!$A19='GHG trajectory'!$A$11:$A$28)*('GHG emissions'!$B19='GHG trajectory'!$B$11:$B$28),0))</f>
        <v>0</v>
      </c>
      <c r="K19" s="60" cm="1">
        <f t="array" ref="K19">INDEX('GHG trajectory'!K$11:K$28, MATCH(1,('GHG emissions'!$A19='GHG trajectory'!$A$11:$A$28)*('GHG emissions'!$B19='GHG trajectory'!$B$11:$B$28),0))</f>
        <v>0</v>
      </c>
      <c r="L19" s="78" cm="1">
        <f t="array" ref="L19">INDEX('GHG trajectory'!L$11:L$28, MATCH(1,('GHG emissions'!$A19='GHG trajectory'!$A$11:$A$28)*('GHG emissions'!$B19='GHG trajectory'!$B$11:$B$28),0))</f>
        <v>0</v>
      </c>
    </row>
    <row r="20" spans="1:12" ht="15" x14ac:dyDescent="0.2">
      <c r="A20" s="39" t="s">
        <v>35</v>
      </c>
      <c r="B20" s="35" t="s">
        <v>29</v>
      </c>
      <c r="C20" s="59"/>
      <c r="D20" s="60" cm="1">
        <f t="array" ref="D20">INDEX('GHG trajectory'!D$11:D$28, MATCH(1,('GHG emissions'!$A20='GHG trajectory'!$A$11:$A$28)*('GHG emissions'!$B20='GHG trajectory'!$B$11:$B$28),0))</f>
        <v>0</v>
      </c>
      <c r="E20" s="60" cm="1">
        <f t="array" ref="E20">INDEX('GHG trajectory'!E$11:E$28, MATCH(1,('GHG emissions'!$A20='GHG trajectory'!$A$11:$A$28)*('GHG emissions'!$B20='GHG trajectory'!$B$11:$B$28),0))</f>
        <v>0</v>
      </c>
      <c r="F20" s="60" cm="1">
        <f t="array" ref="F20">INDEX('GHG trajectory'!F$11:F$28, MATCH(1,('GHG emissions'!$A20='GHG trajectory'!$A$11:$A$28)*('GHG emissions'!$B20='GHG trajectory'!$B$11:$B$28),0))</f>
        <v>0</v>
      </c>
      <c r="G20" s="60" cm="1">
        <f t="array" ref="G20">INDEX('GHG trajectory'!G$11:G$28, MATCH(1,('GHG emissions'!$A20='GHG trajectory'!$A$11:$A$28)*('GHG emissions'!$B20='GHG trajectory'!$B$11:$B$28),0))</f>
        <v>0</v>
      </c>
      <c r="H20" s="60" cm="1">
        <f t="array" ref="H20">INDEX('GHG trajectory'!H$11:H$28, MATCH(1,('GHG emissions'!$A20='GHG trajectory'!$A$11:$A$28)*('GHG emissions'!$B20='GHG trajectory'!$B$11:$B$28),0))</f>
        <v>0</v>
      </c>
      <c r="I20" s="60" cm="1">
        <f t="array" ref="I20">INDEX('GHG trajectory'!I$11:I$28, MATCH(1,('GHG emissions'!$A20='GHG trajectory'!$A$11:$A$28)*('GHG emissions'!$B20='GHG trajectory'!$B$11:$B$28),0))</f>
        <v>0</v>
      </c>
      <c r="J20" s="60" cm="1">
        <f t="array" ref="J20">INDEX('GHG trajectory'!J$11:J$28, MATCH(1,('GHG emissions'!$A20='GHG trajectory'!$A$11:$A$28)*('GHG emissions'!$B20='GHG trajectory'!$B$11:$B$28),0))</f>
        <v>0</v>
      </c>
      <c r="K20" s="60" cm="1">
        <f t="array" ref="K20">INDEX('GHG trajectory'!K$11:K$28, MATCH(1,('GHG emissions'!$A20='GHG trajectory'!$A$11:$A$28)*('GHG emissions'!$B20='GHG trajectory'!$B$11:$B$28),0))</f>
        <v>0</v>
      </c>
      <c r="L20" s="78" cm="1">
        <f t="array" ref="L20">INDEX('GHG trajectory'!L$11:L$28, MATCH(1,('GHG emissions'!$A20='GHG trajectory'!$A$11:$A$28)*('GHG emissions'!$B20='GHG trajectory'!$B$11:$B$28),0))</f>
        <v>0</v>
      </c>
    </row>
    <row r="21" spans="1:12" x14ac:dyDescent="0.2">
      <c r="A21" s="35" t="s">
        <v>36</v>
      </c>
      <c r="B21" s="35" t="s">
        <v>37</v>
      </c>
      <c r="C21" s="59"/>
      <c r="D21" s="60" cm="1">
        <f t="array" ref="D21">INDEX('GHG trajectory'!D$11:D$28, MATCH(1,('GHG emissions'!$A21='GHG trajectory'!$A$11:$A$28)*('GHG emissions'!$B21='GHG trajectory'!$B$11:$B$28),0))</f>
        <v>0</v>
      </c>
      <c r="E21" s="60" cm="1">
        <f t="array" ref="E21">INDEX('GHG trajectory'!E$11:E$28, MATCH(1,('GHG emissions'!$A21='GHG trajectory'!$A$11:$A$28)*('GHG emissions'!$B21='GHG trajectory'!$B$11:$B$28),0))</f>
        <v>0</v>
      </c>
      <c r="F21" s="60" cm="1">
        <f t="array" ref="F21">INDEX('GHG trajectory'!F$11:F$28, MATCH(1,('GHG emissions'!$A21='GHG trajectory'!$A$11:$A$28)*('GHG emissions'!$B21='GHG trajectory'!$B$11:$B$28),0))</f>
        <v>0</v>
      </c>
      <c r="G21" s="60" cm="1">
        <f t="array" ref="G21">INDEX('GHG trajectory'!G$11:G$28, MATCH(1,('GHG emissions'!$A21='GHG trajectory'!$A$11:$A$28)*('GHG emissions'!$B21='GHG trajectory'!$B$11:$B$28),0))</f>
        <v>0</v>
      </c>
      <c r="H21" s="60" cm="1">
        <f t="array" ref="H21">INDEX('GHG trajectory'!H$11:H$28, MATCH(1,('GHG emissions'!$A21='GHG trajectory'!$A$11:$A$28)*('GHG emissions'!$B21='GHG trajectory'!$B$11:$B$28),0))</f>
        <v>0</v>
      </c>
      <c r="I21" s="60" cm="1">
        <f t="array" ref="I21">INDEX('GHG trajectory'!I$11:I$28, MATCH(1,('GHG emissions'!$A21='GHG trajectory'!$A$11:$A$28)*('GHG emissions'!$B21='GHG trajectory'!$B$11:$B$28),0))</f>
        <v>0</v>
      </c>
      <c r="J21" s="60" cm="1">
        <f t="array" ref="J21">INDEX('GHG trajectory'!J$11:J$28, MATCH(1,('GHG emissions'!$A21='GHG trajectory'!$A$11:$A$28)*('GHG emissions'!$B21='GHG trajectory'!$B$11:$B$28),0))</f>
        <v>0</v>
      </c>
      <c r="K21" s="60" cm="1">
        <f t="array" ref="K21">INDEX('GHG trajectory'!K$11:K$28, MATCH(1,('GHG emissions'!$A21='GHG trajectory'!$A$11:$A$28)*('GHG emissions'!$B21='GHG trajectory'!$B$11:$B$28),0))</f>
        <v>0</v>
      </c>
      <c r="L21" s="78" cm="1">
        <f t="array" ref="L21">INDEX('GHG trajectory'!L$11:L$28, MATCH(1,('GHG emissions'!$A21='GHG trajectory'!$A$11:$A$28)*('GHG emissions'!$B21='GHG trajectory'!$B$11:$B$28),0))</f>
        <v>0</v>
      </c>
    </row>
    <row r="22" spans="1:12" x14ac:dyDescent="0.2">
      <c r="A22" s="35" t="s">
        <v>38</v>
      </c>
      <c r="B22" s="35" t="s">
        <v>37</v>
      </c>
      <c r="C22" s="59"/>
      <c r="D22" s="60" cm="1">
        <f t="array" ref="D22">INDEX('GHG trajectory'!D$11:D$28, MATCH(1,('GHG emissions'!$A22='GHG trajectory'!$A$11:$A$28)*('GHG emissions'!$B22='GHG trajectory'!$B$11:$B$28),0))</f>
        <v>0</v>
      </c>
      <c r="E22" s="60" cm="1">
        <f t="array" ref="E22">INDEX('GHG trajectory'!E$11:E$28, MATCH(1,('GHG emissions'!$A22='GHG trajectory'!$A$11:$A$28)*('GHG emissions'!$B22='GHG trajectory'!$B$11:$B$28),0))</f>
        <v>0</v>
      </c>
      <c r="F22" s="60" cm="1">
        <f t="array" ref="F22">INDEX('GHG trajectory'!F$11:F$28, MATCH(1,('GHG emissions'!$A22='GHG trajectory'!$A$11:$A$28)*('GHG emissions'!$B22='GHG trajectory'!$B$11:$B$28),0))</f>
        <v>0</v>
      </c>
      <c r="G22" s="60" cm="1">
        <f t="array" ref="G22">INDEX('GHG trajectory'!G$11:G$28, MATCH(1,('GHG emissions'!$A22='GHG trajectory'!$A$11:$A$28)*('GHG emissions'!$B22='GHG trajectory'!$B$11:$B$28),0))</f>
        <v>0</v>
      </c>
      <c r="H22" s="60" cm="1">
        <f t="array" ref="H22">INDEX('GHG trajectory'!H$11:H$28, MATCH(1,('GHG emissions'!$A22='GHG trajectory'!$A$11:$A$28)*('GHG emissions'!$B22='GHG trajectory'!$B$11:$B$28),0))</f>
        <v>0</v>
      </c>
      <c r="I22" s="60" cm="1">
        <f t="array" ref="I22">INDEX('GHG trajectory'!I$11:I$28, MATCH(1,('GHG emissions'!$A22='GHG trajectory'!$A$11:$A$28)*('GHG emissions'!$B22='GHG trajectory'!$B$11:$B$28),0))</f>
        <v>0</v>
      </c>
      <c r="J22" s="60" cm="1">
        <f t="array" ref="J22">INDEX('GHG trajectory'!J$11:J$28, MATCH(1,('GHG emissions'!$A22='GHG trajectory'!$A$11:$A$28)*('GHG emissions'!$B22='GHG trajectory'!$B$11:$B$28),0))</f>
        <v>0</v>
      </c>
      <c r="K22" s="60" cm="1">
        <f t="array" ref="K22">INDEX('GHG trajectory'!K$11:K$28, MATCH(1,('GHG emissions'!$A22='GHG trajectory'!$A$11:$A$28)*('GHG emissions'!$B22='GHG trajectory'!$B$11:$B$28),0))</f>
        <v>0</v>
      </c>
      <c r="L22" s="78" cm="1">
        <f t="array" ref="L22">INDEX('GHG trajectory'!L$11:L$28, MATCH(1,('GHG emissions'!$A22='GHG trajectory'!$A$11:$A$28)*('GHG emissions'!$B22='GHG trajectory'!$B$11:$B$28),0))</f>
        <v>0</v>
      </c>
    </row>
    <row r="23" spans="1:12" x14ac:dyDescent="0.2">
      <c r="A23" s="35" t="s">
        <v>39</v>
      </c>
      <c r="B23" s="35" t="s">
        <v>37</v>
      </c>
      <c r="C23" s="59" cm="1">
        <f t="array" ref="C23">INDEX('GHG trajectory'!C$11:C$28, MATCH(1,('GHG emissions'!$A23='GHG trajectory'!$A$11:$A$28)*('GHG emissions'!$B23='GHG trajectory'!$B$11:$B$28),0))</f>
        <v>0</v>
      </c>
      <c r="D23" s="60" cm="1">
        <f t="array" ref="D23">INDEX('GHG trajectory'!D$11:D$28, MATCH(1,('GHG emissions'!$A23='GHG trajectory'!$A$11:$A$28)*('GHG emissions'!$B23='GHG trajectory'!$B$11:$B$28),0))</f>
        <v>0</v>
      </c>
      <c r="E23" s="60" cm="1">
        <f t="array" ref="E23">INDEX('GHG trajectory'!E$11:E$28, MATCH(1,('GHG emissions'!$A23='GHG trajectory'!$A$11:$A$28)*('GHG emissions'!$B23='GHG trajectory'!$B$11:$B$28),0))</f>
        <v>0</v>
      </c>
      <c r="F23" s="60" cm="1">
        <f t="array" ref="F23">INDEX('GHG trajectory'!F$11:F$28, MATCH(1,('GHG emissions'!$A23='GHG trajectory'!$A$11:$A$28)*('GHG emissions'!$B23='GHG trajectory'!$B$11:$B$28),0))</f>
        <v>0</v>
      </c>
      <c r="G23" s="60" cm="1">
        <f t="array" ref="G23">INDEX('GHG trajectory'!G$11:G$28, MATCH(1,('GHG emissions'!$A23='GHG trajectory'!$A$11:$A$28)*('GHG emissions'!$B23='GHG trajectory'!$B$11:$B$28),0))</f>
        <v>0</v>
      </c>
      <c r="H23" s="60" cm="1">
        <f t="array" ref="H23">INDEX('GHG trajectory'!H$11:H$28, MATCH(1,('GHG emissions'!$A23='GHG trajectory'!$A$11:$A$28)*('GHG emissions'!$B23='GHG trajectory'!$B$11:$B$28),0))</f>
        <v>0</v>
      </c>
      <c r="I23" s="60" cm="1">
        <f t="array" ref="I23">INDEX('GHG trajectory'!I$11:I$28, MATCH(1,('GHG emissions'!$A23='GHG trajectory'!$A$11:$A$28)*('GHG emissions'!$B23='GHG trajectory'!$B$11:$B$28),0))</f>
        <v>0</v>
      </c>
      <c r="J23" s="60" cm="1">
        <f t="array" ref="J23">INDEX('GHG trajectory'!J$11:J$28, MATCH(1,('GHG emissions'!$A23='GHG trajectory'!$A$11:$A$28)*('GHG emissions'!$B23='GHG trajectory'!$B$11:$B$28),0))</f>
        <v>0</v>
      </c>
      <c r="K23" s="60" cm="1">
        <f t="array" ref="K23">INDEX('GHG trajectory'!K$11:K$28, MATCH(1,('GHG emissions'!$A23='GHG trajectory'!$A$11:$A$28)*('GHG emissions'!$B23='GHG trajectory'!$B$11:$B$28),0))</f>
        <v>0</v>
      </c>
      <c r="L23" s="78" cm="1">
        <f t="array" ref="L23">INDEX('GHG trajectory'!L$11:L$28, MATCH(1,('GHG emissions'!$A23='GHG trajectory'!$A$11:$A$28)*('GHG emissions'!$B23='GHG trajectory'!$B$11:$B$28),0))</f>
        <v>0</v>
      </c>
    </row>
    <row r="24" spans="1:12" x14ac:dyDescent="0.2">
      <c r="A24" s="35" t="s">
        <v>40</v>
      </c>
      <c r="B24" s="35" t="s">
        <v>41</v>
      </c>
      <c r="C24" s="59" cm="1">
        <f t="array" ref="C24">INDEX('GHG trajectory'!C$11:C$28, MATCH(1,('GHG emissions'!$A24='GHG trajectory'!$A$11:$A$28)*('GHG emissions'!$B24='GHG trajectory'!$B$11:$B$28),0))</f>
        <v>0</v>
      </c>
      <c r="D24" s="60" cm="1">
        <f t="array" ref="D24">INDEX('GHG trajectory'!D$11:D$28, MATCH(1,('GHG emissions'!$A24='GHG trajectory'!$A$11:$A$28)*('GHG emissions'!$B24='GHG trajectory'!$B$11:$B$28),0))</f>
        <v>0</v>
      </c>
      <c r="E24" s="60" cm="1">
        <f t="array" ref="E24">INDEX('GHG trajectory'!E$11:E$28, MATCH(1,('GHG emissions'!$A24='GHG trajectory'!$A$11:$A$28)*('GHG emissions'!$B24='GHG trajectory'!$B$11:$B$28),0))</f>
        <v>0</v>
      </c>
      <c r="F24" s="60" cm="1">
        <f t="array" ref="F24">INDEX('GHG trajectory'!F$11:F$28, MATCH(1,('GHG emissions'!$A24='GHG trajectory'!$A$11:$A$28)*('GHG emissions'!$B24='GHG trajectory'!$B$11:$B$28),0))</f>
        <v>0</v>
      </c>
      <c r="G24" s="60" cm="1">
        <f t="array" ref="G24">INDEX('GHG trajectory'!G$11:G$28, MATCH(1,('GHG emissions'!$A24='GHG trajectory'!$A$11:$A$28)*('GHG emissions'!$B24='GHG trajectory'!$B$11:$B$28),0))</f>
        <v>0</v>
      </c>
      <c r="H24" s="60" cm="1">
        <f t="array" ref="H24">INDEX('GHG trajectory'!H$11:H$28, MATCH(1,('GHG emissions'!$A24='GHG trajectory'!$A$11:$A$28)*('GHG emissions'!$B24='GHG trajectory'!$B$11:$B$28),0))</f>
        <v>0</v>
      </c>
      <c r="I24" s="60" cm="1">
        <f t="array" ref="I24">INDEX('GHG trajectory'!I$11:I$28, MATCH(1,('GHG emissions'!$A24='GHG trajectory'!$A$11:$A$28)*('GHG emissions'!$B24='GHG trajectory'!$B$11:$B$28),0))</f>
        <v>0</v>
      </c>
      <c r="J24" s="60" cm="1">
        <f t="array" ref="J24">INDEX('GHG trajectory'!J$11:J$28, MATCH(1,('GHG emissions'!$A24='GHG trajectory'!$A$11:$A$28)*('GHG emissions'!$B24='GHG trajectory'!$B$11:$B$28),0))</f>
        <v>0</v>
      </c>
      <c r="K24" s="60" cm="1">
        <f t="array" ref="K24">INDEX('GHG trajectory'!K$11:K$28, MATCH(1,('GHG emissions'!$A24='GHG trajectory'!$A$11:$A$28)*('GHG emissions'!$B24='GHG trajectory'!$B$11:$B$28),0))</f>
        <v>0</v>
      </c>
      <c r="L24" s="78" cm="1">
        <f t="array" ref="L24">INDEX('GHG trajectory'!L$11:L$28, MATCH(1,('GHG emissions'!$A24='GHG trajectory'!$A$11:$A$28)*('GHG emissions'!$B24='GHG trajectory'!$B$11:$B$28),0))</f>
        <v>0</v>
      </c>
    </row>
    <row r="25" spans="1:12" x14ac:dyDescent="0.2">
      <c r="A25" s="35" t="s">
        <v>42</v>
      </c>
      <c r="B25" s="35" t="s">
        <v>41</v>
      </c>
      <c r="C25" s="59" cm="1">
        <f t="array" ref="C25">INDEX('GHG trajectory'!C$11:C$28, MATCH(1,('GHG emissions'!$A25='GHG trajectory'!$A$11:$A$28)*('GHG emissions'!$B25='GHG trajectory'!$B$11:$B$28),0))</f>
        <v>0</v>
      </c>
      <c r="D25" s="60" cm="1">
        <f t="array" ref="D25">INDEX('GHG trajectory'!D$11:D$28, MATCH(1,('GHG emissions'!$A25='GHG trajectory'!$A$11:$A$28)*('GHG emissions'!$B25='GHG trajectory'!$B$11:$B$28),0))</f>
        <v>0</v>
      </c>
      <c r="E25" s="60" cm="1">
        <f t="array" ref="E25">INDEX('GHG trajectory'!E$11:E$28, MATCH(1,('GHG emissions'!$A25='GHG trajectory'!$A$11:$A$28)*('GHG emissions'!$B25='GHG trajectory'!$B$11:$B$28),0))</f>
        <v>0</v>
      </c>
      <c r="F25" s="60" cm="1">
        <f t="array" ref="F25">INDEX('GHG trajectory'!F$11:F$28, MATCH(1,('GHG emissions'!$A25='GHG trajectory'!$A$11:$A$28)*('GHG emissions'!$B25='GHG trajectory'!$B$11:$B$28),0))</f>
        <v>0</v>
      </c>
      <c r="G25" s="60" cm="1">
        <f t="array" ref="G25">INDEX('GHG trajectory'!G$11:G$28, MATCH(1,('GHG emissions'!$A25='GHG trajectory'!$A$11:$A$28)*('GHG emissions'!$B25='GHG trajectory'!$B$11:$B$28),0))</f>
        <v>0</v>
      </c>
      <c r="H25" s="60" cm="1">
        <f t="array" ref="H25">INDEX('GHG trajectory'!H$11:H$28, MATCH(1,('GHG emissions'!$A25='GHG trajectory'!$A$11:$A$28)*('GHG emissions'!$B25='GHG trajectory'!$B$11:$B$28),0))</f>
        <v>0</v>
      </c>
      <c r="I25" s="60" cm="1">
        <f t="array" ref="I25">INDEX('GHG trajectory'!I$11:I$28, MATCH(1,('GHG emissions'!$A25='GHG trajectory'!$A$11:$A$28)*('GHG emissions'!$B25='GHG trajectory'!$B$11:$B$28),0))</f>
        <v>0</v>
      </c>
      <c r="J25" s="60" cm="1">
        <f t="array" ref="J25">INDEX('GHG trajectory'!J$11:J$28, MATCH(1,('GHG emissions'!$A25='GHG trajectory'!$A$11:$A$28)*('GHG emissions'!$B25='GHG trajectory'!$B$11:$B$28),0))</f>
        <v>0</v>
      </c>
      <c r="K25" s="60" cm="1">
        <f t="array" ref="K25">INDEX('GHG trajectory'!K$11:K$28, MATCH(1,('GHG emissions'!$A25='GHG trajectory'!$A$11:$A$28)*('GHG emissions'!$B25='GHG trajectory'!$B$11:$B$28),0))</f>
        <v>0</v>
      </c>
      <c r="L25" s="78" cm="1">
        <f t="array" ref="L25">INDEX('GHG trajectory'!L$11:L$28, MATCH(1,('GHG emissions'!$A25='GHG trajectory'!$A$11:$A$28)*('GHG emissions'!$B25='GHG trajectory'!$B$11:$B$28),0))</f>
        <v>0</v>
      </c>
    </row>
    <row r="26" spans="1:12" ht="15" x14ac:dyDescent="0.2">
      <c r="A26" s="39" t="s">
        <v>43</v>
      </c>
      <c r="B26" s="35" t="s">
        <v>29</v>
      </c>
      <c r="C26" s="59" cm="1">
        <f t="array" ref="C26">INDEX('GHG trajectory'!C$11:C$28, MATCH(1,('GHG emissions'!$A26='GHG trajectory'!$A$11:$A$28)*('GHG emissions'!$B26='GHG trajectory'!$B$11:$B$28),0))</f>
        <v>0</v>
      </c>
      <c r="D26" s="60" cm="1">
        <f t="array" ref="D26">INDEX('GHG trajectory'!D$11:D$28, MATCH(1,('GHG emissions'!$A26='GHG trajectory'!$A$11:$A$28)*('GHG emissions'!$B26='GHG trajectory'!$B$11:$B$28),0))</f>
        <v>0</v>
      </c>
      <c r="E26" s="60" cm="1">
        <f t="array" ref="E26">INDEX('GHG trajectory'!E$11:E$28, MATCH(1,('GHG emissions'!$A26='GHG trajectory'!$A$11:$A$28)*('GHG emissions'!$B26='GHG trajectory'!$B$11:$B$28),0))</f>
        <v>0</v>
      </c>
      <c r="F26" s="60" cm="1">
        <f t="array" ref="F26">INDEX('GHG trajectory'!F$11:F$28, MATCH(1,('GHG emissions'!$A26='GHG trajectory'!$A$11:$A$28)*('GHG emissions'!$B26='GHG trajectory'!$B$11:$B$28),0))</f>
        <v>0</v>
      </c>
      <c r="G26" s="60" cm="1">
        <f t="array" ref="G26">INDEX('GHG trajectory'!G$11:G$28, MATCH(1,('GHG emissions'!$A26='GHG trajectory'!$A$11:$A$28)*('GHG emissions'!$B26='GHG trajectory'!$B$11:$B$28),0))</f>
        <v>0</v>
      </c>
      <c r="H26" s="60" cm="1">
        <f t="array" ref="H26">INDEX('GHG trajectory'!H$11:H$28, MATCH(1,('GHG emissions'!$A26='GHG trajectory'!$A$11:$A$28)*('GHG emissions'!$B26='GHG trajectory'!$B$11:$B$28),0))</f>
        <v>0</v>
      </c>
      <c r="I26" s="60" cm="1">
        <f t="array" ref="I26">INDEX('GHG trajectory'!I$11:I$28, MATCH(1,('GHG emissions'!$A26='GHG trajectory'!$A$11:$A$28)*('GHG emissions'!$B26='GHG trajectory'!$B$11:$B$28),0))</f>
        <v>0</v>
      </c>
      <c r="J26" s="60" cm="1">
        <f t="array" ref="J26">INDEX('GHG trajectory'!J$11:J$28, MATCH(1,('GHG emissions'!$A26='GHG trajectory'!$A$11:$A$28)*('GHG emissions'!$B26='GHG trajectory'!$B$11:$B$28),0))</f>
        <v>0</v>
      </c>
      <c r="K26" s="60" cm="1">
        <f t="array" ref="K26">INDEX('GHG trajectory'!K$11:K$28, MATCH(1,('GHG emissions'!$A26='GHG trajectory'!$A$11:$A$28)*('GHG emissions'!$B26='GHG trajectory'!$B$11:$B$28),0))</f>
        <v>0</v>
      </c>
      <c r="L26" s="78" cm="1">
        <f t="array" ref="L26">INDEX('GHG trajectory'!L$11:L$28, MATCH(1,('GHG emissions'!$A26='GHG trajectory'!$A$11:$A$28)*('GHG emissions'!$B26='GHG trajectory'!$B$11:$B$28),0))</f>
        <v>0</v>
      </c>
    </row>
    <row r="27" spans="1:12" x14ac:dyDescent="0.2">
      <c r="A27" s="35" t="s">
        <v>44</v>
      </c>
      <c r="B27" s="35" t="s">
        <v>29</v>
      </c>
      <c r="C27" s="59" cm="1">
        <f t="array" ref="C27">INDEX('GHG trajectory'!C$11:C$28, MATCH(1,('GHG emissions'!$A27='GHG trajectory'!$A$11:$A$28)*('GHG emissions'!$B27='GHG trajectory'!$B$11:$B$28),0))</f>
        <v>0</v>
      </c>
      <c r="D27" s="60" cm="1">
        <f t="array" ref="D27">INDEX('GHG trajectory'!D$11:D$28, MATCH(1,('GHG emissions'!$A27='GHG trajectory'!$A$11:$A$28)*('GHG emissions'!$B27='GHG trajectory'!$B$11:$B$28),0))</f>
        <v>0</v>
      </c>
      <c r="E27" s="60" cm="1">
        <f t="array" ref="E27">INDEX('GHG trajectory'!E$11:E$28, MATCH(1,('GHG emissions'!$A27='GHG trajectory'!$A$11:$A$28)*('GHG emissions'!$B27='GHG trajectory'!$B$11:$B$28),0))</f>
        <v>0</v>
      </c>
      <c r="F27" s="60" cm="1">
        <f t="array" ref="F27">INDEX('GHG trajectory'!F$11:F$28, MATCH(1,('GHG emissions'!$A27='GHG trajectory'!$A$11:$A$28)*('GHG emissions'!$B27='GHG trajectory'!$B$11:$B$28),0))</f>
        <v>0</v>
      </c>
      <c r="G27" s="60" cm="1">
        <f t="array" ref="G27">INDEX('GHG trajectory'!G$11:G$28, MATCH(1,('GHG emissions'!$A27='GHG trajectory'!$A$11:$A$28)*('GHG emissions'!$B27='GHG trajectory'!$B$11:$B$28),0))</f>
        <v>0</v>
      </c>
      <c r="H27" s="60" cm="1">
        <f t="array" ref="H27">INDEX('GHG trajectory'!H$11:H$28, MATCH(1,('GHG emissions'!$A27='GHG trajectory'!$A$11:$A$28)*('GHG emissions'!$B27='GHG trajectory'!$B$11:$B$28),0))</f>
        <v>0</v>
      </c>
      <c r="I27" s="60" cm="1">
        <f t="array" ref="I27">INDEX('GHG trajectory'!I$11:I$28, MATCH(1,('GHG emissions'!$A27='GHG trajectory'!$A$11:$A$28)*('GHG emissions'!$B27='GHG trajectory'!$B$11:$B$28),0))</f>
        <v>0</v>
      </c>
      <c r="J27" s="60" cm="1">
        <f t="array" ref="J27">INDEX('GHG trajectory'!J$11:J$28, MATCH(1,('GHG emissions'!$A27='GHG trajectory'!$A$11:$A$28)*('GHG emissions'!$B27='GHG trajectory'!$B$11:$B$28),0))</f>
        <v>0</v>
      </c>
      <c r="K27" s="60" cm="1">
        <f t="array" ref="K27">INDEX('GHG trajectory'!K$11:K$28, MATCH(1,('GHG emissions'!$A27='GHG trajectory'!$A$11:$A$28)*('GHG emissions'!$B27='GHG trajectory'!$B$11:$B$28),0))</f>
        <v>0</v>
      </c>
      <c r="L27" s="78" cm="1">
        <f t="array" ref="L27">INDEX('GHG trajectory'!L$11:L$28, MATCH(1,('GHG emissions'!$A27='GHG trajectory'!$A$11:$A$28)*('GHG emissions'!$B27='GHG trajectory'!$B$11:$B$28),0))</f>
        <v>0</v>
      </c>
    </row>
    <row r="28" spans="1:12" x14ac:dyDescent="0.2">
      <c r="A28" s="63"/>
      <c r="B28" s="64"/>
      <c r="C28" s="59"/>
      <c r="D28" s="60"/>
      <c r="E28" s="60"/>
      <c r="F28" s="60"/>
      <c r="G28" s="60"/>
      <c r="H28" s="60"/>
      <c r="I28" s="60"/>
      <c r="J28" s="60"/>
      <c r="K28" s="60"/>
      <c r="L28" s="78"/>
    </row>
    <row r="29" spans="1:12" x14ac:dyDescent="0.2">
      <c r="A29" s="63"/>
      <c r="B29" s="64"/>
      <c r="C29" s="59"/>
      <c r="D29" s="60"/>
      <c r="E29" s="60"/>
      <c r="F29" s="60"/>
      <c r="G29" s="60"/>
      <c r="H29" s="60"/>
      <c r="I29" s="60"/>
      <c r="J29" s="60"/>
      <c r="K29" s="60"/>
      <c r="L29" s="78"/>
    </row>
    <row r="30" spans="1:12" x14ac:dyDescent="0.2">
      <c r="A30" s="63"/>
      <c r="B30" s="64"/>
      <c r="C30" s="59"/>
      <c r="D30" s="60"/>
      <c r="E30" s="60"/>
      <c r="F30" s="60"/>
      <c r="G30" s="60"/>
      <c r="H30" s="60"/>
      <c r="I30" s="60"/>
      <c r="J30" s="60"/>
      <c r="K30" s="60"/>
      <c r="L30" s="78"/>
    </row>
    <row r="31" spans="1:12" x14ac:dyDescent="0.2">
      <c r="A31" s="63"/>
      <c r="B31" s="64"/>
      <c r="C31" s="59"/>
      <c r="D31" s="60"/>
      <c r="E31" s="60"/>
      <c r="F31" s="60"/>
      <c r="G31" s="60"/>
      <c r="H31" s="60"/>
      <c r="I31" s="60"/>
      <c r="J31" s="60"/>
      <c r="K31" s="60"/>
      <c r="L31" s="78"/>
    </row>
    <row r="32" spans="1:12" ht="15" thickBot="1" x14ac:dyDescent="0.25">
      <c r="A32" s="63"/>
      <c r="B32" s="64"/>
      <c r="C32" s="79"/>
      <c r="D32" s="80"/>
      <c r="E32" s="80"/>
      <c r="F32" s="80"/>
      <c r="G32" s="80"/>
      <c r="H32" s="80"/>
      <c r="I32" s="80"/>
      <c r="J32" s="80"/>
      <c r="K32" s="80"/>
      <c r="L32" s="81"/>
    </row>
    <row r="33" spans="1:12" x14ac:dyDescent="0.2">
      <c r="A33" s="18"/>
      <c r="B33" s="18"/>
    </row>
    <row r="35" spans="1:12" ht="18" x14ac:dyDescent="0.25">
      <c r="A35" s="48" t="s">
        <v>60</v>
      </c>
    </row>
    <row r="36" spans="1:12" ht="15.75" thickBot="1" x14ac:dyDescent="0.3">
      <c r="A36" s="49"/>
    </row>
    <row r="37" spans="1:12" ht="15" x14ac:dyDescent="0.25">
      <c r="A37" s="49"/>
      <c r="D37" s="242" t="s">
        <v>52</v>
      </c>
      <c r="E37" s="243"/>
      <c r="F37" s="243"/>
      <c r="G37" s="243"/>
      <c r="H37" s="243"/>
      <c r="I37" s="243"/>
      <c r="J37" s="243"/>
      <c r="K37" s="243"/>
      <c r="L37" s="244"/>
    </row>
    <row r="38" spans="1:12" ht="15.75" customHeight="1" x14ac:dyDescent="0.2">
      <c r="D38" s="245" t="s">
        <v>61</v>
      </c>
      <c r="E38" s="246"/>
      <c r="F38" s="246"/>
      <c r="G38" s="246"/>
      <c r="H38" s="246"/>
      <c r="I38" s="246"/>
      <c r="J38" s="246"/>
      <c r="K38" s="246"/>
      <c r="L38" s="247"/>
    </row>
    <row r="39" spans="1:12" ht="16.5" x14ac:dyDescent="0.2">
      <c r="A39" s="248" t="s">
        <v>25</v>
      </c>
      <c r="B39" s="250"/>
      <c r="C39" s="82" t="s">
        <v>62</v>
      </c>
      <c r="D39" s="50">
        <f>'GHG trajectory'!C$10</f>
        <v>2023</v>
      </c>
      <c r="E39" s="214">
        <f>'GHG trajectory'!D$10</f>
        <v>2028</v>
      </c>
      <c r="F39" s="214">
        <f>'GHG trajectory'!E$10</f>
        <v>2033</v>
      </c>
      <c r="G39" s="214">
        <f>'GHG trajectory'!F$10</f>
        <v>2038</v>
      </c>
      <c r="H39" s="214">
        <f>'GHG trajectory'!G$10</f>
        <v>2043</v>
      </c>
      <c r="I39" s="214">
        <f>'GHG trajectory'!H$10</f>
        <v>2048</v>
      </c>
      <c r="J39" s="214">
        <f>'GHG trajectory'!I$10</f>
        <v>2053</v>
      </c>
      <c r="K39" s="214">
        <f>'GHG trajectory'!J$10</f>
        <v>2058</v>
      </c>
      <c r="L39" s="214">
        <f>'GHG trajectory'!K$10</f>
        <v>2063</v>
      </c>
    </row>
    <row r="40" spans="1:12" x14ac:dyDescent="0.2">
      <c r="A40" s="35" t="s">
        <v>28</v>
      </c>
      <c r="B40" s="35" t="s">
        <v>29</v>
      </c>
      <c r="C40" s="83" cm="1">
        <f t="array" ref="C40">INDEX('Emission factors'!$C$6:$C$23, MATCH(1,('GHG emissions'!A15='Emission factors'!$A$6:$A$23)*('GHG emissions'!B15='Emission factors'!$B$6:$B$23),0))</f>
        <v>1.1499999999999999</v>
      </c>
      <c r="D40" s="55">
        <f>C15*$C40</f>
        <v>0</v>
      </c>
      <c r="E40" s="84">
        <f t="shared" ref="E40:L40" si="0">D15*$C40</f>
        <v>0</v>
      </c>
      <c r="F40" s="85">
        <f t="shared" si="0"/>
        <v>0</v>
      </c>
      <c r="G40" s="85">
        <f t="shared" si="0"/>
        <v>0</v>
      </c>
      <c r="H40" s="84">
        <f t="shared" si="0"/>
        <v>0</v>
      </c>
      <c r="I40" s="85">
        <f t="shared" si="0"/>
        <v>0</v>
      </c>
      <c r="J40" s="84">
        <f t="shared" si="0"/>
        <v>0</v>
      </c>
      <c r="K40" s="85">
        <f t="shared" si="0"/>
        <v>0</v>
      </c>
      <c r="L40" s="78">
        <f t="shared" si="0"/>
        <v>0</v>
      </c>
    </row>
    <row r="41" spans="1:12" ht="15" x14ac:dyDescent="0.2">
      <c r="A41" s="39" t="s">
        <v>30</v>
      </c>
      <c r="B41" s="35" t="s">
        <v>29</v>
      </c>
      <c r="C41" s="83" cm="1">
        <f t="array" ref="C41">INDEX('Emission factors'!$C$6:$C$23, MATCH(1,('GHG emissions'!A16='Emission factors'!$A$6:$A$23)*('GHG emissions'!B16='Emission factors'!$B$6:$B$23),0))</f>
        <v>37.61</v>
      </c>
      <c r="D41" s="59">
        <f t="shared" ref="D41:L42" si="1">C16*$C41</f>
        <v>0</v>
      </c>
      <c r="E41" s="84">
        <f t="shared" si="1"/>
        <v>0</v>
      </c>
      <c r="F41" s="61">
        <f t="shared" si="1"/>
        <v>0</v>
      </c>
      <c r="G41" s="61">
        <f t="shared" si="1"/>
        <v>0</v>
      </c>
      <c r="H41" s="84">
        <f t="shared" si="1"/>
        <v>0</v>
      </c>
      <c r="I41" s="61">
        <f t="shared" si="1"/>
        <v>0</v>
      </c>
      <c r="J41" s="84">
        <f t="shared" si="1"/>
        <v>0</v>
      </c>
      <c r="K41" s="61">
        <f t="shared" si="1"/>
        <v>0</v>
      </c>
      <c r="L41" s="78">
        <f t="shared" si="1"/>
        <v>0</v>
      </c>
    </row>
    <row r="42" spans="1:12" ht="15" x14ac:dyDescent="0.2">
      <c r="A42" s="39" t="s">
        <v>31</v>
      </c>
      <c r="B42" s="35" t="s">
        <v>29</v>
      </c>
      <c r="C42" s="83" cm="1">
        <f t="array" ref="C42">INDEX('Emission factors'!$C$6:$C$23, MATCH(1,('GHG emissions'!A17='Emission factors'!$A$6:$A$23)*('GHG emissions'!B17='Emission factors'!$B$6:$B$23),0))</f>
        <v>13.28</v>
      </c>
      <c r="D42" s="59">
        <f>C17*$C42</f>
        <v>0</v>
      </c>
      <c r="E42" s="84">
        <f t="shared" si="1"/>
        <v>0</v>
      </c>
      <c r="F42" s="61">
        <f t="shared" si="1"/>
        <v>0</v>
      </c>
      <c r="G42" s="61">
        <f t="shared" si="1"/>
        <v>0</v>
      </c>
      <c r="H42" s="84">
        <f t="shared" si="1"/>
        <v>0</v>
      </c>
      <c r="I42" s="61">
        <f t="shared" si="1"/>
        <v>0</v>
      </c>
      <c r="J42" s="84">
        <f t="shared" si="1"/>
        <v>0</v>
      </c>
      <c r="K42" s="61">
        <f t="shared" si="1"/>
        <v>0</v>
      </c>
      <c r="L42" s="78">
        <f t="shared" si="1"/>
        <v>0</v>
      </c>
    </row>
    <row r="43" spans="1:12" x14ac:dyDescent="0.2">
      <c r="A43" s="63" t="s">
        <v>33</v>
      </c>
      <c r="B43" s="64" t="s">
        <v>29</v>
      </c>
      <c r="C43" s="83" cm="1">
        <f t="array" ref="C43">INDEX('Emission factors'!$C$6:$C$23, MATCH(1,('GHG emissions'!A18='Emission factors'!$A$6:$A$23)*('GHG emissions'!B18='Emission factors'!$B$6:$B$23),0))</f>
        <v>3.54</v>
      </c>
      <c r="D43" s="59">
        <f t="shared" ref="D43:L52" si="2">C18*$C43</f>
        <v>0</v>
      </c>
      <c r="E43" s="84">
        <f t="shared" si="2"/>
        <v>0</v>
      </c>
      <c r="F43" s="61">
        <f t="shared" si="2"/>
        <v>0</v>
      </c>
      <c r="G43" s="61">
        <f t="shared" si="2"/>
        <v>0</v>
      </c>
      <c r="H43" s="84">
        <f t="shared" si="2"/>
        <v>0</v>
      </c>
      <c r="I43" s="61">
        <f t="shared" si="2"/>
        <v>0</v>
      </c>
      <c r="J43" s="84">
        <f t="shared" si="2"/>
        <v>0</v>
      </c>
      <c r="K43" s="61">
        <f t="shared" si="2"/>
        <v>0</v>
      </c>
      <c r="L43" s="78">
        <f t="shared" si="2"/>
        <v>0</v>
      </c>
    </row>
    <row r="44" spans="1:12" ht="15" x14ac:dyDescent="0.2">
      <c r="A44" s="39" t="s">
        <v>34</v>
      </c>
      <c r="B44" s="35" t="s">
        <v>29</v>
      </c>
      <c r="C44" s="83" cm="1">
        <f t="array" ref="C44">INDEX('Emission factors'!$C$6:$C$23, MATCH(1,('GHG emissions'!A19='Emission factors'!$A$6:$A$23)*('GHG emissions'!B19='Emission factors'!$B$6:$B$23),0))</f>
        <v>13.03</v>
      </c>
      <c r="D44" s="59">
        <f t="shared" si="2"/>
        <v>0</v>
      </c>
      <c r="E44" s="84">
        <f t="shared" si="2"/>
        <v>0</v>
      </c>
      <c r="F44" s="61">
        <f t="shared" si="2"/>
        <v>0</v>
      </c>
      <c r="G44" s="61">
        <f t="shared" si="2"/>
        <v>0</v>
      </c>
      <c r="H44" s="84">
        <f t="shared" si="2"/>
        <v>0</v>
      </c>
      <c r="I44" s="61">
        <f t="shared" si="2"/>
        <v>0</v>
      </c>
      <c r="J44" s="84">
        <f t="shared" si="2"/>
        <v>0</v>
      </c>
      <c r="K44" s="61">
        <f t="shared" si="2"/>
        <v>0</v>
      </c>
      <c r="L44" s="78">
        <f t="shared" si="2"/>
        <v>0</v>
      </c>
    </row>
    <row r="45" spans="1:12" ht="15" x14ac:dyDescent="0.2">
      <c r="A45" s="39" t="s">
        <v>35</v>
      </c>
      <c r="B45" s="35" t="s">
        <v>29</v>
      </c>
      <c r="C45" s="83" cm="1">
        <f t="array" ref="C45">INDEX('Emission factors'!$C$6:$C$23, MATCH(1,('GHG emissions'!A20='Emission factors'!$A$6:$A$23)*('GHG emissions'!B20='Emission factors'!$B$6:$B$23),0))</f>
        <v>27.54</v>
      </c>
      <c r="D45" s="59">
        <f t="shared" si="2"/>
        <v>0</v>
      </c>
      <c r="E45" s="84">
        <f t="shared" si="2"/>
        <v>0</v>
      </c>
      <c r="F45" s="61">
        <f t="shared" si="2"/>
        <v>0</v>
      </c>
      <c r="G45" s="61">
        <f t="shared" si="2"/>
        <v>0</v>
      </c>
      <c r="H45" s="84">
        <f t="shared" si="2"/>
        <v>0</v>
      </c>
      <c r="I45" s="61">
        <f t="shared" si="2"/>
        <v>0</v>
      </c>
      <c r="J45" s="84">
        <f t="shared" si="2"/>
        <v>0</v>
      </c>
      <c r="K45" s="61">
        <f t="shared" si="2"/>
        <v>0</v>
      </c>
      <c r="L45" s="78">
        <f t="shared" si="2"/>
        <v>0</v>
      </c>
    </row>
    <row r="46" spans="1:12" x14ac:dyDescent="0.2">
      <c r="A46" s="35" t="s">
        <v>36</v>
      </c>
      <c r="B46" s="35" t="s">
        <v>37</v>
      </c>
      <c r="C46" s="83" cm="1">
        <f t="array" ref="C46">INDEX('Emission factors'!$C$6:$C$23, MATCH(1,('GHG emissions'!A21='Emission factors'!$A$6:$A$23)*('GHG emissions'!B21='Emission factors'!$B$6:$B$23),0))</f>
        <v>3.91</v>
      </c>
      <c r="D46" s="59">
        <f t="shared" si="2"/>
        <v>0</v>
      </c>
      <c r="E46" s="84">
        <f t="shared" si="2"/>
        <v>0</v>
      </c>
      <c r="F46" s="61">
        <f t="shared" si="2"/>
        <v>0</v>
      </c>
      <c r="G46" s="61">
        <f t="shared" si="2"/>
        <v>0</v>
      </c>
      <c r="H46" s="84">
        <f t="shared" si="2"/>
        <v>0</v>
      </c>
      <c r="I46" s="61">
        <f t="shared" si="2"/>
        <v>0</v>
      </c>
      <c r="J46" s="84">
        <f t="shared" si="2"/>
        <v>0</v>
      </c>
      <c r="K46" s="61">
        <f t="shared" si="2"/>
        <v>0</v>
      </c>
      <c r="L46" s="78">
        <f t="shared" si="2"/>
        <v>0</v>
      </c>
    </row>
    <row r="47" spans="1:12" x14ac:dyDescent="0.2">
      <c r="A47" s="35" t="s">
        <v>38</v>
      </c>
      <c r="B47" s="35" t="s">
        <v>37</v>
      </c>
      <c r="C47" s="83" cm="1">
        <f t="array" ref="C47">INDEX('Emission factors'!$C$6:$C$23, MATCH(1,('GHG emissions'!A22='Emission factors'!$A$6:$A$23)*('GHG emissions'!B22='Emission factors'!$B$6:$B$23),0))</f>
        <v>8.0500000000000007</v>
      </c>
      <c r="D47" s="59">
        <f t="shared" si="2"/>
        <v>0</v>
      </c>
      <c r="E47" s="84">
        <f t="shared" si="2"/>
        <v>0</v>
      </c>
      <c r="F47" s="61">
        <f t="shared" si="2"/>
        <v>0</v>
      </c>
      <c r="G47" s="61">
        <f t="shared" si="2"/>
        <v>0</v>
      </c>
      <c r="H47" s="84">
        <f t="shared" si="2"/>
        <v>0</v>
      </c>
      <c r="I47" s="61">
        <f t="shared" si="2"/>
        <v>0</v>
      </c>
      <c r="J47" s="84">
        <f t="shared" si="2"/>
        <v>0</v>
      </c>
      <c r="K47" s="61">
        <f t="shared" si="2"/>
        <v>0</v>
      </c>
      <c r="L47" s="78">
        <f t="shared" si="2"/>
        <v>0</v>
      </c>
    </row>
    <row r="48" spans="1:12" x14ac:dyDescent="0.2">
      <c r="A48" s="35" t="s">
        <v>39</v>
      </c>
      <c r="B48" s="35" t="s">
        <v>37</v>
      </c>
      <c r="C48" s="83" cm="1">
        <f t="array" ref="C48">INDEX('Emission factors'!$C$6:$C$23, MATCH(1,('GHG emissions'!A23='Emission factors'!$A$6:$A$23)*('GHG emissions'!B23='Emission factors'!$B$6:$B$23),0))</f>
        <v>-0.02</v>
      </c>
      <c r="D48" s="59">
        <f t="shared" si="2"/>
        <v>0</v>
      </c>
      <c r="E48" s="84">
        <f t="shared" si="2"/>
        <v>0</v>
      </c>
      <c r="F48" s="61">
        <f t="shared" si="2"/>
        <v>0</v>
      </c>
      <c r="G48" s="61">
        <f t="shared" si="2"/>
        <v>0</v>
      </c>
      <c r="H48" s="84">
        <f t="shared" si="2"/>
        <v>0</v>
      </c>
      <c r="I48" s="61">
        <f t="shared" si="2"/>
        <v>0</v>
      </c>
      <c r="J48" s="84">
        <f t="shared" si="2"/>
        <v>0</v>
      </c>
      <c r="K48" s="61">
        <f t="shared" si="2"/>
        <v>0</v>
      </c>
      <c r="L48" s="78">
        <f t="shared" si="2"/>
        <v>0</v>
      </c>
    </row>
    <row r="49" spans="1:12" x14ac:dyDescent="0.2">
      <c r="A49" s="35" t="s">
        <v>40</v>
      </c>
      <c r="B49" s="35" t="s">
        <v>41</v>
      </c>
      <c r="C49" s="83" cm="1">
        <f t="array" ref="C49">INDEX('Emission factors'!$C$6:$C$23, MATCH(1,('GHG emissions'!A24='Emission factors'!$A$6:$A$23)*('GHG emissions'!B24='Emission factors'!$B$6:$B$23),0))</f>
        <v>-0.02</v>
      </c>
      <c r="D49" s="59">
        <f t="shared" si="2"/>
        <v>0</v>
      </c>
      <c r="E49" s="84">
        <f t="shared" si="2"/>
        <v>0</v>
      </c>
      <c r="F49" s="61">
        <f t="shared" si="2"/>
        <v>0</v>
      </c>
      <c r="G49" s="61">
        <f t="shared" si="2"/>
        <v>0</v>
      </c>
      <c r="H49" s="84">
        <f t="shared" si="2"/>
        <v>0</v>
      </c>
      <c r="I49" s="61">
        <f t="shared" si="2"/>
        <v>0</v>
      </c>
      <c r="J49" s="84">
        <f t="shared" si="2"/>
        <v>0</v>
      </c>
      <c r="K49" s="61">
        <f t="shared" si="2"/>
        <v>0</v>
      </c>
      <c r="L49" s="78">
        <f t="shared" si="2"/>
        <v>0</v>
      </c>
    </row>
    <row r="50" spans="1:12" x14ac:dyDescent="0.2">
      <c r="A50" s="35" t="s">
        <v>42</v>
      </c>
      <c r="B50" s="35" t="s">
        <v>41</v>
      </c>
      <c r="C50" s="83" cm="1">
        <f t="array" ref="C50">INDEX('Emission factors'!$C$6:$C$23, MATCH(1,('GHG emissions'!A25='Emission factors'!$A$6:$A$23)*('GHG emissions'!B25='Emission factors'!$B$6:$B$23),0))</f>
        <v>-0.93</v>
      </c>
      <c r="D50" s="59">
        <f t="shared" si="2"/>
        <v>0</v>
      </c>
      <c r="E50" s="84">
        <f t="shared" si="2"/>
        <v>0</v>
      </c>
      <c r="F50" s="61">
        <f t="shared" si="2"/>
        <v>0</v>
      </c>
      <c r="G50" s="61">
        <f t="shared" si="2"/>
        <v>0</v>
      </c>
      <c r="H50" s="84">
        <f t="shared" si="2"/>
        <v>0</v>
      </c>
      <c r="I50" s="61">
        <f t="shared" si="2"/>
        <v>0</v>
      </c>
      <c r="J50" s="84">
        <f t="shared" si="2"/>
        <v>0</v>
      </c>
      <c r="K50" s="61">
        <f t="shared" si="2"/>
        <v>0</v>
      </c>
      <c r="L50" s="78">
        <f t="shared" si="2"/>
        <v>0</v>
      </c>
    </row>
    <row r="51" spans="1:12" ht="15" x14ac:dyDescent="0.2">
      <c r="A51" s="39" t="s">
        <v>43</v>
      </c>
      <c r="B51" s="35" t="s">
        <v>29</v>
      </c>
      <c r="C51" s="83" cm="1">
        <f t="array" ref="C51">INDEX('Emission factors'!$C$6:$C$23, MATCH(1,('GHG emissions'!A26='Emission factors'!$A$6:$A$23)*('GHG emissions'!B26='Emission factors'!$B$6:$B$23),0))</f>
        <v>13.37</v>
      </c>
      <c r="D51" s="59">
        <f t="shared" si="2"/>
        <v>0</v>
      </c>
      <c r="E51" s="84">
        <f t="shared" si="2"/>
        <v>0</v>
      </c>
      <c r="F51" s="61">
        <f t="shared" si="2"/>
        <v>0</v>
      </c>
      <c r="G51" s="61">
        <f t="shared" si="2"/>
        <v>0</v>
      </c>
      <c r="H51" s="84">
        <f t="shared" si="2"/>
        <v>0</v>
      </c>
      <c r="I51" s="61">
        <f t="shared" si="2"/>
        <v>0</v>
      </c>
      <c r="J51" s="84">
        <f t="shared" si="2"/>
        <v>0</v>
      </c>
      <c r="K51" s="61">
        <f t="shared" si="2"/>
        <v>0</v>
      </c>
      <c r="L51" s="78">
        <f t="shared" si="2"/>
        <v>0</v>
      </c>
    </row>
    <row r="52" spans="1:12" x14ac:dyDescent="0.2">
      <c r="A52" s="35" t="s">
        <v>44</v>
      </c>
      <c r="B52" s="35" t="s">
        <v>29</v>
      </c>
      <c r="C52" s="83" cm="1">
        <f t="array" ref="C52">INDEX('Emission factors'!$C$6:$C$23, MATCH(1,('GHG emissions'!A27='Emission factors'!$A$6:$A$23)*('GHG emissions'!B27='Emission factors'!$B$6:$B$23),0))</f>
        <v>1.61</v>
      </c>
      <c r="D52" s="59">
        <f t="shared" si="2"/>
        <v>0</v>
      </c>
      <c r="E52" s="84">
        <f t="shared" si="2"/>
        <v>0</v>
      </c>
      <c r="F52" s="61">
        <f t="shared" si="2"/>
        <v>0</v>
      </c>
      <c r="G52" s="61">
        <f t="shared" si="2"/>
        <v>0</v>
      </c>
      <c r="H52" s="84">
        <f t="shared" si="2"/>
        <v>0</v>
      </c>
      <c r="I52" s="61">
        <f t="shared" si="2"/>
        <v>0</v>
      </c>
      <c r="J52" s="84">
        <f t="shared" si="2"/>
        <v>0</v>
      </c>
      <c r="K52" s="61">
        <f t="shared" si="2"/>
        <v>0</v>
      </c>
      <c r="L52" s="78">
        <f t="shared" si="2"/>
        <v>0</v>
      </c>
    </row>
    <row r="53" spans="1:12" x14ac:dyDescent="0.2">
      <c r="A53" s="63"/>
      <c r="B53" s="64"/>
      <c r="C53" s="83"/>
      <c r="D53" s="59"/>
      <c r="E53" s="84"/>
      <c r="F53" s="61"/>
      <c r="G53" s="61"/>
      <c r="H53" s="84"/>
      <c r="I53" s="61"/>
      <c r="J53" s="84"/>
      <c r="K53" s="61"/>
      <c r="L53" s="78"/>
    </row>
    <row r="54" spans="1:12" x14ac:dyDescent="0.2">
      <c r="A54" s="63"/>
      <c r="B54" s="64"/>
      <c r="C54" s="83"/>
      <c r="D54" s="59"/>
      <c r="E54" s="84"/>
      <c r="F54" s="61"/>
      <c r="G54" s="61"/>
      <c r="H54" s="84"/>
      <c r="I54" s="61"/>
      <c r="J54" s="84"/>
      <c r="K54" s="61"/>
      <c r="L54" s="78"/>
    </row>
    <row r="55" spans="1:12" x14ac:dyDescent="0.2">
      <c r="A55" s="63"/>
      <c r="B55" s="64"/>
      <c r="C55" s="83"/>
      <c r="D55" s="59"/>
      <c r="E55" s="84"/>
      <c r="F55" s="61"/>
      <c r="G55" s="61"/>
      <c r="H55" s="84"/>
      <c r="I55" s="61"/>
      <c r="J55" s="84"/>
      <c r="K55" s="61"/>
      <c r="L55" s="78"/>
    </row>
    <row r="56" spans="1:12" x14ac:dyDescent="0.2">
      <c r="A56" s="63"/>
      <c r="B56" s="64"/>
      <c r="C56" s="83"/>
      <c r="D56" s="59"/>
      <c r="E56" s="84"/>
      <c r="F56" s="61"/>
      <c r="G56" s="61"/>
      <c r="H56" s="84"/>
      <c r="I56" s="61"/>
      <c r="J56" s="84"/>
      <c r="K56" s="61"/>
      <c r="L56" s="78"/>
    </row>
    <row r="57" spans="1:12" ht="15" thickBot="1" x14ac:dyDescent="0.25">
      <c r="A57" s="63"/>
      <c r="B57" s="64"/>
      <c r="C57" s="83"/>
      <c r="D57" s="79"/>
      <c r="E57" s="86"/>
      <c r="F57" s="87"/>
      <c r="G57" s="87"/>
      <c r="H57" s="86"/>
      <c r="I57" s="87"/>
      <c r="J57" s="86"/>
      <c r="K57" s="87"/>
      <c r="L57" s="81"/>
    </row>
    <row r="59" spans="1:12" ht="15" x14ac:dyDescent="0.25">
      <c r="A59" s="82" t="s">
        <v>63</v>
      </c>
      <c r="B59" s="88"/>
      <c r="C59" s="88"/>
      <c r="D59" s="89">
        <f>SUM(D40:D52)</f>
        <v>0</v>
      </c>
      <c r="E59" s="89">
        <f t="shared" ref="E59:L59" si="3">SUM(E40:E52)</f>
        <v>0</v>
      </c>
      <c r="F59" s="89">
        <f t="shared" si="3"/>
        <v>0</v>
      </c>
      <c r="G59" s="89">
        <f t="shared" si="3"/>
        <v>0</v>
      </c>
      <c r="H59" s="89">
        <f t="shared" si="3"/>
        <v>0</v>
      </c>
      <c r="I59" s="89">
        <f t="shared" si="3"/>
        <v>0</v>
      </c>
      <c r="J59" s="89">
        <f t="shared" si="3"/>
        <v>0</v>
      </c>
      <c r="K59" s="89">
        <f t="shared" si="3"/>
        <v>0</v>
      </c>
      <c r="L59" s="89">
        <f t="shared" si="3"/>
        <v>0</v>
      </c>
    </row>
    <row r="64" spans="1:12" ht="15" x14ac:dyDescent="0.25">
      <c r="A64" s="90"/>
    </row>
  </sheetData>
  <sheetProtection algorithmName="SHA-512" hashValue="ofvYGLLeVY1tzvBoeiXHmnOvHwkfs2lvR929DQRKEiQjbLZmopJw/4B9OFsuJgUMWaqdQiFfJnqERw8zh4B6Lg==" saltValue="Haeck1brlk+PHrgUgzwekA==" spinCount="100000" sheet="1" objects="1" scenarios="1"/>
  <mergeCells count="6">
    <mergeCell ref="A39:B39"/>
    <mergeCell ref="C12:L12"/>
    <mergeCell ref="C13:L13"/>
    <mergeCell ref="A14:B14"/>
    <mergeCell ref="D37:L37"/>
    <mergeCell ref="D38:L38"/>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7ECB-BC92-4648-AF6D-9F40115DCBD3}">
  <sheetPr>
    <tabColor theme="4" tint="0.59999389629810485"/>
  </sheetPr>
  <dimension ref="A1:BI41"/>
  <sheetViews>
    <sheetView zoomScale="80" zoomScaleNormal="80" workbookViewId="0">
      <selection activeCell="D13" sqref="D13"/>
    </sheetView>
  </sheetViews>
  <sheetFormatPr defaultRowHeight="14.25" x14ac:dyDescent="0.2"/>
  <cols>
    <col min="1" max="1" width="51.28515625" style="26" customWidth="1"/>
    <col min="2" max="2" width="14.5703125" style="26" bestFit="1" customWidth="1"/>
    <col min="3" max="3" width="16.7109375" style="26" bestFit="1" customWidth="1"/>
    <col min="4" max="7" width="13.140625" style="26" bestFit="1" customWidth="1"/>
    <col min="8" max="61" width="9.28515625" style="26" bestFit="1" customWidth="1"/>
    <col min="62" max="16384" width="9.140625" style="26"/>
  </cols>
  <sheetData>
    <row r="1" spans="1:61" ht="18" x14ac:dyDescent="0.25">
      <c r="A1" s="48" t="s">
        <v>64</v>
      </c>
    </row>
    <row r="2" spans="1:61" x14ac:dyDescent="0.2">
      <c r="A2" s="26" t="s">
        <v>65</v>
      </c>
    </row>
    <row r="3" spans="1:61" x14ac:dyDescent="0.2">
      <c r="A3" s="91"/>
    </row>
    <row r="4" spans="1:61" x14ac:dyDescent="0.2">
      <c r="A4" s="76" t="s">
        <v>66</v>
      </c>
    </row>
    <row r="5" spans="1:61" x14ac:dyDescent="0.2">
      <c r="A5" s="76" t="s">
        <v>67</v>
      </c>
    </row>
    <row r="6" spans="1:61" x14ac:dyDescent="0.2">
      <c r="A6" s="76" t="s">
        <v>68</v>
      </c>
    </row>
    <row r="7" spans="1:61" x14ac:dyDescent="0.2">
      <c r="A7" s="76" t="s">
        <v>69</v>
      </c>
    </row>
    <row r="8" spans="1:61" x14ac:dyDescent="0.2">
      <c r="A8" s="76" t="s">
        <v>70</v>
      </c>
    </row>
    <row r="9" spans="1:61" x14ac:dyDescent="0.2">
      <c r="A9" s="76"/>
    </row>
    <row r="11" spans="1:61" ht="18" x14ac:dyDescent="0.25">
      <c r="A11" s="48" t="s">
        <v>71</v>
      </c>
      <c r="C11" s="91"/>
      <c r="D11" s="11"/>
    </row>
    <row r="13" spans="1:61" ht="15" x14ac:dyDescent="0.25">
      <c r="B13" s="90" t="s">
        <v>27</v>
      </c>
      <c r="C13" s="90">
        <f>Assumptions!E18</f>
        <v>2023</v>
      </c>
      <c r="D13" s="90">
        <f>C13+1</f>
        <v>2024</v>
      </c>
      <c r="E13" s="90">
        <f t="shared" ref="E13:BI13" si="0">D13+1</f>
        <v>2025</v>
      </c>
      <c r="F13" s="90">
        <f t="shared" si="0"/>
        <v>2026</v>
      </c>
      <c r="G13" s="90">
        <f t="shared" si="0"/>
        <v>2027</v>
      </c>
      <c r="H13" s="90">
        <f t="shared" si="0"/>
        <v>2028</v>
      </c>
      <c r="I13" s="90">
        <f t="shared" si="0"/>
        <v>2029</v>
      </c>
      <c r="J13" s="90">
        <f t="shared" si="0"/>
        <v>2030</v>
      </c>
      <c r="K13" s="90">
        <f t="shared" si="0"/>
        <v>2031</v>
      </c>
      <c r="L13" s="90">
        <f t="shared" si="0"/>
        <v>2032</v>
      </c>
      <c r="M13" s="90">
        <f t="shared" si="0"/>
        <v>2033</v>
      </c>
      <c r="N13" s="90">
        <f t="shared" si="0"/>
        <v>2034</v>
      </c>
      <c r="O13" s="90">
        <f t="shared" si="0"/>
        <v>2035</v>
      </c>
      <c r="P13" s="90">
        <f t="shared" si="0"/>
        <v>2036</v>
      </c>
      <c r="Q13" s="90">
        <f t="shared" si="0"/>
        <v>2037</v>
      </c>
      <c r="R13" s="90">
        <f t="shared" si="0"/>
        <v>2038</v>
      </c>
      <c r="S13" s="90">
        <f t="shared" si="0"/>
        <v>2039</v>
      </c>
      <c r="T13" s="90">
        <f t="shared" si="0"/>
        <v>2040</v>
      </c>
      <c r="U13" s="90">
        <f t="shared" si="0"/>
        <v>2041</v>
      </c>
      <c r="V13" s="90">
        <f t="shared" si="0"/>
        <v>2042</v>
      </c>
      <c r="W13" s="90">
        <f t="shared" si="0"/>
        <v>2043</v>
      </c>
      <c r="X13" s="90">
        <f t="shared" si="0"/>
        <v>2044</v>
      </c>
      <c r="Y13" s="90">
        <f t="shared" si="0"/>
        <v>2045</v>
      </c>
      <c r="Z13" s="90">
        <f t="shared" si="0"/>
        <v>2046</v>
      </c>
      <c r="AA13" s="90">
        <f t="shared" si="0"/>
        <v>2047</v>
      </c>
      <c r="AB13" s="90">
        <f t="shared" si="0"/>
        <v>2048</v>
      </c>
      <c r="AC13" s="90">
        <f t="shared" si="0"/>
        <v>2049</v>
      </c>
      <c r="AD13" s="90">
        <f t="shared" si="0"/>
        <v>2050</v>
      </c>
      <c r="AE13" s="90">
        <f t="shared" si="0"/>
        <v>2051</v>
      </c>
      <c r="AF13" s="90">
        <f t="shared" si="0"/>
        <v>2052</v>
      </c>
      <c r="AG13" s="90">
        <f t="shared" si="0"/>
        <v>2053</v>
      </c>
      <c r="AH13" s="90">
        <f t="shared" si="0"/>
        <v>2054</v>
      </c>
      <c r="AI13" s="90">
        <f t="shared" si="0"/>
        <v>2055</v>
      </c>
      <c r="AJ13" s="90">
        <f t="shared" si="0"/>
        <v>2056</v>
      </c>
      <c r="AK13" s="90">
        <f t="shared" si="0"/>
        <v>2057</v>
      </c>
      <c r="AL13" s="90">
        <f t="shared" si="0"/>
        <v>2058</v>
      </c>
      <c r="AM13" s="90">
        <f t="shared" si="0"/>
        <v>2059</v>
      </c>
      <c r="AN13" s="90">
        <f t="shared" si="0"/>
        <v>2060</v>
      </c>
      <c r="AO13" s="90">
        <f t="shared" si="0"/>
        <v>2061</v>
      </c>
      <c r="AP13" s="90">
        <f t="shared" si="0"/>
        <v>2062</v>
      </c>
      <c r="AQ13" s="90">
        <f t="shared" si="0"/>
        <v>2063</v>
      </c>
      <c r="AR13" s="90">
        <f t="shared" si="0"/>
        <v>2064</v>
      </c>
      <c r="AS13" s="90">
        <f t="shared" si="0"/>
        <v>2065</v>
      </c>
      <c r="AT13" s="90">
        <f t="shared" si="0"/>
        <v>2066</v>
      </c>
      <c r="AU13" s="90">
        <f t="shared" si="0"/>
        <v>2067</v>
      </c>
      <c r="AV13" s="90">
        <f t="shared" si="0"/>
        <v>2068</v>
      </c>
      <c r="AW13" s="90">
        <f t="shared" si="0"/>
        <v>2069</v>
      </c>
      <c r="AX13" s="90">
        <f t="shared" si="0"/>
        <v>2070</v>
      </c>
      <c r="AY13" s="90">
        <f t="shared" si="0"/>
        <v>2071</v>
      </c>
      <c r="AZ13" s="90">
        <f t="shared" si="0"/>
        <v>2072</v>
      </c>
      <c r="BA13" s="90">
        <f t="shared" si="0"/>
        <v>2073</v>
      </c>
      <c r="BB13" s="90">
        <f t="shared" si="0"/>
        <v>2074</v>
      </c>
      <c r="BC13" s="90">
        <f t="shared" si="0"/>
        <v>2075</v>
      </c>
      <c r="BD13" s="90">
        <f t="shared" si="0"/>
        <v>2076</v>
      </c>
      <c r="BE13" s="90">
        <f t="shared" si="0"/>
        <v>2077</v>
      </c>
      <c r="BF13" s="90">
        <f t="shared" si="0"/>
        <v>2078</v>
      </c>
      <c r="BG13" s="90">
        <f t="shared" si="0"/>
        <v>2079</v>
      </c>
      <c r="BH13" s="90">
        <f t="shared" si="0"/>
        <v>2080</v>
      </c>
      <c r="BI13" s="90">
        <f t="shared" si="0"/>
        <v>2081</v>
      </c>
    </row>
    <row r="14" spans="1:61" ht="15" x14ac:dyDescent="0.25">
      <c r="A14" s="92" t="s">
        <v>72</v>
      </c>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90"/>
      <c r="AY14" s="90"/>
      <c r="AZ14" s="90"/>
      <c r="BA14" s="90"/>
      <c r="BB14" s="90"/>
      <c r="BC14" s="90"/>
      <c r="BD14" s="90"/>
      <c r="BE14" s="90"/>
      <c r="BF14" s="90"/>
      <c r="BG14" s="90"/>
      <c r="BH14" s="90"/>
      <c r="BI14" s="90"/>
    </row>
    <row r="15" spans="1:61" ht="15" x14ac:dyDescent="0.25">
      <c r="A15" s="93" t="s">
        <v>73</v>
      </c>
      <c r="B15" s="88" t="s">
        <v>61</v>
      </c>
      <c r="C15" s="83">
        <f>IF(C$13&lt;=Assumptions!$E$18+Assumptions!$E$14,'GHG emissions'!$D$59,0)</f>
        <v>0</v>
      </c>
      <c r="D15" s="94">
        <f>IF(D$13&lt;=Assumptions!$E$18+Assumptions!$E$14,'GHG emissions'!$D$59,0)</f>
        <v>0</v>
      </c>
      <c r="E15" s="94">
        <f>IF(E$13&lt;=Assumptions!$E$18+Assumptions!$E$14,'GHG emissions'!$D$59,0)</f>
        <v>0</v>
      </c>
      <c r="F15" s="94">
        <f>IF(F$13&lt;=Assumptions!$E$18+Assumptions!$E$14,'GHG emissions'!$D$59,0)</f>
        <v>0</v>
      </c>
      <c r="G15" s="94">
        <f>IF(G$13&lt;=Assumptions!$E$18+Assumptions!$E$14,'GHG emissions'!$D$59,0)</f>
        <v>0</v>
      </c>
      <c r="H15" s="94">
        <f>IF(H$13&lt;=Assumptions!$E$18+Assumptions!$E$14,'GHG emissions'!$D$59,0)</f>
        <v>0</v>
      </c>
      <c r="I15" s="94">
        <f>IF(I$13&lt;=Assumptions!$E$18+Assumptions!$E$14,'GHG emissions'!$D$59,0)</f>
        <v>0</v>
      </c>
      <c r="J15" s="94">
        <f>IF(J$13&lt;=Assumptions!$E$18+Assumptions!$E$14,'GHG emissions'!$D$59,0)</f>
        <v>0</v>
      </c>
      <c r="K15" s="94">
        <f>IF(K$13&lt;=Assumptions!$E$18+Assumptions!$E$14,'GHG emissions'!$D$59,0)</f>
        <v>0</v>
      </c>
      <c r="L15" s="94">
        <f>IF(L$13&lt;=Assumptions!$E$18+Assumptions!$E$14,'GHG emissions'!$D$59,0)</f>
        <v>0</v>
      </c>
      <c r="M15" s="94">
        <f>IF(M$13&lt;=Assumptions!$E$18+Assumptions!$E$14,'GHG emissions'!$D$59,0)</f>
        <v>0</v>
      </c>
      <c r="N15" s="94">
        <f>IF(N$13&lt;=Assumptions!$E$18+Assumptions!$E$14,'GHG emissions'!$D$59,0)</f>
        <v>0</v>
      </c>
      <c r="O15" s="94">
        <f>IF(O$13&lt;=Assumptions!$E$18+Assumptions!$E$14,'GHG emissions'!$D$59,0)</f>
        <v>0</v>
      </c>
      <c r="P15" s="94">
        <f>IF(P$13&lt;=Assumptions!$E$18+Assumptions!$E$14,'GHG emissions'!$D$59,0)</f>
        <v>0</v>
      </c>
      <c r="Q15" s="94">
        <f>IF(Q$13&lt;=Assumptions!$E$18+Assumptions!$E$14,'GHG emissions'!$D$59,0)</f>
        <v>0</v>
      </c>
      <c r="R15" s="94">
        <f>IF(R$13&lt;=Assumptions!$E$18+Assumptions!$E$14,'GHG emissions'!$D$59,0)</f>
        <v>0</v>
      </c>
      <c r="S15" s="94">
        <f>IF(S$13&lt;=Assumptions!$E$18+Assumptions!$E$14,'GHG emissions'!$D$59,0)</f>
        <v>0</v>
      </c>
      <c r="T15" s="94">
        <f>IF(T$13&lt;=Assumptions!$E$18+Assumptions!$E$14,'GHG emissions'!$D$59,0)</f>
        <v>0</v>
      </c>
      <c r="U15" s="94">
        <f>IF(U$13&lt;=Assumptions!$E$18+Assumptions!$E$14,'GHG emissions'!$D$59,0)</f>
        <v>0</v>
      </c>
      <c r="V15" s="94">
        <f>IF(V$13&lt;=Assumptions!$E$18+Assumptions!$E$14,'GHG emissions'!$D$59,0)</f>
        <v>0</v>
      </c>
      <c r="W15" s="94">
        <f>IF(W$13&lt;=Assumptions!$E$18+Assumptions!$E$14,'GHG emissions'!$D$59,0)</f>
        <v>0</v>
      </c>
      <c r="X15" s="94">
        <f>IF(X$13&lt;=Assumptions!$E$18+Assumptions!$E$14,'GHG emissions'!$D$59,0)</f>
        <v>0</v>
      </c>
      <c r="Y15" s="94">
        <f>IF(Y$13&lt;=Assumptions!$E$18+Assumptions!$E$14,'GHG emissions'!$D$59,0)</f>
        <v>0</v>
      </c>
      <c r="Z15" s="94">
        <f>IF(Z$13&lt;=Assumptions!$E$18+Assumptions!$E$14,'GHG emissions'!$D$59,0)</f>
        <v>0</v>
      </c>
      <c r="AA15" s="94">
        <f>IF(AA$13&lt;=Assumptions!$E$18+Assumptions!$E$14,'GHG emissions'!$D$59,0)</f>
        <v>0</v>
      </c>
      <c r="AB15" s="94">
        <f>IF(AB$13&lt;=Assumptions!$E$18+Assumptions!$E$14,'GHG emissions'!$D$59,0)</f>
        <v>0</v>
      </c>
      <c r="AC15" s="94">
        <f>IF(AC$13&lt;=Assumptions!$E$18+Assumptions!$E$14,'GHG emissions'!$D$59,0)</f>
        <v>0</v>
      </c>
      <c r="AD15" s="94">
        <f>IF(AD$13&lt;=Assumptions!$E$18+Assumptions!$E$14,'GHG emissions'!$D$59,0)</f>
        <v>0</v>
      </c>
      <c r="AE15" s="94">
        <f>IF(AE$13&lt;=Assumptions!$E$18+Assumptions!$E$14,'GHG emissions'!$D$59,0)</f>
        <v>0</v>
      </c>
      <c r="AF15" s="94">
        <f>IF(AF$13&lt;=Assumptions!$E$18+Assumptions!$E$14,'GHG emissions'!$D$59,0)</f>
        <v>0</v>
      </c>
      <c r="AG15" s="94">
        <f>IF(AG$13&lt;=Assumptions!$E$18+Assumptions!$E$14,'GHG emissions'!$D$59,0)</f>
        <v>0</v>
      </c>
      <c r="AH15" s="94">
        <f>IF(AH$13&lt;=Assumptions!$E$18+Assumptions!$E$14,'GHG emissions'!$D$59,0)</f>
        <v>0</v>
      </c>
      <c r="AI15" s="94">
        <f>IF(AI$13&lt;=Assumptions!$E$18+Assumptions!$E$14,'GHG emissions'!$D$59,0)</f>
        <v>0</v>
      </c>
      <c r="AJ15" s="94">
        <f>IF(AJ$13&lt;=Assumptions!$E$18+Assumptions!$E$14,'GHG emissions'!$D$59,0)</f>
        <v>0</v>
      </c>
      <c r="AK15" s="94">
        <f>IF(AK$13&lt;=Assumptions!$E$18+Assumptions!$E$14,'GHG emissions'!$D$59,0)</f>
        <v>0</v>
      </c>
      <c r="AL15" s="94">
        <f>IF(AL$13&lt;=Assumptions!$E$18+Assumptions!$E$14,'GHG emissions'!$D$59,0)</f>
        <v>0</v>
      </c>
      <c r="AM15" s="94">
        <f>IF(AM$13&lt;=Assumptions!$E$18+Assumptions!$E$14,'GHG emissions'!$D$59,0)</f>
        <v>0</v>
      </c>
      <c r="AN15" s="94">
        <f>IF(AN$13&lt;=Assumptions!$E$18+Assumptions!$E$14,'GHG emissions'!$D$59,0)</f>
        <v>0</v>
      </c>
      <c r="AO15" s="94">
        <f>IF(AO$13&lt;=Assumptions!$E$18+Assumptions!$E$14,'GHG emissions'!$D$59,0)</f>
        <v>0</v>
      </c>
      <c r="AP15" s="94">
        <f>IF(AP$13&lt;=Assumptions!$E$18+Assumptions!$E$14,'GHG emissions'!$D$59,0)</f>
        <v>0</v>
      </c>
      <c r="AQ15" s="94">
        <f>IF(AQ$13&lt;=Assumptions!$E$18+Assumptions!$E$14,'GHG emissions'!$D$59,0)</f>
        <v>0</v>
      </c>
      <c r="AR15" s="94">
        <f>IF(AR$13&lt;=Assumptions!$E$18+Assumptions!$E$14,'GHG emissions'!$D$59,0)</f>
        <v>0</v>
      </c>
      <c r="AS15" s="94">
        <f>IF(AS$13&lt;=Assumptions!$E$18+Assumptions!$E$14,'GHG emissions'!$D$59,0)</f>
        <v>0</v>
      </c>
      <c r="AT15" s="94">
        <f>IF(AT$13&lt;=Assumptions!$E$18+Assumptions!$E$14,'GHG emissions'!$D$59,0)</f>
        <v>0</v>
      </c>
      <c r="AU15" s="94">
        <f>IF(AU$13&lt;=Assumptions!$E$18+Assumptions!$E$14,'GHG emissions'!$D$59,0)</f>
        <v>0</v>
      </c>
      <c r="AV15" s="94">
        <f>IF(AV$13&lt;=Assumptions!$E$18+Assumptions!$E$14,'GHG emissions'!$D$59,0)</f>
        <v>0</v>
      </c>
      <c r="AW15" s="94">
        <f>IF(AW$13&lt;=Assumptions!$E$18+Assumptions!$E$14,'GHG emissions'!$D$59,0)</f>
        <v>0</v>
      </c>
      <c r="AX15" s="94">
        <f>IF(AX$13&lt;=Assumptions!$E$18+Assumptions!$E$14,'GHG emissions'!$D$59,0)</f>
        <v>0</v>
      </c>
      <c r="AY15" s="94">
        <f>IF(AY$13&lt;=Assumptions!$E$18+Assumptions!$E$14,'GHG emissions'!$D$59,0)</f>
        <v>0</v>
      </c>
      <c r="AZ15" s="94">
        <f>IF(AZ$13&lt;=Assumptions!$E$18+Assumptions!$E$14,'GHG emissions'!$D$59,0)</f>
        <v>0</v>
      </c>
      <c r="BA15" s="94">
        <f>IF(BA$13&lt;=Assumptions!$E$18+Assumptions!$E$14,'GHG emissions'!$D$59,0)</f>
        <v>0</v>
      </c>
      <c r="BB15" s="94">
        <f>IF(BB$13&lt;=Assumptions!$E$18+Assumptions!$E$14,'GHG emissions'!$D$59,0)</f>
        <v>0</v>
      </c>
      <c r="BC15" s="94">
        <f>IF(BC$13&lt;=Assumptions!$E$18+Assumptions!$E$14,'GHG emissions'!$D$59,0)</f>
        <v>0</v>
      </c>
      <c r="BD15" s="94">
        <f>IF(BD$13&lt;=Assumptions!$E$18+Assumptions!$E$14,'GHG emissions'!$D$59,0)</f>
        <v>0</v>
      </c>
      <c r="BE15" s="94">
        <f>IF(BE$13&lt;=Assumptions!$E$18+Assumptions!$E$14,'GHG emissions'!$D$59,0)</f>
        <v>0</v>
      </c>
      <c r="BF15" s="94">
        <f>IF(BF$13&lt;=Assumptions!$E$18+Assumptions!$E$14,'GHG emissions'!$D$59,0)</f>
        <v>0</v>
      </c>
      <c r="BG15" s="94">
        <f>IF(BG$13&lt;=Assumptions!$E$18+Assumptions!$E$14,'GHG emissions'!$D$59,0)</f>
        <v>0</v>
      </c>
      <c r="BH15" s="94">
        <f>IF(BH$13&lt;=Assumptions!$E$18+Assumptions!$E$14,'GHG emissions'!$D$59,0)</f>
        <v>0</v>
      </c>
      <c r="BI15" s="95">
        <f>IF(BI$13&lt;=Assumptions!$E$18+Assumptions!$E$14,'GHG emissions'!$D$59,0)</f>
        <v>0</v>
      </c>
    </row>
    <row r="16" spans="1:61" ht="15" x14ac:dyDescent="0.25">
      <c r="A16" s="96"/>
    </row>
    <row r="17" spans="1:61" ht="15" x14ac:dyDescent="0.25">
      <c r="A17" s="93" t="s">
        <v>74</v>
      </c>
      <c r="B17" s="88" t="s">
        <v>61</v>
      </c>
      <c r="C17" s="83">
        <f>IF(C$13&lt;=Assumptions!$E$18+Assumptions!$E$14,INDEX('GHG emissions'!$D$59:$L$59,MATCH(C$13,'GHG emissions'!$D$39:$L$39,1)),0)</f>
        <v>0</v>
      </c>
      <c r="D17" s="94">
        <f>IF(D$13&lt;=Assumptions!$E$18+Assumptions!$E$14,INDEX('GHG emissions'!$D$59:$L$59,MATCH(D$13,'GHG emissions'!$D$39:$L$39,1)),0)</f>
        <v>0</v>
      </c>
      <c r="E17" s="94">
        <f>IF(E$13&lt;=Assumptions!$E$18+Assumptions!$E$14,INDEX('GHG emissions'!$D$59:$L$59,MATCH(E$13,'GHG emissions'!$D$39:$L$39,1)),0)</f>
        <v>0</v>
      </c>
      <c r="F17" s="94">
        <f>IF(F$13&lt;=Assumptions!$E$18+Assumptions!$E$14,INDEX('GHG emissions'!$D$59:$L$59,MATCH(F$13,'GHG emissions'!$D$39:$L$39,1)),0)</f>
        <v>0</v>
      </c>
      <c r="G17" s="94">
        <f>IF(G$13&lt;=Assumptions!$E$18+Assumptions!$E$14,INDEX('GHG emissions'!$D$59:$L$59,MATCH(G$13,'GHG emissions'!$D$39:$L$39,1)),0)</f>
        <v>0</v>
      </c>
      <c r="H17" s="94">
        <f>IF(H$13&lt;=Assumptions!$E$18+Assumptions!$E$14,INDEX('GHG emissions'!$D$59:$L$59,MATCH(H$13,'GHG emissions'!$D$39:$L$39,1)),0)</f>
        <v>0</v>
      </c>
      <c r="I17" s="94">
        <f>IF(I$13&lt;=Assumptions!$E$18+Assumptions!$E$14,INDEX('GHG emissions'!$D$59:$L$59,MATCH(I$13,'GHG emissions'!$D$39:$L$39,1)),0)</f>
        <v>0</v>
      </c>
      <c r="J17" s="94">
        <f>IF(J$13&lt;=Assumptions!$E$18+Assumptions!$E$14,INDEX('GHG emissions'!$D$59:$L$59,MATCH(J$13,'GHG emissions'!$D$39:$L$39,1)),0)</f>
        <v>0</v>
      </c>
      <c r="K17" s="94">
        <f>IF(K$13&lt;=Assumptions!$E$18+Assumptions!$E$14,INDEX('GHG emissions'!$D$59:$L$59,MATCH(K$13,'GHG emissions'!$D$39:$L$39,1)),0)</f>
        <v>0</v>
      </c>
      <c r="L17" s="94">
        <f>IF(L$13&lt;=Assumptions!$E$18+Assumptions!$E$14,INDEX('GHG emissions'!$D$59:$L$59,MATCH(L$13,'GHG emissions'!$D$39:$L$39,1)),0)</f>
        <v>0</v>
      </c>
      <c r="M17" s="94">
        <f>IF(M$13&lt;=Assumptions!$E$18+Assumptions!$E$14,INDEX('GHG emissions'!$D$59:$L$59,MATCH(M$13,'GHG emissions'!$D$39:$L$39,1)),0)</f>
        <v>0</v>
      </c>
      <c r="N17" s="94">
        <f>IF(N$13&lt;=Assumptions!$E$18+Assumptions!$E$14,INDEX('GHG emissions'!$D$59:$L$59,MATCH(N$13,'GHG emissions'!$D$39:$L$39,1)),0)</f>
        <v>0</v>
      </c>
      <c r="O17" s="94">
        <f>IF(O$13&lt;=Assumptions!$E$18+Assumptions!$E$14,INDEX('GHG emissions'!$D$59:$L$59,MATCH(O$13,'GHG emissions'!$D$39:$L$39,1)),0)</f>
        <v>0</v>
      </c>
      <c r="P17" s="94">
        <f>IF(P$13&lt;=Assumptions!$E$18+Assumptions!$E$14,INDEX('GHG emissions'!$D$59:$L$59,MATCH(P$13,'GHG emissions'!$D$39:$L$39,1)),0)</f>
        <v>0</v>
      </c>
      <c r="Q17" s="94">
        <f>IF(Q$13&lt;=Assumptions!$E$18+Assumptions!$E$14,INDEX('GHG emissions'!$D$59:$L$59,MATCH(Q$13,'GHG emissions'!$D$39:$L$39,1)),0)</f>
        <v>0</v>
      </c>
      <c r="R17" s="94">
        <f>IF(R$13&lt;=Assumptions!$E$18+Assumptions!$E$14,INDEX('GHG emissions'!$D$59:$L$59,MATCH(R$13,'GHG emissions'!$D$39:$L$39,1)),0)</f>
        <v>0</v>
      </c>
      <c r="S17" s="94">
        <f>IF(S$13&lt;=Assumptions!$E$18+Assumptions!$E$14,INDEX('GHG emissions'!$D$59:$L$59,MATCH(S$13,'GHG emissions'!$D$39:$L$39,1)),0)</f>
        <v>0</v>
      </c>
      <c r="T17" s="94">
        <f>IF(T$13&lt;=Assumptions!$E$18+Assumptions!$E$14,INDEX('GHG emissions'!$D$59:$L$59,MATCH(T$13,'GHG emissions'!$D$39:$L$39,1)),0)</f>
        <v>0</v>
      </c>
      <c r="U17" s="94">
        <f>IF(U$13&lt;=Assumptions!$E$18+Assumptions!$E$14,INDEX('GHG emissions'!$D$59:$L$59,MATCH(U$13,'GHG emissions'!$D$39:$L$39,1)),0)</f>
        <v>0</v>
      </c>
      <c r="V17" s="94">
        <f>IF(V$13&lt;=Assumptions!$E$18+Assumptions!$E$14,INDEX('GHG emissions'!$D$59:$L$59,MATCH(V$13,'GHG emissions'!$D$39:$L$39,1)),0)</f>
        <v>0</v>
      </c>
      <c r="W17" s="94">
        <f>IF(W$13&lt;=Assumptions!$E$18+Assumptions!$E$14,INDEX('GHG emissions'!$D$59:$L$59,MATCH(W$13,'GHG emissions'!$D$39:$L$39,1)),0)</f>
        <v>0</v>
      </c>
      <c r="X17" s="94">
        <f>IF(X$13&lt;=Assumptions!$E$18+Assumptions!$E$14,INDEX('GHG emissions'!$D$59:$L$59,MATCH(X$13,'GHG emissions'!$D$39:$L$39,1)),0)</f>
        <v>0</v>
      </c>
      <c r="Y17" s="94">
        <f>IF(Y$13&lt;=Assumptions!$E$18+Assumptions!$E$14,INDEX('GHG emissions'!$D$59:$L$59,MATCH(Y$13,'GHG emissions'!$D$39:$L$39,1)),0)</f>
        <v>0</v>
      </c>
      <c r="Z17" s="94">
        <f>IF(Z$13&lt;=Assumptions!$E$18+Assumptions!$E$14,INDEX('GHG emissions'!$D$59:$L$59,MATCH(Z$13,'GHG emissions'!$D$39:$L$39,1)),0)</f>
        <v>0</v>
      </c>
      <c r="AA17" s="94">
        <f>IF(AA$13&lt;=Assumptions!$E$18+Assumptions!$E$14,INDEX('GHG emissions'!$D$59:$L$59,MATCH(AA$13,'GHG emissions'!$D$39:$L$39,1)),0)</f>
        <v>0</v>
      </c>
      <c r="AB17" s="94">
        <f>IF(AB$13&lt;=Assumptions!$E$18+Assumptions!$E$14,INDEX('GHG emissions'!$D$59:$L$59,MATCH(AB$13,'GHG emissions'!$D$39:$L$39,1)),0)</f>
        <v>0</v>
      </c>
      <c r="AC17" s="94">
        <f>IF(AC$13&lt;=Assumptions!$E$18+Assumptions!$E$14,INDEX('GHG emissions'!$D$59:$L$59,MATCH(AC$13,'GHG emissions'!$D$39:$L$39,1)),0)</f>
        <v>0</v>
      </c>
      <c r="AD17" s="94">
        <f>IF(AD$13&lt;=Assumptions!$E$18+Assumptions!$E$14,INDEX('GHG emissions'!$D$59:$L$59,MATCH(AD$13,'GHG emissions'!$D$39:$L$39,1)),0)</f>
        <v>0</v>
      </c>
      <c r="AE17" s="94">
        <f>IF(AE$13&lt;=Assumptions!$E$18+Assumptions!$E$14,INDEX('GHG emissions'!$D$59:$L$59,MATCH(AE$13,'GHG emissions'!$D$39:$L$39,1)),0)</f>
        <v>0</v>
      </c>
      <c r="AF17" s="94">
        <f>IF(AF$13&lt;=Assumptions!$E$18+Assumptions!$E$14,INDEX('GHG emissions'!$D$59:$L$59,MATCH(AF$13,'GHG emissions'!$D$39:$L$39,1)),0)</f>
        <v>0</v>
      </c>
      <c r="AG17" s="94">
        <f>IF(AG$13&lt;=Assumptions!$E$18+Assumptions!$E$14,INDEX('GHG emissions'!$D$59:$L$59,MATCH(AG$13,'GHG emissions'!$D$39:$L$39,1)),0)</f>
        <v>0</v>
      </c>
      <c r="AH17" s="94">
        <f>IF(AH$13&lt;=Assumptions!$E$18+Assumptions!$E$14,INDEX('GHG emissions'!$D$59:$L$59,MATCH(AH$13,'GHG emissions'!$D$39:$L$39,1)),0)</f>
        <v>0</v>
      </c>
      <c r="AI17" s="94">
        <f>IF(AI$13&lt;=Assumptions!$E$18+Assumptions!$E$14,INDEX('GHG emissions'!$D$59:$L$59,MATCH(AI$13,'GHG emissions'!$D$39:$L$39,1)),0)</f>
        <v>0</v>
      </c>
      <c r="AJ17" s="94">
        <f>IF(AJ$13&lt;=Assumptions!$E$18+Assumptions!$E$14,INDEX('GHG emissions'!$D$59:$L$59,MATCH(AJ$13,'GHG emissions'!$D$39:$L$39,1)),0)</f>
        <v>0</v>
      </c>
      <c r="AK17" s="94">
        <f>IF(AK$13&lt;=Assumptions!$E$18+Assumptions!$E$14,INDEX('GHG emissions'!$D$59:$L$59,MATCH(AK$13,'GHG emissions'!$D$39:$L$39,1)),0)</f>
        <v>0</v>
      </c>
      <c r="AL17" s="94">
        <f>IF(AL$13&lt;=Assumptions!$E$18+Assumptions!$E$14,INDEX('GHG emissions'!$D$59:$L$59,MATCH(AL$13,'GHG emissions'!$D$39:$L$39,1)),0)</f>
        <v>0</v>
      </c>
      <c r="AM17" s="94">
        <f>IF(AM$13&lt;=Assumptions!$E$18+Assumptions!$E$14,INDEX('GHG emissions'!$D$59:$L$59,MATCH(AM$13,'GHG emissions'!$D$39:$L$39,1)),0)</f>
        <v>0</v>
      </c>
      <c r="AN17" s="94">
        <f>IF(AN$13&lt;=Assumptions!$E$18+Assumptions!$E$14,INDEX('GHG emissions'!$D$59:$L$59,MATCH(AN$13,'GHG emissions'!$D$39:$L$39,1)),0)</f>
        <v>0</v>
      </c>
      <c r="AO17" s="94">
        <f>IF(AO$13&lt;=Assumptions!$E$18+Assumptions!$E$14,INDEX('GHG emissions'!$D$59:$L$59,MATCH(AO$13,'GHG emissions'!$D$39:$L$39,1)),0)</f>
        <v>0</v>
      </c>
      <c r="AP17" s="94">
        <f>IF(AP$13&lt;=Assumptions!$E$18+Assumptions!$E$14,INDEX('GHG emissions'!$D$59:$L$59,MATCH(AP$13,'GHG emissions'!$D$39:$L$39,1)),0)</f>
        <v>0</v>
      </c>
      <c r="AQ17" s="94">
        <f>IF(AQ$13&lt;=Assumptions!$E$18+Assumptions!$E$14,INDEX('GHG emissions'!$D$59:$L$59,MATCH(AQ$13,'GHG emissions'!$D$39:$L$39,1)),0)</f>
        <v>0</v>
      </c>
      <c r="AR17" s="94">
        <f>IF(AR$13&lt;=Assumptions!$E$18+Assumptions!$E$14,INDEX('GHG emissions'!$D$59:$L$59,MATCH(AR$13,'GHG emissions'!$D$39:$L$39,1)),0)</f>
        <v>0</v>
      </c>
      <c r="AS17" s="94">
        <f>IF(AS$13&lt;=Assumptions!$E$18+Assumptions!$E$14,INDEX('GHG emissions'!$D$59:$L$59,MATCH(AS$13,'GHG emissions'!$D$39:$L$39,1)),0)</f>
        <v>0</v>
      </c>
      <c r="AT17" s="94">
        <f>IF(AT$13&lt;=Assumptions!$E$18+Assumptions!$E$14,INDEX('GHG emissions'!$D$59:$L$59,MATCH(AT$13,'GHG emissions'!$D$39:$L$39,1)),0)</f>
        <v>0</v>
      </c>
      <c r="AU17" s="94">
        <f>IF(AU$13&lt;=Assumptions!$E$18+Assumptions!$E$14,INDEX('GHG emissions'!$D$59:$L$59,MATCH(AU$13,'GHG emissions'!$D$39:$L$39,1)),0)</f>
        <v>0</v>
      </c>
      <c r="AV17" s="94">
        <f>IF(AV$13&lt;=Assumptions!$E$18+Assumptions!$E$14,INDEX('GHG emissions'!$D$59:$L$59,MATCH(AV$13,'GHG emissions'!$D$39:$L$39,1)),0)</f>
        <v>0</v>
      </c>
      <c r="AW17" s="94">
        <f>IF(AW$13&lt;=Assumptions!$E$18+Assumptions!$E$14,INDEX('GHG emissions'!$D$59:$L$59,MATCH(AW$13,'GHG emissions'!$D$39:$L$39,1)),0)</f>
        <v>0</v>
      </c>
      <c r="AX17" s="94">
        <f>IF(AX$13&lt;=Assumptions!$E$18+Assumptions!$E$14,INDEX('GHG emissions'!$D$59:$L$59,MATCH(AX$13,'GHG emissions'!$D$39:$L$39,1)),0)</f>
        <v>0</v>
      </c>
      <c r="AY17" s="94">
        <f>IF(AY$13&lt;=Assumptions!$E$18+Assumptions!$E$14,INDEX('GHG emissions'!$D$59:$L$59,MATCH(AY$13,'GHG emissions'!$D$39:$L$39,1)),0)</f>
        <v>0</v>
      </c>
      <c r="AZ17" s="94">
        <f>IF(AZ$13&lt;=Assumptions!$E$18+Assumptions!$E$14,INDEX('GHG emissions'!$D$59:$L$59,MATCH(AZ$13,'GHG emissions'!$D$39:$L$39,1)),0)</f>
        <v>0</v>
      </c>
      <c r="BA17" s="94">
        <f>IF(BA$13&lt;=Assumptions!$E$18+Assumptions!$E$14,INDEX('GHG emissions'!$D$59:$L$59,MATCH(BA$13,'GHG emissions'!$D$39:$L$39,1)),0)</f>
        <v>0</v>
      </c>
      <c r="BB17" s="94">
        <f>IF(BB$13&lt;=Assumptions!$E$18+Assumptions!$E$14,INDEX('GHG emissions'!$D$59:$L$59,MATCH(BB$13,'GHG emissions'!$D$39:$L$39,1)),0)</f>
        <v>0</v>
      </c>
      <c r="BC17" s="94">
        <f>IF(BC$13&lt;=Assumptions!$E$18+Assumptions!$E$14,INDEX('GHG emissions'!$D$59:$L$59,MATCH(BC$13,'GHG emissions'!$D$39:$L$39,1)),0)</f>
        <v>0</v>
      </c>
      <c r="BD17" s="94">
        <f>IF(BD$13&lt;=Assumptions!$E$18+Assumptions!$E$14,INDEX('GHG emissions'!$D$59:$L$59,MATCH(BD$13,'GHG emissions'!$D$39:$L$39,1)),0)</f>
        <v>0</v>
      </c>
      <c r="BE17" s="94">
        <f>IF(BE$13&lt;=Assumptions!$E$18+Assumptions!$E$14,INDEX('GHG emissions'!$D$59:$L$59,MATCH(BE$13,'GHG emissions'!$D$39:$L$39,1)),0)</f>
        <v>0</v>
      </c>
      <c r="BF17" s="94">
        <f>IF(BF$13&lt;=Assumptions!$E$18+Assumptions!$E$14,INDEX('GHG emissions'!$D$59:$L$59,MATCH(BF$13,'GHG emissions'!$D$39:$L$39,1)),0)</f>
        <v>0</v>
      </c>
      <c r="BG17" s="94">
        <f>IF(BG$13&lt;=Assumptions!$E$18+Assumptions!$E$14,INDEX('GHG emissions'!$D$59:$L$59,MATCH(BG$13,'GHG emissions'!$D$39:$L$39,1)),0)</f>
        <v>0</v>
      </c>
      <c r="BH17" s="94">
        <f>IF(BH$13&lt;=Assumptions!$E$18+Assumptions!$E$14,INDEX('GHG emissions'!$D$59:$L$59,MATCH(BH$13,'GHG emissions'!$D$39:$L$39,1)),0)</f>
        <v>0</v>
      </c>
      <c r="BI17" s="95">
        <f>IF(BI$13&lt;=Assumptions!$E$18+Assumptions!$E$14,INDEX('GHG emissions'!$D$59:$L$59,MATCH(BI$13,'GHG emissions'!$D$39:$L$39,1)),0)</f>
        <v>0</v>
      </c>
    </row>
    <row r="18" spans="1:61" x14ac:dyDescent="0.2">
      <c r="A18" s="11"/>
    </row>
    <row r="19" spans="1:61" ht="15" x14ac:dyDescent="0.25">
      <c r="A19" s="93" t="s">
        <v>75</v>
      </c>
      <c r="B19" s="88" t="s">
        <v>61</v>
      </c>
      <c r="C19" s="83">
        <f>C$15-C$17</f>
        <v>0</v>
      </c>
      <c r="D19" s="94">
        <f>D$15-D$17</f>
        <v>0</v>
      </c>
      <c r="E19" s="94">
        <f t="shared" ref="E19:BI19" si="1">E$15-E$17</f>
        <v>0</v>
      </c>
      <c r="F19" s="94">
        <f t="shared" si="1"/>
        <v>0</v>
      </c>
      <c r="G19" s="94">
        <f t="shared" si="1"/>
        <v>0</v>
      </c>
      <c r="H19" s="94">
        <f t="shared" si="1"/>
        <v>0</v>
      </c>
      <c r="I19" s="94">
        <f t="shared" si="1"/>
        <v>0</v>
      </c>
      <c r="J19" s="94">
        <f t="shared" si="1"/>
        <v>0</v>
      </c>
      <c r="K19" s="94">
        <f t="shared" si="1"/>
        <v>0</v>
      </c>
      <c r="L19" s="94">
        <f t="shared" si="1"/>
        <v>0</v>
      </c>
      <c r="M19" s="94">
        <f t="shared" si="1"/>
        <v>0</v>
      </c>
      <c r="N19" s="94">
        <f t="shared" si="1"/>
        <v>0</v>
      </c>
      <c r="O19" s="94">
        <f t="shared" si="1"/>
        <v>0</v>
      </c>
      <c r="P19" s="94">
        <f t="shared" si="1"/>
        <v>0</v>
      </c>
      <c r="Q19" s="94">
        <f t="shared" si="1"/>
        <v>0</v>
      </c>
      <c r="R19" s="94">
        <f t="shared" si="1"/>
        <v>0</v>
      </c>
      <c r="S19" s="94">
        <f t="shared" si="1"/>
        <v>0</v>
      </c>
      <c r="T19" s="94">
        <f t="shared" si="1"/>
        <v>0</v>
      </c>
      <c r="U19" s="94">
        <f t="shared" si="1"/>
        <v>0</v>
      </c>
      <c r="V19" s="94">
        <f t="shared" si="1"/>
        <v>0</v>
      </c>
      <c r="W19" s="94">
        <f t="shared" si="1"/>
        <v>0</v>
      </c>
      <c r="X19" s="94">
        <f t="shared" si="1"/>
        <v>0</v>
      </c>
      <c r="Y19" s="94">
        <f t="shared" si="1"/>
        <v>0</v>
      </c>
      <c r="Z19" s="94">
        <f t="shared" si="1"/>
        <v>0</v>
      </c>
      <c r="AA19" s="94">
        <f t="shared" si="1"/>
        <v>0</v>
      </c>
      <c r="AB19" s="94">
        <f t="shared" si="1"/>
        <v>0</v>
      </c>
      <c r="AC19" s="94">
        <f t="shared" si="1"/>
        <v>0</v>
      </c>
      <c r="AD19" s="94">
        <f t="shared" si="1"/>
        <v>0</v>
      </c>
      <c r="AE19" s="94">
        <f t="shared" si="1"/>
        <v>0</v>
      </c>
      <c r="AF19" s="94">
        <f t="shared" si="1"/>
        <v>0</v>
      </c>
      <c r="AG19" s="94">
        <f t="shared" si="1"/>
        <v>0</v>
      </c>
      <c r="AH19" s="94">
        <f t="shared" si="1"/>
        <v>0</v>
      </c>
      <c r="AI19" s="94">
        <f t="shared" si="1"/>
        <v>0</v>
      </c>
      <c r="AJ19" s="94">
        <f t="shared" si="1"/>
        <v>0</v>
      </c>
      <c r="AK19" s="94">
        <f t="shared" si="1"/>
        <v>0</v>
      </c>
      <c r="AL19" s="94">
        <f t="shared" si="1"/>
        <v>0</v>
      </c>
      <c r="AM19" s="94">
        <f t="shared" si="1"/>
        <v>0</v>
      </c>
      <c r="AN19" s="94">
        <f t="shared" si="1"/>
        <v>0</v>
      </c>
      <c r="AO19" s="94">
        <f t="shared" si="1"/>
        <v>0</v>
      </c>
      <c r="AP19" s="94">
        <f t="shared" si="1"/>
        <v>0</v>
      </c>
      <c r="AQ19" s="94">
        <f t="shared" si="1"/>
        <v>0</v>
      </c>
      <c r="AR19" s="94">
        <f t="shared" si="1"/>
        <v>0</v>
      </c>
      <c r="AS19" s="94">
        <f t="shared" si="1"/>
        <v>0</v>
      </c>
      <c r="AT19" s="94">
        <f t="shared" si="1"/>
        <v>0</v>
      </c>
      <c r="AU19" s="94">
        <f t="shared" si="1"/>
        <v>0</v>
      </c>
      <c r="AV19" s="94">
        <f t="shared" si="1"/>
        <v>0</v>
      </c>
      <c r="AW19" s="94">
        <f t="shared" si="1"/>
        <v>0</v>
      </c>
      <c r="AX19" s="94">
        <f t="shared" si="1"/>
        <v>0</v>
      </c>
      <c r="AY19" s="94">
        <f t="shared" si="1"/>
        <v>0</v>
      </c>
      <c r="AZ19" s="94">
        <f t="shared" si="1"/>
        <v>0</v>
      </c>
      <c r="BA19" s="94">
        <f t="shared" si="1"/>
        <v>0</v>
      </c>
      <c r="BB19" s="94">
        <f t="shared" si="1"/>
        <v>0</v>
      </c>
      <c r="BC19" s="94">
        <f t="shared" si="1"/>
        <v>0</v>
      </c>
      <c r="BD19" s="94">
        <f t="shared" si="1"/>
        <v>0</v>
      </c>
      <c r="BE19" s="94">
        <f t="shared" si="1"/>
        <v>0</v>
      </c>
      <c r="BF19" s="94">
        <f t="shared" si="1"/>
        <v>0</v>
      </c>
      <c r="BG19" s="94">
        <f t="shared" si="1"/>
        <v>0</v>
      </c>
      <c r="BH19" s="94">
        <f t="shared" si="1"/>
        <v>0</v>
      </c>
      <c r="BI19" s="95">
        <f t="shared" si="1"/>
        <v>0</v>
      </c>
    </row>
    <row r="21" spans="1:61" ht="15" x14ac:dyDescent="0.25">
      <c r="A21" s="97" t="s">
        <v>76</v>
      </c>
      <c r="B21" s="88" t="s">
        <v>77</v>
      </c>
      <c r="C21" s="83">
        <f>INDEX('Carbon values'!$C$11:$C$101, MATCH('GHG benefits'!C13,'Carbon values'!$A$11:$A$101,0))</f>
        <v>252</v>
      </c>
      <c r="D21" s="94">
        <f>INDEX('Carbon values'!$C$11:$C$101, MATCH('GHG benefits'!D13,'Carbon values'!$A$11:$A$101,0))</f>
        <v>256</v>
      </c>
      <c r="E21" s="94">
        <f>INDEX('Carbon values'!$C$11:$C$101, MATCH('GHG benefits'!E13,'Carbon values'!$A$11:$A$101,0))</f>
        <v>260</v>
      </c>
      <c r="F21" s="94">
        <f>INDEX('Carbon values'!$C$11:$C$101, MATCH('GHG benefits'!F13,'Carbon values'!$A$11:$A$101,0))</f>
        <v>264</v>
      </c>
      <c r="G21" s="94">
        <f>INDEX('Carbon values'!$C$11:$C$101, MATCH('GHG benefits'!G13,'Carbon values'!$A$11:$A$101,0))</f>
        <v>268</v>
      </c>
      <c r="H21" s="94">
        <f>INDEX('Carbon values'!$C$11:$C$101, MATCH('GHG benefits'!H13,'Carbon values'!$A$11:$A$101,0))</f>
        <v>272</v>
      </c>
      <c r="I21" s="94">
        <f>INDEX('Carbon values'!$C$11:$C$101, MATCH('GHG benefits'!I13,'Carbon values'!$A$11:$A$101,0))</f>
        <v>276</v>
      </c>
      <c r="J21" s="94">
        <f>INDEX('Carbon values'!$C$11:$C$101, MATCH('GHG benefits'!J13,'Carbon values'!$A$11:$A$101,0))</f>
        <v>280</v>
      </c>
      <c r="K21" s="94">
        <f>INDEX('Carbon values'!$C$11:$C$101, MATCH('GHG benefits'!K13,'Carbon values'!$A$11:$A$101,0))</f>
        <v>285</v>
      </c>
      <c r="L21" s="94">
        <f>INDEX('Carbon values'!$C$11:$C$101, MATCH('GHG benefits'!L13,'Carbon values'!$A$11:$A$101,0))</f>
        <v>289</v>
      </c>
      <c r="M21" s="94">
        <f>INDEX('Carbon values'!$C$11:$C$101, MATCH('GHG benefits'!M13,'Carbon values'!$A$11:$A$101,0))</f>
        <v>293</v>
      </c>
      <c r="N21" s="94">
        <f>INDEX('Carbon values'!$C$11:$C$101, MATCH('GHG benefits'!N13,'Carbon values'!$A$11:$A$101,0))</f>
        <v>298</v>
      </c>
      <c r="O21" s="94">
        <f>INDEX('Carbon values'!$C$11:$C$101, MATCH('GHG benefits'!O13,'Carbon values'!$A$11:$A$101,0))</f>
        <v>302</v>
      </c>
      <c r="P21" s="94">
        <f>INDEX('Carbon values'!$C$11:$C$101, MATCH('GHG benefits'!P13,'Carbon values'!$A$11:$A$101,0))</f>
        <v>307</v>
      </c>
      <c r="Q21" s="94">
        <f>INDEX('Carbon values'!$C$11:$C$101, MATCH('GHG benefits'!Q13,'Carbon values'!$A$11:$A$101,0))</f>
        <v>312</v>
      </c>
      <c r="R21" s="94">
        <f>INDEX('Carbon values'!$C$11:$C$101, MATCH('GHG benefits'!R13,'Carbon values'!$A$11:$A$101,0))</f>
        <v>316</v>
      </c>
      <c r="S21" s="94">
        <f>INDEX('Carbon values'!$C$11:$C$101, MATCH('GHG benefits'!S13,'Carbon values'!$A$11:$A$101,0))</f>
        <v>321</v>
      </c>
      <c r="T21" s="94">
        <f>INDEX('Carbon values'!$C$11:$C$101, MATCH('GHG benefits'!T13,'Carbon values'!$A$11:$A$101,0))</f>
        <v>326</v>
      </c>
      <c r="U21" s="94">
        <f>INDEX('Carbon values'!$C$11:$C$101, MATCH('GHG benefits'!U13,'Carbon values'!$A$11:$A$101,0))</f>
        <v>331</v>
      </c>
      <c r="V21" s="94">
        <f>INDEX('Carbon values'!$C$11:$C$101, MATCH('GHG benefits'!V13,'Carbon values'!$A$11:$A$101,0))</f>
        <v>336</v>
      </c>
      <c r="W21" s="94">
        <f>INDEX('Carbon values'!$C$11:$C$101, MATCH('GHG benefits'!W13,'Carbon values'!$A$11:$A$101,0))</f>
        <v>341</v>
      </c>
      <c r="X21" s="94">
        <f>INDEX('Carbon values'!$C$11:$C$101, MATCH('GHG benefits'!X13,'Carbon values'!$A$11:$A$101,0))</f>
        <v>346</v>
      </c>
      <c r="Y21" s="94">
        <f>INDEX('Carbon values'!$C$11:$C$101, MATCH('GHG benefits'!Y13,'Carbon values'!$A$11:$A$101,0))</f>
        <v>351</v>
      </c>
      <c r="Z21" s="94">
        <f>INDEX('Carbon values'!$C$11:$C$101, MATCH('GHG benefits'!Z13,'Carbon values'!$A$11:$A$101,0))</f>
        <v>356</v>
      </c>
      <c r="AA21" s="94">
        <f>INDEX('Carbon values'!$C$11:$C$101, MATCH('GHG benefits'!AA13,'Carbon values'!$A$11:$A$101,0))</f>
        <v>362</v>
      </c>
      <c r="AB21" s="94">
        <f>INDEX('Carbon values'!$C$11:$C$101, MATCH('GHG benefits'!AB13,'Carbon values'!$A$11:$A$101,0))</f>
        <v>367</v>
      </c>
      <c r="AC21" s="94">
        <f>INDEX('Carbon values'!$C$11:$C$101, MATCH('GHG benefits'!AC13,'Carbon values'!$A$11:$A$101,0))</f>
        <v>373</v>
      </c>
      <c r="AD21" s="94">
        <f>INDEX('Carbon values'!$C$11:$C$101, MATCH('GHG benefits'!AD13,'Carbon values'!$A$11:$A$101,0))</f>
        <v>378</v>
      </c>
      <c r="AE21" s="94">
        <f>INDEX('Carbon values'!$C$11:$C$101, MATCH('GHG benefits'!AE13,'Carbon values'!$A$11:$A$101,0))</f>
        <v>383.66999999999996</v>
      </c>
      <c r="AF21" s="94">
        <f>INDEX('Carbon values'!$C$11:$C$101, MATCH('GHG benefits'!AF13,'Carbon values'!$A$11:$A$101,0))</f>
        <v>389.42504999999994</v>
      </c>
      <c r="AG21" s="94">
        <f>INDEX('Carbon values'!$C$11:$C$101, MATCH('GHG benefits'!AG13,'Carbon values'!$A$11:$A$101,0))</f>
        <v>395.26642574999988</v>
      </c>
      <c r="AH21" s="94">
        <f>INDEX('Carbon values'!$C$11:$C$101, MATCH('GHG benefits'!AH13,'Carbon values'!$A$11:$A$101,0))</f>
        <v>401.19542213624982</v>
      </c>
      <c r="AI21" s="94">
        <f>INDEX('Carbon values'!$C$11:$C$101, MATCH('GHG benefits'!AI13,'Carbon values'!$A$11:$A$101,0))</f>
        <v>407.21335346829352</v>
      </c>
      <c r="AJ21" s="94">
        <f>INDEX('Carbon values'!$C$11:$C$101, MATCH('GHG benefits'!AJ13,'Carbon values'!$A$11:$A$101,0))</f>
        <v>413.32155377031791</v>
      </c>
      <c r="AK21" s="94">
        <f>INDEX('Carbon values'!$C$11:$C$101, MATCH('GHG benefits'!AK13,'Carbon values'!$A$11:$A$101,0))</f>
        <v>419.52137707687262</v>
      </c>
      <c r="AL21" s="94">
        <f>INDEX('Carbon values'!$C$11:$C$101, MATCH('GHG benefits'!AL13,'Carbon values'!$A$11:$A$101,0))</f>
        <v>425.81419773302565</v>
      </c>
      <c r="AM21" s="94">
        <f>INDEX('Carbon values'!$C$11:$C$101, MATCH('GHG benefits'!AM13,'Carbon values'!$A$11:$A$101,0))</f>
        <v>432.20141069902098</v>
      </c>
      <c r="AN21" s="94">
        <f>INDEX('Carbon values'!$C$11:$C$101, MATCH('GHG benefits'!AN13,'Carbon values'!$A$11:$A$101,0))</f>
        <v>438.68443185950628</v>
      </c>
      <c r="AO21" s="94">
        <f>INDEX('Carbon values'!$C$11:$C$101, MATCH('GHG benefits'!AO13,'Carbon values'!$A$11:$A$101,0))</f>
        <v>445.26469833739884</v>
      </c>
      <c r="AP21" s="94">
        <f>INDEX('Carbon values'!$C$11:$C$101, MATCH('GHG benefits'!AP13,'Carbon values'!$A$11:$A$101,0))</f>
        <v>451.9436688124598</v>
      </c>
      <c r="AQ21" s="94">
        <f>INDEX('Carbon values'!$C$11:$C$101, MATCH('GHG benefits'!AQ13,'Carbon values'!$A$11:$A$101,0))</f>
        <v>458.72282384464665</v>
      </c>
      <c r="AR21" s="94">
        <f>INDEX('Carbon values'!$C$11:$C$101, MATCH('GHG benefits'!AR13,'Carbon values'!$A$11:$A$101,0))</f>
        <v>465.60366620231633</v>
      </c>
      <c r="AS21" s="94">
        <f>INDEX('Carbon values'!$C$11:$C$101, MATCH('GHG benefits'!AS13,'Carbon values'!$A$11:$A$101,0))</f>
        <v>472.58772119535104</v>
      </c>
      <c r="AT21" s="94">
        <f>INDEX('Carbon values'!$C$11:$C$101, MATCH('GHG benefits'!AT13,'Carbon values'!$A$11:$A$101,0))</f>
        <v>479.67653701328123</v>
      </c>
      <c r="AU21" s="94">
        <f>INDEX('Carbon values'!$C$11:$C$101, MATCH('GHG benefits'!AU13,'Carbon values'!$A$11:$A$101,0))</f>
        <v>486.87168506848042</v>
      </c>
      <c r="AV21" s="94">
        <f>INDEX('Carbon values'!$C$11:$C$101, MATCH('GHG benefits'!AV13,'Carbon values'!$A$11:$A$101,0))</f>
        <v>494.1747603445076</v>
      </c>
      <c r="AW21" s="94">
        <f>INDEX('Carbon values'!$C$11:$C$101, MATCH('GHG benefits'!AW13,'Carbon values'!$A$11:$A$101,0))</f>
        <v>501.58738174967516</v>
      </c>
      <c r="AX21" s="94">
        <f>INDEX('Carbon values'!$C$11:$C$101, MATCH('GHG benefits'!AX13,'Carbon values'!$A$11:$A$101,0))</f>
        <v>509.11119247592023</v>
      </c>
      <c r="AY21" s="94">
        <f>INDEX('Carbon values'!$C$11:$C$101, MATCH('GHG benefits'!AY13,'Carbon values'!$A$11:$A$101,0))</f>
        <v>516.74786036305898</v>
      </c>
      <c r="AZ21" s="94">
        <f>INDEX('Carbon values'!$C$11:$C$101, MATCH('GHG benefits'!AZ13,'Carbon values'!$A$11:$A$101,0))</f>
        <v>524.49907826850483</v>
      </c>
      <c r="BA21" s="94">
        <f>INDEX('Carbon values'!$C$11:$C$101, MATCH('GHG benefits'!BA13,'Carbon values'!$A$11:$A$101,0))</f>
        <v>532.36656444253231</v>
      </c>
      <c r="BB21" s="94">
        <f>INDEX('Carbon values'!$C$11:$C$101, MATCH('GHG benefits'!BB13,'Carbon values'!$A$11:$A$101,0))</f>
        <v>540.35206290917029</v>
      </c>
      <c r="BC21" s="94">
        <f>INDEX('Carbon values'!$C$11:$C$101, MATCH('GHG benefits'!BC13,'Carbon values'!$A$11:$A$101,0))</f>
        <v>548.45734385280775</v>
      </c>
      <c r="BD21" s="94">
        <f>INDEX('Carbon values'!$C$11:$C$101, MATCH('GHG benefits'!BD13,'Carbon values'!$A$11:$A$101,0))</f>
        <v>556.68420401059984</v>
      </c>
      <c r="BE21" s="94">
        <f>INDEX('Carbon values'!$C$11:$C$101, MATCH('GHG benefits'!BE13,'Carbon values'!$A$11:$A$101,0))</f>
        <v>565.03446707075875</v>
      </c>
      <c r="BF21" s="94">
        <f>INDEX('Carbon values'!$C$11:$C$101, MATCH('GHG benefits'!BF13,'Carbon values'!$A$11:$A$101,0))</f>
        <v>573.50998407682005</v>
      </c>
      <c r="BG21" s="94">
        <f>INDEX('Carbon values'!$C$11:$C$101, MATCH('GHG benefits'!BG13,'Carbon values'!$A$11:$A$101,0))</f>
        <v>582.11263383797234</v>
      </c>
      <c r="BH21" s="94">
        <f>INDEX('Carbon values'!$C$11:$C$101, MATCH('GHG benefits'!BH13,'Carbon values'!$A$11:$A$101,0))</f>
        <v>590.84432334554185</v>
      </c>
      <c r="BI21" s="95">
        <f>INDEX('Carbon values'!$C$11:$C$101, MATCH('GHG benefits'!BI13,'Carbon values'!$A$11:$A$101,0))</f>
        <v>599.70698819572488</v>
      </c>
    </row>
    <row r="22" spans="1:61" x14ac:dyDescent="0.2">
      <c r="A22" s="11"/>
    </row>
    <row r="23" spans="1:61" ht="15" customHeight="1" x14ac:dyDescent="0.25">
      <c r="A23" s="97" t="s">
        <v>78</v>
      </c>
      <c r="B23" s="98" t="s">
        <v>79</v>
      </c>
      <c r="C23" s="83">
        <f t="shared" ref="C23:BI23" si="2">C$19*C$21</f>
        <v>0</v>
      </c>
      <c r="D23" s="94">
        <f t="shared" si="2"/>
        <v>0</v>
      </c>
      <c r="E23" s="94">
        <f t="shared" si="2"/>
        <v>0</v>
      </c>
      <c r="F23" s="94">
        <f t="shared" si="2"/>
        <v>0</v>
      </c>
      <c r="G23" s="94">
        <f t="shared" si="2"/>
        <v>0</v>
      </c>
      <c r="H23" s="94">
        <f t="shared" si="2"/>
        <v>0</v>
      </c>
      <c r="I23" s="94">
        <f t="shared" si="2"/>
        <v>0</v>
      </c>
      <c r="J23" s="94">
        <f t="shared" si="2"/>
        <v>0</v>
      </c>
      <c r="K23" s="94">
        <f t="shared" si="2"/>
        <v>0</v>
      </c>
      <c r="L23" s="94">
        <f t="shared" si="2"/>
        <v>0</v>
      </c>
      <c r="M23" s="94">
        <f t="shared" si="2"/>
        <v>0</v>
      </c>
      <c r="N23" s="94">
        <f t="shared" si="2"/>
        <v>0</v>
      </c>
      <c r="O23" s="94">
        <f t="shared" si="2"/>
        <v>0</v>
      </c>
      <c r="P23" s="94">
        <f t="shared" si="2"/>
        <v>0</v>
      </c>
      <c r="Q23" s="94">
        <f t="shared" si="2"/>
        <v>0</v>
      </c>
      <c r="R23" s="94">
        <f t="shared" si="2"/>
        <v>0</v>
      </c>
      <c r="S23" s="94">
        <f t="shared" si="2"/>
        <v>0</v>
      </c>
      <c r="T23" s="94">
        <f t="shared" si="2"/>
        <v>0</v>
      </c>
      <c r="U23" s="94">
        <f t="shared" si="2"/>
        <v>0</v>
      </c>
      <c r="V23" s="94">
        <f t="shared" si="2"/>
        <v>0</v>
      </c>
      <c r="W23" s="94">
        <f t="shared" si="2"/>
        <v>0</v>
      </c>
      <c r="X23" s="94">
        <f t="shared" si="2"/>
        <v>0</v>
      </c>
      <c r="Y23" s="94">
        <f t="shared" si="2"/>
        <v>0</v>
      </c>
      <c r="Z23" s="94">
        <f t="shared" si="2"/>
        <v>0</v>
      </c>
      <c r="AA23" s="94">
        <f t="shared" si="2"/>
        <v>0</v>
      </c>
      <c r="AB23" s="94">
        <f t="shared" si="2"/>
        <v>0</v>
      </c>
      <c r="AC23" s="94">
        <f t="shared" si="2"/>
        <v>0</v>
      </c>
      <c r="AD23" s="94">
        <f t="shared" si="2"/>
        <v>0</v>
      </c>
      <c r="AE23" s="94">
        <f t="shared" si="2"/>
        <v>0</v>
      </c>
      <c r="AF23" s="94">
        <f t="shared" si="2"/>
        <v>0</v>
      </c>
      <c r="AG23" s="94">
        <f t="shared" si="2"/>
        <v>0</v>
      </c>
      <c r="AH23" s="94">
        <f t="shared" si="2"/>
        <v>0</v>
      </c>
      <c r="AI23" s="94">
        <f t="shared" si="2"/>
        <v>0</v>
      </c>
      <c r="AJ23" s="94">
        <f t="shared" si="2"/>
        <v>0</v>
      </c>
      <c r="AK23" s="94">
        <f t="shared" si="2"/>
        <v>0</v>
      </c>
      <c r="AL23" s="94">
        <f t="shared" si="2"/>
        <v>0</v>
      </c>
      <c r="AM23" s="94">
        <f t="shared" si="2"/>
        <v>0</v>
      </c>
      <c r="AN23" s="94">
        <f t="shared" si="2"/>
        <v>0</v>
      </c>
      <c r="AO23" s="94">
        <f t="shared" si="2"/>
        <v>0</v>
      </c>
      <c r="AP23" s="94">
        <f t="shared" si="2"/>
        <v>0</v>
      </c>
      <c r="AQ23" s="94">
        <f t="shared" si="2"/>
        <v>0</v>
      </c>
      <c r="AR23" s="94">
        <f t="shared" si="2"/>
        <v>0</v>
      </c>
      <c r="AS23" s="94">
        <f t="shared" si="2"/>
        <v>0</v>
      </c>
      <c r="AT23" s="94">
        <f t="shared" si="2"/>
        <v>0</v>
      </c>
      <c r="AU23" s="94">
        <f t="shared" si="2"/>
        <v>0</v>
      </c>
      <c r="AV23" s="94">
        <f t="shared" si="2"/>
        <v>0</v>
      </c>
      <c r="AW23" s="94">
        <f t="shared" si="2"/>
        <v>0</v>
      </c>
      <c r="AX23" s="94">
        <f t="shared" si="2"/>
        <v>0</v>
      </c>
      <c r="AY23" s="94">
        <f t="shared" si="2"/>
        <v>0</v>
      </c>
      <c r="AZ23" s="94">
        <f t="shared" si="2"/>
        <v>0</v>
      </c>
      <c r="BA23" s="94">
        <f t="shared" si="2"/>
        <v>0</v>
      </c>
      <c r="BB23" s="94">
        <f t="shared" si="2"/>
        <v>0</v>
      </c>
      <c r="BC23" s="94">
        <f t="shared" si="2"/>
        <v>0</v>
      </c>
      <c r="BD23" s="94">
        <f t="shared" si="2"/>
        <v>0</v>
      </c>
      <c r="BE23" s="94">
        <f t="shared" si="2"/>
        <v>0</v>
      </c>
      <c r="BF23" s="94">
        <f t="shared" si="2"/>
        <v>0</v>
      </c>
      <c r="BG23" s="94">
        <f t="shared" si="2"/>
        <v>0</v>
      </c>
      <c r="BH23" s="94">
        <f t="shared" si="2"/>
        <v>0</v>
      </c>
      <c r="BI23" s="95">
        <f t="shared" si="2"/>
        <v>0</v>
      </c>
    </row>
    <row r="24" spans="1:61" ht="15" customHeight="1" x14ac:dyDescent="0.25">
      <c r="A24" s="99"/>
      <c r="B24" s="100"/>
    </row>
    <row r="25" spans="1:61" ht="15" x14ac:dyDescent="0.25">
      <c r="A25" s="101" t="s">
        <v>80</v>
      </c>
      <c r="B25" s="88" t="s">
        <v>79</v>
      </c>
      <c r="C25" s="83">
        <f>IF(C13&lt;=Assumptions!$E$18+Assumptions!$E$14,C$23*INDEX(Economics!$C$86:$C$147,MATCH(C$13,Economics!$D$86:$D$147,0)),0)</f>
        <v>0</v>
      </c>
      <c r="D25" s="94">
        <f>IF(D13&lt;=Assumptions!$E$18+Assumptions!$E$14,D$23*INDEX(Economics!$C$86:$C$147,MATCH(D$13,Economics!$D$86:$D$147,0)),0)</f>
        <v>0</v>
      </c>
      <c r="E25" s="94">
        <f>IF(E13&lt;=Assumptions!$E$18+Assumptions!$E$14,E$23*INDEX(Economics!$C$86:$C$147,MATCH(E$13,Economics!$D$86:$D$147,0)),0)</f>
        <v>0</v>
      </c>
      <c r="F25" s="94">
        <f>IF(F13&lt;=Assumptions!$E$18+Assumptions!$E$14,F$23*INDEX(Economics!$C$86:$C$147,MATCH(F$13,Economics!$D$86:$D$147,0)),0)</f>
        <v>0</v>
      </c>
      <c r="G25" s="94">
        <f>IF(G13&lt;=Assumptions!$E$18+Assumptions!$E$14,G$23*INDEX(Economics!$C$86:$C$147,MATCH(G$13,Economics!$D$86:$D$147,0)),0)</f>
        <v>0</v>
      </c>
      <c r="H25" s="94">
        <f>IF(H13&lt;=Assumptions!$E$18+Assumptions!$E$14,H$23*INDEX(Economics!$C$86:$C$147,MATCH(H$13,Economics!$D$86:$D$147,0)),0)</f>
        <v>0</v>
      </c>
      <c r="I25" s="94">
        <f>IF(I13&lt;=Assumptions!$E$18+Assumptions!$E$14,I$23*INDEX(Economics!$C$86:$C$147,MATCH(I$13,Economics!$D$86:$D$147,0)),0)</f>
        <v>0</v>
      </c>
      <c r="J25" s="94">
        <f>IF(J13&lt;=Assumptions!$E$18+Assumptions!$E$14,J$23*INDEX(Economics!$C$86:$C$147,MATCH(J$13,Economics!$D$86:$D$147,0)),0)</f>
        <v>0</v>
      </c>
      <c r="K25" s="94">
        <f>IF(K13&lt;=Assumptions!$E$18+Assumptions!$E$14,K$23*INDEX(Economics!$C$86:$C$147,MATCH(K$13,Economics!$D$86:$D$147,0)),0)</f>
        <v>0</v>
      </c>
      <c r="L25" s="94">
        <f>IF(L13&lt;=Assumptions!$E$18+Assumptions!$E$14,L$23*INDEX(Economics!$C$86:$C$147,MATCH(L$13,Economics!$D$86:$D$147,0)),0)</f>
        <v>0</v>
      </c>
      <c r="M25" s="94">
        <f>IF(M13&lt;=Assumptions!$E$18+Assumptions!$E$14,M$23*INDEX(Economics!$C$86:$C$147,MATCH(M$13,Economics!$D$86:$D$147,0)),0)</f>
        <v>0</v>
      </c>
      <c r="N25" s="94">
        <f>IF(N13&lt;=Assumptions!$E$18+Assumptions!$E$14,N$23*INDEX(Economics!$C$86:$C$147,MATCH(N$13,Economics!$D$86:$D$147,0)),0)</f>
        <v>0</v>
      </c>
      <c r="O25" s="94">
        <f>IF(O13&lt;=Assumptions!$E$18+Assumptions!$E$14,O$23*INDEX(Economics!$C$86:$C$147,MATCH(O$13,Economics!$D$86:$D$147,0)),0)</f>
        <v>0</v>
      </c>
      <c r="P25" s="94">
        <f>IF(P13&lt;=Assumptions!$E$18+Assumptions!$E$14,P$23*INDEX(Economics!$C$86:$C$147,MATCH(P$13,Economics!$D$86:$D$147,0)),0)</f>
        <v>0</v>
      </c>
      <c r="Q25" s="94">
        <f>IF(Q13&lt;=Assumptions!$E$18+Assumptions!$E$14,Q$23*INDEX(Economics!$C$86:$C$147,MATCH(Q$13,Economics!$D$86:$D$147,0)),0)</f>
        <v>0</v>
      </c>
      <c r="R25" s="94">
        <f>IF(R13&lt;=Assumptions!$E$18+Assumptions!$E$14,R$23*INDEX(Economics!$C$86:$C$147,MATCH(R$13,Economics!$D$86:$D$147,0)),0)</f>
        <v>0</v>
      </c>
      <c r="S25" s="94">
        <f>IF(S13&lt;=Assumptions!$E$18+Assumptions!$E$14,S$23*INDEX(Economics!$C$86:$C$147,MATCH(S$13,Economics!$D$86:$D$147,0)),0)</f>
        <v>0</v>
      </c>
      <c r="T25" s="94">
        <f>IF(T13&lt;=Assumptions!$E$18+Assumptions!$E$14,T$23*INDEX(Economics!$C$86:$C$147,MATCH(T$13,Economics!$D$86:$D$147,0)),0)</f>
        <v>0</v>
      </c>
      <c r="U25" s="94">
        <f>IF(U13&lt;=Assumptions!$E$18+Assumptions!$E$14,U$23*INDEX(Economics!$C$86:$C$147,MATCH(U$13,Economics!$D$86:$D$147,0)),0)</f>
        <v>0</v>
      </c>
      <c r="V25" s="94">
        <f>IF(V13&lt;=Assumptions!$E$18+Assumptions!$E$14,V$23*INDEX(Economics!$C$86:$C$147,MATCH(V$13,Economics!$D$86:$D$147,0)),0)</f>
        <v>0</v>
      </c>
      <c r="W25" s="94">
        <f>IF(W13&lt;=Assumptions!$E$18+Assumptions!$E$14,W$23*INDEX(Economics!$C$86:$C$147,MATCH(W$13,Economics!$D$86:$D$147,0)),0)</f>
        <v>0</v>
      </c>
      <c r="X25" s="94">
        <f>IF(X13&lt;=Assumptions!$E$18+Assumptions!$E$14,X$23*INDEX(Economics!$C$86:$C$147,MATCH(X$13,Economics!$D$86:$D$147,0)),0)</f>
        <v>0</v>
      </c>
      <c r="Y25" s="94">
        <f>IF(Y13&lt;=Assumptions!$E$18+Assumptions!$E$14,Y$23*INDEX(Economics!$C$86:$C$147,MATCH(Y$13,Economics!$D$86:$D$147,0)),0)</f>
        <v>0</v>
      </c>
      <c r="Z25" s="94">
        <f>IF(Z13&lt;=Assumptions!$E$18+Assumptions!$E$14,Z$23*INDEX(Economics!$C$86:$C$147,MATCH(Z$13,Economics!$D$86:$D$147,0)),0)</f>
        <v>0</v>
      </c>
      <c r="AA25" s="94">
        <f>IF(AA13&lt;=Assumptions!$E$18+Assumptions!$E$14,AA$23*INDEX(Economics!$C$86:$C$147,MATCH(AA$13,Economics!$D$86:$D$147,0)),0)</f>
        <v>0</v>
      </c>
      <c r="AB25" s="94">
        <f>IF(AB13&lt;=Assumptions!$E$18+Assumptions!$E$14,AB$23*INDEX(Economics!$C$86:$C$147,MATCH(AB$13,Economics!$D$86:$D$147,0)),0)</f>
        <v>0</v>
      </c>
      <c r="AC25" s="94">
        <f>IF(AC13&lt;=Assumptions!$E$18+Assumptions!$E$14,AC$23*INDEX(Economics!$C$86:$C$147,MATCH(AC$13,Economics!$D$86:$D$147,0)),0)</f>
        <v>0</v>
      </c>
      <c r="AD25" s="94">
        <f>IF(AD13&lt;=Assumptions!$E$18+Assumptions!$E$14,AD$23*INDEX(Economics!$C$86:$C$147,MATCH(AD$13,Economics!$D$86:$D$147,0)),0)</f>
        <v>0</v>
      </c>
      <c r="AE25" s="94">
        <f>IF(AE13&lt;=Assumptions!$E$18+Assumptions!$E$14,AE$23*INDEX(Economics!$C$86:$C$147,MATCH(AE$13,Economics!$D$86:$D$147,0)),0)</f>
        <v>0</v>
      </c>
      <c r="AF25" s="94">
        <f>IF(AF13&lt;=Assumptions!$E$18+Assumptions!$E$14,AF$23*INDEX(Economics!$C$86:$C$147,MATCH(AF$13,Economics!$D$86:$D$147,0)),0)</f>
        <v>0</v>
      </c>
      <c r="AG25" s="94">
        <f>IF(AG13&lt;=Assumptions!$E$18+Assumptions!$E$14,AG$23*INDEX(Economics!$C$86:$C$147,MATCH(AG$13,Economics!$D$86:$D$147,0)),0)</f>
        <v>0</v>
      </c>
      <c r="AH25" s="94">
        <f>IF(AH13&lt;=Assumptions!$E$18+Assumptions!$E$14,AH$23*INDEX(Economics!$C$86:$C$147,MATCH(AH$13,Economics!$D$86:$D$147,0)),0)</f>
        <v>0</v>
      </c>
      <c r="AI25" s="94">
        <f>IF(AI13&lt;=Assumptions!$E$18+Assumptions!$E$14,AI$23*INDEX(Economics!$C$86:$C$147,MATCH(AI$13,Economics!$D$86:$D$147,0)),0)</f>
        <v>0</v>
      </c>
      <c r="AJ25" s="94">
        <f>IF(AJ13&lt;=Assumptions!$E$18+Assumptions!$E$14,AJ$23*INDEX(Economics!$C$86:$C$147,MATCH(AJ$13,Economics!$D$86:$D$147,0)),0)</f>
        <v>0</v>
      </c>
      <c r="AK25" s="94">
        <f>IF(AK13&lt;=Assumptions!$E$18+Assumptions!$E$14,AK$23*INDEX(Economics!$C$86:$C$147,MATCH(AK$13,Economics!$D$86:$D$147,0)),0)</f>
        <v>0</v>
      </c>
      <c r="AL25" s="94">
        <f>IF(AL13&lt;=Assumptions!$E$18+Assumptions!$E$14,AL$23*INDEX(Economics!$C$86:$C$147,MATCH(AL$13,Economics!$D$86:$D$147,0)),0)</f>
        <v>0</v>
      </c>
      <c r="AM25" s="94">
        <f>IF(AM13&lt;=Assumptions!$E$18+Assumptions!$E$14,AM$23*INDEX(Economics!$C$86:$C$147,MATCH(AM$13,Economics!$D$86:$D$147,0)),0)</f>
        <v>0</v>
      </c>
      <c r="AN25" s="94">
        <f>IF(AN13&lt;=Assumptions!$E$18+Assumptions!$E$14,AN$23*INDEX(Economics!$C$86:$C$147,MATCH(AN$13,Economics!$D$86:$D$147,0)),0)</f>
        <v>0</v>
      </c>
      <c r="AO25" s="94">
        <f>IF(AO13&lt;=Assumptions!$E$18+Assumptions!$E$14,AO$23*INDEX(Economics!$C$86:$C$147,MATCH(AO$13,Economics!$D$86:$D$147,0)),0)</f>
        <v>0</v>
      </c>
      <c r="AP25" s="94">
        <f>IF(AP13&lt;=Assumptions!$E$18+Assumptions!$E$14,AP$23*INDEX(Economics!$C$86:$C$147,MATCH(AP$13,Economics!$D$86:$D$147,0)),0)</f>
        <v>0</v>
      </c>
      <c r="AQ25" s="94">
        <f>IF(AQ13&lt;=Assumptions!$E$18+Assumptions!$E$14,AQ$23*INDEX(Economics!$C$86:$C$147,MATCH(AQ$13,Economics!$D$86:$D$147,0)),0)</f>
        <v>0</v>
      </c>
      <c r="AR25" s="94">
        <f>IF(AR13&lt;=Assumptions!$E$18+Assumptions!$E$14,AR$23*INDEX(Economics!$C$86:$C$147,MATCH(AR$13,Economics!$D$86:$D$147,0)),0)</f>
        <v>0</v>
      </c>
      <c r="AS25" s="94">
        <f>IF(AS13&lt;=Assumptions!$E$18+Assumptions!$E$14,AS$23*INDEX(Economics!$C$86:$C$147,MATCH(AS$13,Economics!$D$86:$D$147,0)),0)</f>
        <v>0</v>
      </c>
      <c r="AT25" s="94">
        <f>IF(AT13&lt;=Assumptions!$E$18+Assumptions!$E$14,AT$23*INDEX(Economics!$C$86:$C$147,MATCH(AT$13,Economics!$D$86:$D$147,0)),0)</f>
        <v>0</v>
      </c>
      <c r="AU25" s="94">
        <f>IF(AU13&lt;=Assumptions!$E$18+Assumptions!$E$14,AU$23*INDEX(Economics!$C$86:$C$147,MATCH(AU$13,Economics!$D$86:$D$147,0)),0)</f>
        <v>0</v>
      </c>
      <c r="AV25" s="94">
        <f>IF(AV13&lt;=Assumptions!$E$18+Assumptions!$E$14,AV$23*INDEX(Economics!$C$86:$C$147,MATCH(AV$13,Economics!$D$86:$D$147,0)),0)</f>
        <v>0</v>
      </c>
      <c r="AW25" s="94">
        <f>IF(AW13&lt;=Assumptions!$E$18+Assumptions!$E$14,AW$23*INDEX(Economics!$C$86:$C$147,MATCH(AW$13,Economics!$D$86:$D$147,0)),0)</f>
        <v>0</v>
      </c>
      <c r="AX25" s="94">
        <f>IF(AX13&lt;=Assumptions!$E$18+Assumptions!$E$14,AX$23*INDEX(Economics!$C$86:$C$147,MATCH(AX$13,Economics!$D$86:$D$147,0)),0)</f>
        <v>0</v>
      </c>
      <c r="AY25" s="94">
        <f>IF(AY13&lt;=Assumptions!$E$18+Assumptions!$E$14,AY$23*INDEX(Economics!$C$86:$C$147,MATCH(AY$13,Economics!$D$86:$D$147,0)),0)</f>
        <v>0</v>
      </c>
      <c r="AZ25" s="94">
        <f>IF(AZ13&lt;=Assumptions!$E$18+Assumptions!$E$14,AZ$23*INDEX(Economics!$C$86:$C$147,MATCH(AZ$13,Economics!$D$86:$D$147,0)),0)</f>
        <v>0</v>
      </c>
      <c r="BA25" s="94">
        <f>IF(BA13&lt;=Assumptions!$E$18+Assumptions!$E$14,BA$23*INDEX(Economics!$C$86:$C$147,MATCH(BA$13,Economics!$D$86:$D$147,0)),0)</f>
        <v>0</v>
      </c>
      <c r="BB25" s="94">
        <f>IF(BB13&lt;=Assumptions!$E$18+Assumptions!$E$14,BB$23*INDEX(Economics!$C$86:$C$147,MATCH(BB$13,Economics!$D$86:$D$147,0)),0)</f>
        <v>0</v>
      </c>
      <c r="BC25" s="94">
        <f>IF(BC13&lt;=Assumptions!$E$18+Assumptions!$E$14,BC$23*INDEX(Economics!$C$86:$C$147,MATCH(BC$13,Economics!$D$86:$D$147,0)),0)</f>
        <v>0</v>
      </c>
      <c r="BD25" s="94">
        <f>IF(BD13&lt;=Assumptions!$E$18+Assumptions!$E$14,BD$23*INDEX(Economics!$C$86:$C$147,MATCH(BD$13,Economics!$D$86:$D$147,0)),0)</f>
        <v>0</v>
      </c>
      <c r="BE25" s="94">
        <f>IF(BE13&lt;=Assumptions!$E$18+Assumptions!$E$14,BE$23*INDEX(Economics!$C$86:$C$147,MATCH(BE$13,Economics!$D$86:$D$147,0)),0)</f>
        <v>0</v>
      </c>
      <c r="BF25" s="94">
        <f>IF(BF13&lt;=Assumptions!$E$18+Assumptions!$E$14,BF$23*INDEX(Economics!$C$86:$C$147,MATCH(BF$13,Economics!$D$86:$D$147,0)),0)</f>
        <v>0</v>
      </c>
      <c r="BG25" s="94">
        <f>IF(BG13&lt;=Assumptions!$E$18+Assumptions!$E$14,BG$23*INDEX(Economics!$C$86:$C$147,MATCH(BG$13,Economics!$D$86:$D$147,0)),0)</f>
        <v>0</v>
      </c>
      <c r="BH25" s="94">
        <f>IF(BH13&lt;=Assumptions!$E$18+Assumptions!$E$14,BH$23*INDEX(Economics!$C$86:$C$147,MATCH(BH$13,Economics!$D$86:$D$147,0)),0)</f>
        <v>0</v>
      </c>
      <c r="BI25" s="95">
        <f>IF(BI13&lt;=Assumptions!$E$18+Assumptions!$E$14,BI$23*INDEX(Economics!$C$86:$C$147,MATCH(BI$13,Economics!$D$86:$D$147,0)),0)</f>
        <v>0</v>
      </c>
    </row>
    <row r="26" spans="1:61" ht="15" x14ac:dyDescent="0.25">
      <c r="A26" s="102"/>
      <c r="B26" s="100"/>
      <c r="C26" s="100"/>
    </row>
    <row r="27" spans="1:61" ht="30" x14ac:dyDescent="0.25">
      <c r="A27" s="97" t="s">
        <v>81</v>
      </c>
      <c r="B27" s="88" t="s">
        <v>82</v>
      </c>
      <c r="C27" s="103">
        <f>SUMIF(C13:BI13,"&lt;="&amp;Assumptions!E18+Assumptions!E14,C25:BI25)</f>
        <v>0</v>
      </c>
    </row>
    <row r="29" spans="1:61" ht="30" x14ac:dyDescent="0.25">
      <c r="A29" s="97" t="s">
        <v>83</v>
      </c>
      <c r="B29" s="88" t="s">
        <v>82</v>
      </c>
      <c r="C29" s="103">
        <f ca="1">SUMIF(C13:BI13,"&lt;=2050",C25:AE25)</f>
        <v>0</v>
      </c>
    </row>
    <row r="32" spans="1:61" ht="18" x14ac:dyDescent="0.2">
      <c r="A32" s="104" t="s">
        <v>84</v>
      </c>
      <c r="B32" s="12"/>
      <c r="C32" s="12"/>
      <c r="D32" s="12"/>
    </row>
    <row r="33" spans="1:4" x14ac:dyDescent="0.2">
      <c r="A33" s="12"/>
      <c r="B33" s="12"/>
      <c r="C33" s="12"/>
      <c r="D33" s="12"/>
    </row>
    <row r="34" spans="1:4" ht="15" x14ac:dyDescent="0.2">
      <c r="A34" s="105" t="s">
        <v>85</v>
      </c>
      <c r="B34" s="106" t="s">
        <v>86</v>
      </c>
      <c r="C34" s="107">
        <f>SUMIF('GHG benefits'!C13:BI13,"&lt;="&amp;Assumptions!E14+Assumptions!E18,'GHG benefits'!C19:BI19)</f>
        <v>0</v>
      </c>
      <c r="D34" s="12"/>
    </row>
    <row r="35" spans="1:4" ht="30" x14ac:dyDescent="0.2">
      <c r="A35" s="105" t="s">
        <v>87</v>
      </c>
      <c r="B35" s="106" t="s">
        <v>82</v>
      </c>
      <c r="C35" s="108">
        <f>'GHG benefits'!C27</f>
        <v>0</v>
      </c>
      <c r="D35" s="12"/>
    </row>
    <row r="38" spans="1:4" ht="18" x14ac:dyDescent="0.2">
      <c r="A38" s="104" t="s">
        <v>88</v>
      </c>
      <c r="B38" s="12"/>
      <c r="C38" s="12"/>
    </row>
    <row r="39" spans="1:4" x14ac:dyDescent="0.2">
      <c r="A39" s="12"/>
      <c r="B39" s="12"/>
      <c r="C39" s="12"/>
    </row>
    <row r="40" spans="1:4" ht="15" x14ac:dyDescent="0.2">
      <c r="A40" s="105" t="s">
        <v>88</v>
      </c>
      <c r="B40" s="106" t="s">
        <v>86</v>
      </c>
      <c r="C40" s="107">
        <f>SUMIF('GHG benefits'!C13:BI13,"&lt;=2050",'GHG benefits'!C19:BI19)</f>
        <v>0</v>
      </c>
    </row>
    <row r="41" spans="1:4" ht="15" x14ac:dyDescent="0.2">
      <c r="A41" s="105" t="s">
        <v>89</v>
      </c>
      <c r="B41" s="106" t="s">
        <v>82</v>
      </c>
      <c r="C41" s="108">
        <f ca="1">'GHG benefits'!C29</f>
        <v>0</v>
      </c>
    </row>
  </sheetData>
  <sheetProtection algorithmName="SHA-512" hashValue="bJtBy2kyAK+qnACH5vY8aIqD9jOeHs5yHBCGgVUn3Ow5+56scblbPmbFxHfvBDuBjcmWWcNvpaMdU3vOpIuhAQ==" saltValue="eiiReZ3AMNqemoWprETZrA==" spinCount="100000" sheet="1" objects="1" scenarios="1"/>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D1776-685E-4CF7-9AD4-B88B2A88E324}">
  <sheetPr>
    <tabColor theme="9"/>
  </sheetPr>
  <dimension ref="A1"/>
  <sheetViews>
    <sheetView topLeftCell="XFD1048576" workbookViewId="0">
      <selection sqref="A1:XFD1048576"/>
    </sheetView>
  </sheetViews>
  <sheetFormatPr defaultColWidth="0" defaultRowHeight="15" customHeight="1" zeroHeight="1" x14ac:dyDescent="0.25"/>
  <cols>
    <col min="1" max="16384" width="9.140625" style="8" hidden="1"/>
  </cols>
  <sheetData/>
  <sheetProtection algorithmName="SHA-512" hashValue="9CJnfg6aL1jm0g59fquycQMyokgzZQF4H3zmA0xlQi5EZAXfmtYALcQIyD7YZ1mb5+FqUxtG3ovWJLgFOjvyBA==" saltValue="kR24/pPcgL/H4MOpmBr0kQ==" spinCount="100000" sheet="1" objects="1" scenarios="1"/>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8AE33-99F5-4983-A5B8-A40262B1E9E9}">
  <sheetPr>
    <tabColor theme="9" tint="0.59999389629810485"/>
  </sheetPr>
  <dimension ref="A1:Q70"/>
  <sheetViews>
    <sheetView zoomScale="80" zoomScaleNormal="80" workbookViewId="0">
      <selection activeCell="C46" sqref="C46"/>
    </sheetView>
  </sheetViews>
  <sheetFormatPr defaultRowHeight="15" x14ac:dyDescent="0.25"/>
  <cols>
    <col min="1" max="4" width="9.140625" style="10"/>
    <col min="5" max="5" width="10" style="10" bestFit="1" customWidth="1"/>
    <col min="6" max="6" width="9.140625" style="10"/>
    <col min="7" max="7" width="44" style="10" customWidth="1"/>
    <col min="8" max="8" width="11.28515625" style="10" bestFit="1" customWidth="1"/>
    <col min="9" max="9" width="9.140625" style="10"/>
    <col min="10" max="11" width="34.42578125" style="10" bestFit="1" customWidth="1"/>
    <col min="12" max="14" width="20.28515625" style="10" bestFit="1" customWidth="1"/>
    <col min="15" max="17" width="13.5703125" style="10" bestFit="1" customWidth="1"/>
    <col min="18" max="16384" width="9.140625" style="10"/>
  </cols>
  <sheetData>
    <row r="1" spans="1:5" ht="31.5" x14ac:dyDescent="0.25">
      <c r="A1" s="109" t="s">
        <v>90</v>
      </c>
    </row>
    <row r="2" spans="1:5" x14ac:dyDescent="0.25">
      <c r="A2" s="10" t="s">
        <v>91</v>
      </c>
    </row>
    <row r="3" spans="1:5" x14ac:dyDescent="0.25">
      <c r="A3" s="10" t="s">
        <v>92</v>
      </c>
    </row>
    <row r="6" spans="1:5" ht="15.75" x14ac:dyDescent="0.25">
      <c r="A6" s="21" t="s">
        <v>93</v>
      </c>
      <c r="E6" s="20">
        <v>2022</v>
      </c>
    </row>
    <row r="7" spans="1:5" x14ac:dyDescent="0.25">
      <c r="A7" s="110" t="s">
        <v>94</v>
      </c>
    </row>
    <row r="8" spans="1:5" x14ac:dyDescent="0.25">
      <c r="A8" s="110"/>
    </row>
    <row r="9" spans="1:5" ht="15.75" x14ac:dyDescent="0.25">
      <c r="A9" s="21"/>
    </row>
    <row r="10" spans="1:5" ht="15.75" x14ac:dyDescent="0.25">
      <c r="A10" s="21" t="s">
        <v>95</v>
      </c>
      <c r="E10" s="20">
        <v>2020</v>
      </c>
    </row>
    <row r="11" spans="1:5" x14ac:dyDescent="0.25">
      <c r="A11" s="110" t="s">
        <v>96</v>
      </c>
    </row>
    <row r="12" spans="1:5" ht="15.75" x14ac:dyDescent="0.25">
      <c r="A12" s="21"/>
    </row>
    <row r="13" spans="1:5" ht="15.75" x14ac:dyDescent="0.25">
      <c r="A13" s="21"/>
    </row>
    <row r="14" spans="1:5" ht="15.75" x14ac:dyDescent="0.25">
      <c r="A14" s="21" t="s">
        <v>97</v>
      </c>
      <c r="E14" s="20">
        <v>50</v>
      </c>
    </row>
    <row r="15" spans="1:5" x14ac:dyDescent="0.25">
      <c r="A15" s="110" t="s">
        <v>98</v>
      </c>
    </row>
    <row r="16" spans="1:5" x14ac:dyDescent="0.25">
      <c r="A16" s="110"/>
    </row>
    <row r="17" spans="1:8" ht="15.75" x14ac:dyDescent="0.25">
      <c r="A17" s="21"/>
    </row>
    <row r="18" spans="1:8" x14ac:dyDescent="0.25">
      <c r="A18" s="10" t="s">
        <v>99</v>
      </c>
      <c r="E18" s="20">
        <v>2023</v>
      </c>
    </row>
    <row r="19" spans="1:8" ht="15.75" x14ac:dyDescent="0.25">
      <c r="A19" s="21"/>
    </row>
    <row r="21" spans="1:8" ht="15.75" x14ac:dyDescent="0.25">
      <c r="A21" s="21" t="s">
        <v>100</v>
      </c>
      <c r="G21" s="287" t="s">
        <v>25</v>
      </c>
      <c r="H21" s="288"/>
    </row>
    <row r="22" spans="1:8" x14ac:dyDescent="0.25">
      <c r="A22" s="110" t="s">
        <v>101</v>
      </c>
      <c r="G22" s="113" t="s">
        <v>28</v>
      </c>
      <c r="H22" s="113" t="s">
        <v>29</v>
      </c>
    </row>
    <row r="23" spans="1:8" x14ac:dyDescent="0.25">
      <c r="G23" s="114" t="s">
        <v>30</v>
      </c>
      <c r="H23" s="113" t="s">
        <v>29</v>
      </c>
    </row>
    <row r="24" spans="1:8" x14ac:dyDescent="0.25">
      <c r="G24" s="114" t="s">
        <v>31</v>
      </c>
      <c r="H24" s="113" t="s">
        <v>29</v>
      </c>
    </row>
    <row r="25" spans="1:8" x14ac:dyDescent="0.25">
      <c r="G25" s="113" t="s">
        <v>33</v>
      </c>
      <c r="H25" s="113" t="s">
        <v>29</v>
      </c>
    </row>
    <row r="26" spans="1:8" x14ac:dyDescent="0.25">
      <c r="G26" s="114" t="s">
        <v>34</v>
      </c>
      <c r="H26" s="113" t="s">
        <v>29</v>
      </c>
    </row>
    <row r="27" spans="1:8" x14ac:dyDescent="0.25">
      <c r="G27" s="114" t="s">
        <v>35</v>
      </c>
      <c r="H27" s="113" t="s">
        <v>29</v>
      </c>
    </row>
    <row r="28" spans="1:8" x14ac:dyDescent="0.25">
      <c r="G28" s="113" t="s">
        <v>36</v>
      </c>
      <c r="H28" s="113" t="s">
        <v>37</v>
      </c>
    </row>
    <row r="29" spans="1:8" x14ac:dyDescent="0.25">
      <c r="G29" s="113" t="s">
        <v>38</v>
      </c>
      <c r="H29" s="113" t="s">
        <v>37</v>
      </c>
    </row>
    <row r="30" spans="1:8" x14ac:dyDescent="0.25">
      <c r="G30" s="113" t="s">
        <v>39</v>
      </c>
      <c r="H30" s="113" t="s">
        <v>37</v>
      </c>
    </row>
    <row r="31" spans="1:8" x14ac:dyDescent="0.25">
      <c r="G31" s="113" t="s">
        <v>40</v>
      </c>
      <c r="H31" s="113" t="s">
        <v>41</v>
      </c>
    </row>
    <row r="32" spans="1:8" x14ac:dyDescent="0.25">
      <c r="G32" s="113" t="s">
        <v>42</v>
      </c>
      <c r="H32" s="113" t="s">
        <v>41</v>
      </c>
    </row>
    <row r="33" spans="1:17" x14ac:dyDescent="0.25">
      <c r="G33" s="114" t="s">
        <v>43</v>
      </c>
      <c r="H33" s="113" t="s">
        <v>29</v>
      </c>
    </row>
    <row r="34" spans="1:17" x14ac:dyDescent="0.25">
      <c r="G34" s="113" t="s">
        <v>44</v>
      </c>
      <c r="H34" s="113" t="s">
        <v>29</v>
      </c>
    </row>
    <row r="35" spans="1:17" x14ac:dyDescent="0.25">
      <c r="G35" s="115"/>
      <c r="H35" s="115"/>
    </row>
    <row r="36" spans="1:17" x14ac:dyDescent="0.25">
      <c r="G36" s="115"/>
      <c r="H36" s="115"/>
    </row>
    <row r="37" spans="1:17" x14ac:dyDescent="0.25">
      <c r="G37" s="115"/>
      <c r="H37" s="115"/>
    </row>
    <row r="38" spans="1:17" x14ac:dyDescent="0.25">
      <c r="G38" s="115"/>
      <c r="H38" s="115"/>
    </row>
    <row r="39" spans="1:17" x14ac:dyDescent="0.25">
      <c r="G39" s="115"/>
      <c r="H39" s="115"/>
    </row>
    <row r="42" spans="1:17" x14ac:dyDescent="0.25">
      <c r="A42" s="10" t="s">
        <v>102</v>
      </c>
    </row>
    <row r="43" spans="1:17" x14ac:dyDescent="0.25">
      <c r="A43" s="110"/>
    </row>
    <row r="44" spans="1:17" x14ac:dyDescent="0.25">
      <c r="A44" s="22" t="s">
        <v>19</v>
      </c>
      <c r="B44" s="20" t="s">
        <v>103</v>
      </c>
      <c r="C44" s="20"/>
    </row>
    <row r="45" spans="1:17" x14ac:dyDescent="0.25">
      <c r="A45" s="22" t="s">
        <v>20</v>
      </c>
      <c r="B45" s="20" t="s">
        <v>104</v>
      </c>
      <c r="C45" s="20"/>
      <c r="P45"/>
      <c r="Q45"/>
    </row>
    <row r="46" spans="1:17" x14ac:dyDescent="0.25">
      <c r="P46"/>
      <c r="Q46"/>
    </row>
    <row r="47" spans="1:17" x14ac:dyDescent="0.25">
      <c r="P47"/>
      <c r="Q47"/>
    </row>
    <row r="48" spans="1:17" ht="15.75" customHeight="1" thickBot="1" x14ac:dyDescent="0.3">
      <c r="A48" s="10" t="s">
        <v>105</v>
      </c>
    </row>
    <row r="49" spans="7:17" ht="15.75" x14ac:dyDescent="0.25">
      <c r="G49" s="289" t="s">
        <v>25</v>
      </c>
      <c r="H49" s="290"/>
      <c r="I49" s="290"/>
      <c r="J49" s="290"/>
      <c r="K49" s="290"/>
      <c r="L49" s="290"/>
      <c r="M49" s="290"/>
      <c r="N49" s="290"/>
      <c r="O49" s="290"/>
      <c r="P49" s="290"/>
      <c r="Q49" s="291"/>
    </row>
    <row r="50" spans="7:17" x14ac:dyDescent="0.25">
      <c r="G50" s="292" t="s">
        <v>106</v>
      </c>
      <c r="H50" s="293"/>
      <c r="I50" s="116" t="s">
        <v>107</v>
      </c>
      <c r="J50" s="117" t="s">
        <v>108</v>
      </c>
      <c r="K50" s="117" t="s">
        <v>109</v>
      </c>
      <c r="L50" s="117" t="s">
        <v>110</v>
      </c>
      <c r="M50" s="117" t="s">
        <v>111</v>
      </c>
      <c r="N50" s="117" t="s">
        <v>112</v>
      </c>
      <c r="O50" s="117" t="s">
        <v>113</v>
      </c>
      <c r="P50" s="117" t="s">
        <v>114</v>
      </c>
      <c r="Q50" s="118" t="s">
        <v>115</v>
      </c>
    </row>
    <row r="51" spans="7:17" ht="15" customHeight="1" x14ac:dyDescent="0.25">
      <c r="G51" s="119" t="s">
        <v>28</v>
      </c>
      <c r="H51" s="120" t="s">
        <v>29</v>
      </c>
      <c r="I51" s="266" t="s">
        <v>116</v>
      </c>
      <c r="J51" s="269" t="s">
        <v>117</v>
      </c>
      <c r="K51" s="270"/>
      <c r="L51" s="270"/>
      <c r="M51" s="271"/>
      <c r="N51" s="251" t="s">
        <v>118</v>
      </c>
      <c r="O51" s="252"/>
      <c r="P51" s="252"/>
      <c r="Q51" s="253"/>
    </row>
    <row r="52" spans="7:17" x14ac:dyDescent="0.25">
      <c r="G52" s="121" t="s">
        <v>119</v>
      </c>
      <c r="H52" s="122" t="s">
        <v>29</v>
      </c>
      <c r="I52" s="267"/>
      <c r="J52" s="272"/>
      <c r="K52" s="273"/>
      <c r="L52" s="273"/>
      <c r="M52" s="274"/>
      <c r="N52" s="278"/>
      <c r="O52" s="279"/>
      <c r="P52" s="279"/>
      <c r="Q52" s="280"/>
    </row>
    <row r="53" spans="7:17" x14ac:dyDescent="0.25">
      <c r="G53" s="121" t="s">
        <v>34</v>
      </c>
      <c r="H53" s="122" t="s">
        <v>29</v>
      </c>
      <c r="I53" s="267"/>
      <c r="J53" s="272"/>
      <c r="K53" s="273"/>
      <c r="L53" s="273"/>
      <c r="M53" s="274"/>
      <c r="N53" s="278"/>
      <c r="O53" s="279"/>
      <c r="P53" s="279"/>
      <c r="Q53" s="280"/>
    </row>
    <row r="54" spans="7:17" x14ac:dyDescent="0.25">
      <c r="G54" s="121" t="s">
        <v>35</v>
      </c>
      <c r="H54" s="122" t="s">
        <v>29</v>
      </c>
      <c r="I54" s="268"/>
      <c r="J54" s="275"/>
      <c r="K54" s="276"/>
      <c r="L54" s="276"/>
      <c r="M54" s="277"/>
      <c r="N54" s="254"/>
      <c r="O54" s="255"/>
      <c r="P54" s="255"/>
      <c r="Q54" s="256"/>
    </row>
    <row r="55" spans="7:17" x14ac:dyDescent="0.2">
      <c r="G55" s="123"/>
      <c r="H55" s="1"/>
      <c r="I55" s="124"/>
      <c r="J55" s="125"/>
      <c r="K55" s="124"/>
      <c r="L55" s="124"/>
      <c r="M55" s="124"/>
      <c r="N55" s="124"/>
      <c r="O55" s="124"/>
      <c r="P55" s="124"/>
      <c r="Q55" s="126"/>
    </row>
    <row r="56" spans="7:17" ht="15" customHeight="1" x14ac:dyDescent="0.25">
      <c r="G56" s="121" t="s">
        <v>30</v>
      </c>
      <c r="H56" s="122" t="s">
        <v>29</v>
      </c>
      <c r="I56" s="263" t="s">
        <v>120</v>
      </c>
      <c r="J56" s="266" t="s">
        <v>116</v>
      </c>
      <c r="K56" s="269" t="s">
        <v>117</v>
      </c>
      <c r="L56" s="270"/>
      <c r="M56" s="271"/>
      <c r="N56" s="251" t="s">
        <v>118</v>
      </c>
      <c r="O56" s="252"/>
      <c r="P56" s="252"/>
      <c r="Q56" s="253"/>
    </row>
    <row r="57" spans="7:17" x14ac:dyDescent="0.25">
      <c r="G57" s="121" t="s">
        <v>121</v>
      </c>
      <c r="H57" s="122" t="s">
        <v>29</v>
      </c>
      <c r="I57" s="264"/>
      <c r="J57" s="267"/>
      <c r="K57" s="272"/>
      <c r="L57" s="273"/>
      <c r="M57" s="274"/>
      <c r="N57" s="278"/>
      <c r="O57" s="279"/>
      <c r="P57" s="279"/>
      <c r="Q57" s="280"/>
    </row>
    <row r="58" spans="7:17" x14ac:dyDescent="0.25">
      <c r="G58" s="119" t="s">
        <v>44</v>
      </c>
      <c r="H58" s="120" t="s">
        <v>29</v>
      </c>
      <c r="I58" s="265"/>
      <c r="J58" s="268"/>
      <c r="K58" s="275"/>
      <c r="L58" s="276"/>
      <c r="M58" s="277"/>
      <c r="N58" s="254"/>
      <c r="O58" s="255"/>
      <c r="P58" s="255"/>
      <c r="Q58" s="256"/>
    </row>
    <row r="59" spans="7:17" x14ac:dyDescent="0.2">
      <c r="G59" s="123"/>
      <c r="H59" s="1"/>
      <c r="I59" s="124"/>
      <c r="J59" s="125"/>
      <c r="K59" s="124"/>
      <c r="L59" s="124"/>
      <c r="M59" s="124"/>
      <c r="N59" s="124"/>
      <c r="O59" s="124"/>
      <c r="P59" s="124"/>
      <c r="Q59" s="126"/>
    </row>
    <row r="60" spans="7:17" x14ac:dyDescent="0.25">
      <c r="G60" s="281"/>
      <c r="H60" s="282"/>
      <c r="I60" s="282"/>
      <c r="J60" s="282"/>
      <c r="K60" s="282"/>
      <c r="L60" s="282"/>
      <c r="M60" s="282"/>
      <c r="N60" s="282"/>
      <c r="O60" s="282"/>
      <c r="P60" s="282"/>
      <c r="Q60" s="283"/>
    </row>
    <row r="61" spans="7:17" ht="15" customHeight="1" x14ac:dyDescent="0.25">
      <c r="G61" s="119" t="s">
        <v>33</v>
      </c>
      <c r="H61" s="120" t="s">
        <v>29</v>
      </c>
      <c r="I61" s="284" t="s">
        <v>122</v>
      </c>
      <c r="J61" s="285"/>
      <c r="K61" s="286"/>
      <c r="L61" s="257" t="s">
        <v>118</v>
      </c>
      <c r="M61" s="258"/>
      <c r="N61" s="258"/>
      <c r="O61" s="258"/>
      <c r="P61" s="258"/>
      <c r="Q61" s="259"/>
    </row>
    <row r="62" spans="7:17" x14ac:dyDescent="0.25">
      <c r="G62" s="127"/>
      <c r="H62" s="124"/>
      <c r="I62" s="124"/>
      <c r="J62" s="124"/>
      <c r="K62" s="124"/>
      <c r="L62" s="124"/>
      <c r="M62" s="124"/>
      <c r="N62" s="124"/>
      <c r="O62" s="124"/>
      <c r="P62" s="124"/>
      <c r="Q62" s="126"/>
    </row>
    <row r="63" spans="7:17" ht="15" customHeight="1" x14ac:dyDescent="0.25">
      <c r="G63" s="119" t="s">
        <v>36</v>
      </c>
      <c r="H63" s="120" t="s">
        <v>37</v>
      </c>
      <c r="I63" s="251" t="s">
        <v>123</v>
      </c>
      <c r="J63" s="252"/>
      <c r="K63" s="252"/>
      <c r="L63" s="252"/>
      <c r="M63" s="252"/>
      <c r="N63" s="252"/>
      <c r="O63" s="252"/>
      <c r="P63" s="252"/>
      <c r="Q63" s="253"/>
    </row>
    <row r="64" spans="7:17" x14ac:dyDescent="0.25">
      <c r="G64" s="119" t="s">
        <v>39</v>
      </c>
      <c r="H64" s="120" t="s">
        <v>37</v>
      </c>
      <c r="I64" s="254"/>
      <c r="J64" s="255"/>
      <c r="K64" s="255"/>
      <c r="L64" s="255"/>
      <c r="M64" s="255"/>
      <c r="N64" s="255"/>
      <c r="O64" s="255"/>
      <c r="P64" s="255"/>
      <c r="Q64" s="256"/>
    </row>
    <row r="65" spans="7:17" x14ac:dyDescent="0.2">
      <c r="G65" s="123"/>
      <c r="H65" s="1"/>
      <c r="I65" s="1"/>
      <c r="J65" s="1"/>
      <c r="K65" s="1"/>
      <c r="L65" s="1"/>
      <c r="M65" s="1"/>
      <c r="N65" s="1"/>
      <c r="O65" s="1"/>
      <c r="P65" s="1"/>
      <c r="Q65" s="128"/>
    </row>
    <row r="66" spans="7:17" ht="15" customHeight="1" x14ac:dyDescent="0.25">
      <c r="G66" s="119" t="s">
        <v>38</v>
      </c>
      <c r="H66" s="120" t="s">
        <v>37</v>
      </c>
      <c r="I66" s="257" t="s">
        <v>124</v>
      </c>
      <c r="J66" s="258"/>
      <c r="K66" s="258"/>
      <c r="L66" s="258"/>
      <c r="M66" s="258"/>
      <c r="N66" s="258"/>
      <c r="O66" s="258"/>
      <c r="P66" s="258"/>
      <c r="Q66" s="259"/>
    </row>
    <row r="67" spans="7:17" x14ac:dyDescent="0.2">
      <c r="G67" s="123"/>
      <c r="H67" s="1"/>
      <c r="I67" s="1"/>
      <c r="J67" s="1"/>
      <c r="K67" s="1"/>
      <c r="L67" s="1"/>
      <c r="M67" s="1"/>
      <c r="N67" s="1"/>
      <c r="O67" s="1"/>
      <c r="P67" s="1"/>
      <c r="Q67" s="128"/>
    </row>
    <row r="68" spans="7:17" ht="15" customHeight="1" x14ac:dyDescent="0.25">
      <c r="G68" s="119" t="s">
        <v>40</v>
      </c>
      <c r="H68" s="120" t="s">
        <v>41</v>
      </c>
      <c r="I68" s="257" t="s">
        <v>123</v>
      </c>
      <c r="J68" s="258"/>
      <c r="K68" s="258"/>
      <c r="L68" s="258"/>
      <c r="M68" s="258"/>
      <c r="N68" s="258"/>
      <c r="O68" s="258"/>
      <c r="P68" s="258"/>
      <c r="Q68" s="259"/>
    </row>
    <row r="69" spans="7:17" x14ac:dyDescent="0.2">
      <c r="G69" s="123"/>
      <c r="H69" s="1"/>
      <c r="I69" s="1"/>
      <c r="J69" s="1"/>
      <c r="K69" s="1"/>
      <c r="L69" s="1"/>
      <c r="M69" s="1"/>
      <c r="N69" s="1"/>
      <c r="O69" s="1"/>
      <c r="P69" s="1"/>
      <c r="Q69" s="128"/>
    </row>
    <row r="70" spans="7:17" ht="15.75" customHeight="1" thickBot="1" x14ac:dyDescent="0.3">
      <c r="G70" s="129" t="s">
        <v>42</v>
      </c>
      <c r="H70" s="130" t="s">
        <v>41</v>
      </c>
      <c r="I70" s="260" t="s">
        <v>124</v>
      </c>
      <c r="J70" s="261"/>
      <c r="K70" s="261"/>
      <c r="L70" s="261"/>
      <c r="M70" s="261"/>
      <c r="N70" s="261"/>
      <c r="O70" s="261"/>
      <c r="P70" s="261"/>
      <c r="Q70" s="262"/>
    </row>
  </sheetData>
  <sheetProtection algorithmName="SHA-512" hashValue="Xaoch4VLbPbh01yhvynPIalyzDoZND/HS0SzPl3ckCC0MIEg52CClIk7usB2FCggV/RDG0eYsuaMBsVNS1+nsQ==" saltValue="1tM6NYaCQRLveTqp9ET2qg==" spinCount="100000" sheet="1" objects="1" scenarios="1"/>
  <mergeCells count="17">
    <mergeCell ref="G21:H21"/>
    <mergeCell ref="G49:Q49"/>
    <mergeCell ref="G50:H50"/>
    <mergeCell ref="I51:I54"/>
    <mergeCell ref="J51:M54"/>
    <mergeCell ref="N51:Q54"/>
    <mergeCell ref="I63:Q64"/>
    <mergeCell ref="I66:Q66"/>
    <mergeCell ref="I68:Q68"/>
    <mergeCell ref="I70:Q70"/>
    <mergeCell ref="I56:I58"/>
    <mergeCell ref="J56:J58"/>
    <mergeCell ref="K56:M58"/>
    <mergeCell ref="N56:Q58"/>
    <mergeCell ref="G60:Q60"/>
    <mergeCell ref="I61:K61"/>
    <mergeCell ref="L61:Q61"/>
  </mergeCells>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essage xmlns="5baa87a0-0a2f-4fe6-809a-19e0d5774377" xsi:nil="true"/>
    <lindy_x002e_macnamee_x0040_defra_x002e_gov_x002e_uk xmlns="5baa87a0-0a2f-4fe6-809a-19e0d5774377">
      <UserInfo>
        <DisplayName/>
        <AccountId xsi:nil="true"/>
        <AccountType/>
      </UserInfo>
    </lindy_x002e_macnamee_x0040_defra_x002e_gov_x002e_uk>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d1117845-93f6-4da3-abaa-fcb4fa669c78" ContentTypeId="0x010100A5BF1C78D9F64B679A5EBDE1C6598EBC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89230727268E974DBF603E62CE376119" ma:contentTypeVersion="6" ma:contentTypeDescription="Create a new document." ma:contentTypeScope="" ma:versionID="024b9171c474da24c481586848de71cb">
  <xsd:schema xmlns:xsd="http://www.w3.org/2001/XMLSchema" xmlns:xs="http://www.w3.org/2001/XMLSchema" xmlns:p="http://schemas.microsoft.com/office/2006/metadata/properties" xmlns:ns2="5baa87a0-0a2f-4fe6-809a-19e0d5774377" targetNamespace="http://schemas.microsoft.com/office/2006/metadata/properties" ma:root="true" ma:fieldsID="7f74a772c32073284fd06493cf7d8f0b" ns2:_="">
    <xsd:import namespace="5baa87a0-0a2f-4fe6-809a-19e0d5774377"/>
    <xsd:element name="properties">
      <xsd:complexType>
        <xsd:sequence>
          <xsd:element name="documentManagement">
            <xsd:complexType>
              <xsd:all>
                <xsd:element ref="ns2:lindy_x002e_macnamee_x0040_defra_x002e_gov_x002e_uk" minOccurs="0"/>
                <xsd:element ref="ns2:Message" minOccurs="0"/>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aa87a0-0a2f-4fe6-809a-19e0d5774377" elementFormDefault="qualified">
    <xsd:import namespace="http://schemas.microsoft.com/office/2006/documentManagement/types"/>
    <xsd:import namespace="http://schemas.microsoft.com/office/infopath/2007/PartnerControls"/>
    <xsd:element name="lindy_x002e_macnamee_x0040_defra_x002e_gov_x002e_uk" ma:index="8" nillable="true" ma:displayName="Contact" ma:format="Dropdown" ma:list="UserInfo" ma:SharePointGroup="0" ma:internalName="lindy_x002e_macnamee_x0040_defra_x002e_gov_x002e_uk">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ssage" ma:index="9" nillable="true" ma:displayName="comments" ma:description="Put in here anything you want other users to know about your working files" ma:format="Dropdown" ma:internalName="Message">
      <xsd:simpleType>
        <xsd:restriction base="dms:Note">
          <xsd:maxLength value="255"/>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C65634-D54B-458A-862D-5B81CC782E78}">
  <ds:schemaRefs>
    <ds:schemaRef ds:uri="http://purl.org/dc/terms/"/>
    <ds:schemaRef ds:uri="http://schemas.microsoft.com/office/2006/documentManagement/types"/>
    <ds:schemaRef ds:uri="662745e8-e224-48e8-a2e3-254862b8c2f5"/>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55F715D4-2139-41C5-BE71-1A88CCA21254}">
  <ds:schemaRefs>
    <ds:schemaRef ds:uri="http://schemas.microsoft.com/sharepoint/v3/contenttype/forms"/>
  </ds:schemaRefs>
</ds:datastoreItem>
</file>

<file path=customXml/itemProps3.xml><?xml version="1.0" encoding="utf-8"?>
<ds:datastoreItem xmlns:ds="http://schemas.openxmlformats.org/officeDocument/2006/customXml" ds:itemID="{9712F80B-7E76-49E4-9CD2-C722429F4431}">
  <ds:schemaRefs>
    <ds:schemaRef ds:uri="Microsoft.SharePoint.Taxonomy.ContentTypeSync"/>
  </ds:schemaRefs>
</ds:datastoreItem>
</file>

<file path=customXml/itemProps4.xml><?xml version="1.0" encoding="utf-8"?>
<ds:datastoreItem xmlns:ds="http://schemas.openxmlformats.org/officeDocument/2006/customXml" ds:itemID="{4A6DC7FC-61C6-4B37-AA6F-7674AE6E61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Introduction</vt:lpstr>
      <vt:lpstr>Input &gt;</vt:lpstr>
      <vt:lpstr>Carbon</vt:lpstr>
      <vt:lpstr>Calculations &gt;</vt:lpstr>
      <vt:lpstr>GHG trajectory</vt:lpstr>
      <vt:lpstr>GHG emissions</vt:lpstr>
      <vt:lpstr>GHG benefits</vt:lpstr>
      <vt:lpstr>Data &gt;</vt:lpstr>
      <vt:lpstr>Assumptions</vt:lpstr>
      <vt:lpstr>Economics</vt:lpstr>
      <vt:lpstr>Emission factors</vt:lpstr>
      <vt:lpstr>Carbon values</vt:lpstr>
      <vt:lpstr>Drop 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Craig, Emma (NE)</dc:creator>
  <cp:keywords/>
  <dc:description/>
  <cp:lastModifiedBy>Craig, Emma</cp:lastModifiedBy>
  <cp:revision/>
  <dcterms:created xsi:type="dcterms:W3CDTF">2022-03-22T09:08:49Z</dcterms:created>
  <dcterms:modified xsi:type="dcterms:W3CDTF">2022-03-28T15:43:00Z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0x01010089230727268E974DBF603E62CE376119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10;#Work Delivery|388f4f80-46e6-4bcd-8bd1-cea0059da8bd</vt:lpwstr>
  </property>
  <property fmtid="{D5CDD505-2E9C-101B-9397-08002B2CF9AE}" pid="8" name="OrganisationalUnit">
    <vt:lpwstr>8;#NE|275df9ce-cd92-4318-adfe-db572e51c7ff</vt:lpwstr>
  </property>
</Properties>
</file>