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C:\Users\MarcoGiostra\Desktop\phil 2\"/>
    </mc:Choice>
  </mc:AlternateContent>
  <xr:revisionPtr revIDLastSave="0" documentId="13_ncr:1_{034F479C-226A-4F14-9C29-410D11876176}" xr6:coauthVersionLast="47" xr6:coauthVersionMax="47" xr10:uidLastSave="{00000000-0000-0000-0000-000000000000}"/>
  <bookViews>
    <workbookView xWindow="-108" yWindow="-108" windowWidth="23256" windowHeight="13896" tabRatio="840" xr2:uid="{00000000-000D-0000-FFFF-FFFF00000000}"/>
  </bookViews>
  <sheets>
    <sheet name="Resource Summary " sheetId="42" r:id="rId1"/>
    <sheet name="Fee Summary" sheetId="38" r:id="rId2"/>
    <sheet name="CM Single Stage Trad" sheetId="33" state="hidden" r:id="rId3"/>
    <sheet name="CM Resource Schedule" sheetId="36" state="hidden" r:id="rId4"/>
    <sheet name="CM Resource Schedule Trad" sheetId="35" state="hidden" r:id="rId5"/>
    <sheet name="PM 2Stage Trad" sheetId="39" state="hidden" r:id="rId6"/>
    <sheet name="2Stage Trad CA" sheetId="37" state="hidden" r:id="rId7"/>
    <sheet name="PM Resource Schedule" sheetId="40" state="hidden" r:id="rId8"/>
  </sheets>
  <definedNames>
    <definedName name="AYTO">"9hr"</definedName>
    <definedName name="PMs">#REF!</definedName>
    <definedName name="_xlnm.Print_Area" localSheetId="6">'2Stage Trad CA'!$B$1:$BZ$93</definedName>
    <definedName name="_xlnm.Print_Area" localSheetId="2">'CM Single Stage Trad'!$B$1:$BZ$99</definedName>
    <definedName name="_xlnm.Print_Area" localSheetId="1">'Fee Summary'!$A$1:$AF$13</definedName>
    <definedName name="_xlnm.Print_Area" localSheetId="5">'PM 2Stage Trad'!$B$1:$CC$87</definedName>
    <definedName name="_xlnm.Print_Area" localSheetId="0">'Resource Summary '!$A$1:$U$111</definedName>
    <definedName name="_xlnm.Print_Titles" localSheetId="3">#N/A</definedName>
    <definedName name="_xlnm.Print_Titles" localSheetId="4">#N/A</definedName>
    <definedName name="_xlnm.Print_Titles" localSheetId="7">#N/A</definedName>
    <definedName name="_xlnm.Print_Titles" localSheetId="0">#N/A</definedName>
    <definedName name="rates" localSheetId="3">#REF!</definedName>
    <definedName name="rates" localSheetId="4">#REF!</definedName>
    <definedName name="rates" localSheetId="7">#REF!</definedName>
    <definedName name="rates" localSheetId="0">#REF!</definedName>
    <definedName name="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B1" i="38" l="1"/>
  <c r="X1" i="38"/>
  <c r="T1" i="38"/>
  <c r="P1" i="38"/>
  <c r="L1" i="38"/>
  <c r="H1" i="38"/>
  <c r="D1" i="38"/>
  <c r="P108" i="42"/>
  <c r="N108" i="42"/>
  <c r="L108" i="42"/>
  <c r="J108" i="42"/>
  <c r="H108" i="42"/>
  <c r="F108" i="42"/>
  <c r="D108" i="42"/>
  <c r="R107" i="42"/>
  <c r="Q107" i="42"/>
  <c r="O107" i="42"/>
  <c r="M107" i="42"/>
  <c r="K107" i="42"/>
  <c r="I107" i="42"/>
  <c r="G107" i="42"/>
  <c r="E107" i="42"/>
  <c r="R106" i="42"/>
  <c r="Q106" i="42"/>
  <c r="O106" i="42"/>
  <c r="M106" i="42"/>
  <c r="K106" i="42"/>
  <c r="I106" i="42"/>
  <c r="G106" i="42"/>
  <c r="E106" i="42"/>
  <c r="R105" i="42"/>
  <c r="Q105" i="42"/>
  <c r="O105" i="42"/>
  <c r="M105" i="42"/>
  <c r="K105" i="42"/>
  <c r="I105" i="42"/>
  <c r="G105" i="42"/>
  <c r="E105" i="42"/>
  <c r="R104" i="42"/>
  <c r="Q104" i="42"/>
  <c r="O104" i="42"/>
  <c r="M104" i="42"/>
  <c r="K104" i="42"/>
  <c r="I104" i="42"/>
  <c r="G104" i="42"/>
  <c r="E104" i="42"/>
  <c r="P93" i="42"/>
  <c r="N93" i="42"/>
  <c r="L93" i="42"/>
  <c r="J93" i="42"/>
  <c r="H93" i="42"/>
  <c r="F93" i="42"/>
  <c r="D93" i="42"/>
  <c r="R92" i="42"/>
  <c r="Q92" i="42"/>
  <c r="O92" i="42"/>
  <c r="M92" i="42"/>
  <c r="K92" i="42"/>
  <c r="I92" i="42"/>
  <c r="G92" i="42"/>
  <c r="E92" i="42"/>
  <c r="R91" i="42"/>
  <c r="Q91" i="42"/>
  <c r="O91" i="42"/>
  <c r="M91" i="42"/>
  <c r="K91" i="42"/>
  <c r="I91" i="42"/>
  <c r="G91" i="42"/>
  <c r="E91" i="42"/>
  <c r="R90" i="42"/>
  <c r="Q90" i="42"/>
  <c r="O90" i="42"/>
  <c r="M90" i="42"/>
  <c r="K90" i="42"/>
  <c r="I90" i="42"/>
  <c r="G90" i="42"/>
  <c r="E90" i="42"/>
  <c r="R89" i="42"/>
  <c r="Q89" i="42"/>
  <c r="O89" i="42"/>
  <c r="M89" i="42"/>
  <c r="K89" i="42"/>
  <c r="I89" i="42"/>
  <c r="G89" i="42"/>
  <c r="E89" i="42"/>
  <c r="P78" i="42"/>
  <c r="N78" i="42"/>
  <c r="L78" i="42"/>
  <c r="J78" i="42"/>
  <c r="H78" i="42"/>
  <c r="F78" i="42"/>
  <c r="D78" i="42"/>
  <c r="R77" i="42"/>
  <c r="Q77" i="42"/>
  <c r="O77" i="42"/>
  <c r="M77" i="42"/>
  <c r="K77" i="42"/>
  <c r="I77" i="42"/>
  <c r="G77" i="42"/>
  <c r="E77" i="42"/>
  <c r="R76" i="42"/>
  <c r="Q76" i="42"/>
  <c r="O76" i="42"/>
  <c r="M76" i="42"/>
  <c r="K76" i="42"/>
  <c r="I76" i="42"/>
  <c r="G76" i="42"/>
  <c r="E76" i="42"/>
  <c r="R75" i="42"/>
  <c r="Q75" i="42"/>
  <c r="O75" i="42"/>
  <c r="M75" i="42"/>
  <c r="K75" i="42"/>
  <c r="I75" i="42"/>
  <c r="G75" i="42"/>
  <c r="E75" i="42"/>
  <c r="R74" i="42"/>
  <c r="Q74" i="42"/>
  <c r="O74" i="42"/>
  <c r="M74" i="42"/>
  <c r="K74" i="42"/>
  <c r="I74" i="42"/>
  <c r="G74" i="42"/>
  <c r="E74" i="42"/>
  <c r="P63" i="42"/>
  <c r="N63" i="42"/>
  <c r="L63" i="42"/>
  <c r="J63" i="42"/>
  <c r="H63" i="42"/>
  <c r="F63" i="42"/>
  <c r="D63" i="42"/>
  <c r="R62" i="42"/>
  <c r="Q62" i="42"/>
  <c r="O62" i="42"/>
  <c r="M62" i="42"/>
  <c r="K62" i="42"/>
  <c r="I62" i="42"/>
  <c r="G62" i="42"/>
  <c r="E62" i="42"/>
  <c r="R61" i="42"/>
  <c r="Q61" i="42"/>
  <c r="O61" i="42"/>
  <c r="M61" i="42"/>
  <c r="K61" i="42"/>
  <c r="I61" i="42"/>
  <c r="G61" i="42"/>
  <c r="E61" i="42"/>
  <c r="R60" i="42"/>
  <c r="Q60" i="42"/>
  <c r="O60" i="42"/>
  <c r="M60" i="42"/>
  <c r="K60" i="42"/>
  <c r="I60" i="42"/>
  <c r="G60" i="42"/>
  <c r="E60" i="42"/>
  <c r="R59" i="42"/>
  <c r="Q59" i="42"/>
  <c r="O59" i="42"/>
  <c r="M59" i="42"/>
  <c r="K59" i="42"/>
  <c r="I59" i="42"/>
  <c r="G59" i="42"/>
  <c r="E59" i="42"/>
  <c r="P48" i="42"/>
  <c r="N48" i="42"/>
  <c r="L48" i="42"/>
  <c r="J48" i="42"/>
  <c r="H48" i="42"/>
  <c r="F48" i="42"/>
  <c r="D48" i="42"/>
  <c r="R47" i="42"/>
  <c r="Q47" i="42"/>
  <c r="O47" i="42"/>
  <c r="M47" i="42"/>
  <c r="K47" i="42"/>
  <c r="I47" i="42"/>
  <c r="G47" i="42"/>
  <c r="E47" i="42"/>
  <c r="R46" i="42"/>
  <c r="Q46" i="42"/>
  <c r="O46" i="42"/>
  <c r="M46" i="42"/>
  <c r="K46" i="42"/>
  <c r="I46" i="42"/>
  <c r="G46" i="42"/>
  <c r="E46" i="42"/>
  <c r="R45" i="42"/>
  <c r="Q45" i="42"/>
  <c r="O45" i="42"/>
  <c r="M45" i="42"/>
  <c r="K45" i="42"/>
  <c r="I45" i="42"/>
  <c r="G45" i="42"/>
  <c r="E45" i="42"/>
  <c r="R44" i="42"/>
  <c r="Q44" i="42"/>
  <c r="O44" i="42"/>
  <c r="M44" i="42"/>
  <c r="K44" i="42"/>
  <c r="I44" i="42"/>
  <c r="G44" i="42"/>
  <c r="E44" i="42"/>
  <c r="P33" i="42"/>
  <c r="N33" i="42"/>
  <c r="L33" i="42"/>
  <c r="J33" i="42"/>
  <c r="H33" i="42"/>
  <c r="F33" i="42"/>
  <c r="D33" i="42"/>
  <c r="R32" i="42"/>
  <c r="Q32" i="42"/>
  <c r="O32" i="42"/>
  <c r="M32" i="42"/>
  <c r="K32" i="42"/>
  <c r="I32" i="42"/>
  <c r="G32" i="42"/>
  <c r="E32" i="42"/>
  <c r="R31" i="42"/>
  <c r="Q31" i="42"/>
  <c r="O31" i="42"/>
  <c r="M31" i="42"/>
  <c r="K31" i="42"/>
  <c r="I31" i="42"/>
  <c r="G31" i="42"/>
  <c r="E31" i="42"/>
  <c r="R30" i="42"/>
  <c r="Q30" i="42"/>
  <c r="O30" i="42"/>
  <c r="M30" i="42"/>
  <c r="K30" i="42"/>
  <c r="I30" i="42"/>
  <c r="G30" i="42"/>
  <c r="E30" i="42"/>
  <c r="R29" i="42"/>
  <c r="Q29" i="42"/>
  <c r="O29" i="42"/>
  <c r="M29" i="42"/>
  <c r="K29" i="42"/>
  <c r="I29" i="42"/>
  <c r="G29" i="42"/>
  <c r="E29" i="42"/>
  <c r="P18" i="42"/>
  <c r="N18" i="42"/>
  <c r="L18" i="42"/>
  <c r="J18" i="42"/>
  <c r="H18" i="42"/>
  <c r="F18" i="42"/>
  <c r="Q17" i="42"/>
  <c r="Q16" i="42"/>
  <c r="Q15" i="42"/>
  <c r="Q14" i="42"/>
  <c r="O17" i="42"/>
  <c r="O16" i="42"/>
  <c r="O15" i="42"/>
  <c r="O14" i="42"/>
  <c r="M17" i="42"/>
  <c r="M16" i="42"/>
  <c r="M15" i="42"/>
  <c r="M14" i="42"/>
  <c r="M18" i="42" s="1"/>
  <c r="D9" i="38" s="1"/>
  <c r="K17" i="42"/>
  <c r="K16" i="42"/>
  <c r="K15" i="42"/>
  <c r="K14" i="42"/>
  <c r="K18" i="42" s="1"/>
  <c r="D8" i="38" s="1"/>
  <c r="I17" i="42"/>
  <c r="I16" i="42"/>
  <c r="I15" i="42"/>
  <c r="I14" i="42"/>
  <c r="G17" i="42"/>
  <c r="G16" i="42"/>
  <c r="G15" i="42"/>
  <c r="G14" i="42"/>
  <c r="E17" i="42"/>
  <c r="E16" i="42"/>
  <c r="E15" i="42"/>
  <c r="E14" i="42"/>
  <c r="E18" i="42" l="1"/>
  <c r="D5" i="38" s="1"/>
  <c r="T77" i="42"/>
  <c r="T90" i="42"/>
  <c r="K48" i="42"/>
  <c r="L8" i="38" s="1"/>
  <c r="T75" i="42"/>
  <c r="K33" i="42"/>
  <c r="H8" i="38" s="1"/>
  <c r="T107" i="42"/>
  <c r="Q18" i="42"/>
  <c r="D11" i="38" s="1"/>
  <c r="T62" i="42"/>
  <c r="E33" i="42"/>
  <c r="H5" i="38" s="1"/>
  <c r="O48" i="42"/>
  <c r="L10" i="38" s="1"/>
  <c r="Q48" i="42"/>
  <c r="L11" i="38" s="1"/>
  <c r="I33" i="42"/>
  <c r="H7" i="38" s="1"/>
  <c r="T47" i="42"/>
  <c r="T105" i="42"/>
  <c r="T92" i="42"/>
  <c r="G18" i="42"/>
  <c r="D6" i="38" s="1"/>
  <c r="M33" i="42"/>
  <c r="H9" i="38" s="1"/>
  <c r="G108" i="42"/>
  <c r="AB6" i="38" s="1"/>
  <c r="K108" i="42"/>
  <c r="AB8" i="38" s="1"/>
  <c r="G93" i="42"/>
  <c r="X6" i="38" s="1"/>
  <c r="O18" i="42"/>
  <c r="D10" i="38" s="1"/>
  <c r="G78" i="42"/>
  <c r="T6" i="38" s="1"/>
  <c r="R108" i="42"/>
  <c r="R110" i="42" s="1"/>
  <c r="E108" i="42"/>
  <c r="AB5" i="38" s="1"/>
  <c r="Q33" i="42"/>
  <c r="H11" i="38" s="1"/>
  <c r="T45" i="42"/>
  <c r="O108" i="42"/>
  <c r="AB10" i="38" s="1"/>
  <c r="T30" i="42"/>
  <c r="E78" i="42"/>
  <c r="T5" i="38" s="1"/>
  <c r="Q93" i="42"/>
  <c r="X11" i="38" s="1"/>
  <c r="T61" i="42"/>
  <c r="G63" i="42"/>
  <c r="P6" i="38" s="1"/>
  <c r="I63" i="42"/>
  <c r="P7" i="38" s="1"/>
  <c r="Q78" i="42"/>
  <c r="T11" i="38" s="1"/>
  <c r="K63" i="42"/>
  <c r="P8" i="38" s="1"/>
  <c r="T32" i="42"/>
  <c r="T60" i="42"/>
  <c r="I108" i="42"/>
  <c r="AB7" i="38" s="1"/>
  <c r="E93" i="42"/>
  <c r="X5" i="38" s="1"/>
  <c r="I93" i="42"/>
  <c r="X7" i="38" s="1"/>
  <c r="K93" i="42"/>
  <c r="X8" i="38" s="1"/>
  <c r="E63" i="42"/>
  <c r="P5" i="38" s="1"/>
  <c r="M78" i="42"/>
  <c r="T9" i="38" s="1"/>
  <c r="I18" i="42"/>
  <c r="D7" i="38" s="1"/>
  <c r="E48" i="42"/>
  <c r="L5" i="38" s="1"/>
  <c r="M63" i="42"/>
  <c r="P9" i="38" s="1"/>
  <c r="T31" i="42"/>
  <c r="T106" i="42"/>
  <c r="O33" i="42"/>
  <c r="H10" i="38" s="1"/>
  <c r="M108" i="42"/>
  <c r="AB9" i="38" s="1"/>
  <c r="Q108" i="42"/>
  <c r="AB11" i="38" s="1"/>
  <c r="M93" i="42"/>
  <c r="X9" i="38" s="1"/>
  <c r="I78" i="42"/>
  <c r="T7" i="38" s="1"/>
  <c r="K78" i="42"/>
  <c r="T8" i="38" s="1"/>
  <c r="G48" i="42"/>
  <c r="L6" i="38" s="1"/>
  <c r="O63" i="42"/>
  <c r="P10" i="38" s="1"/>
  <c r="I48" i="42"/>
  <c r="L7" i="38" s="1"/>
  <c r="O93" i="42"/>
  <c r="X10" i="38" s="1"/>
  <c r="T91" i="42"/>
  <c r="R93" i="42"/>
  <c r="T76" i="42"/>
  <c r="O78" i="42"/>
  <c r="T10" i="38" s="1"/>
  <c r="R78" i="42"/>
  <c r="Q63" i="42"/>
  <c r="P11" i="38" s="1"/>
  <c r="R63" i="42"/>
  <c r="M48" i="42"/>
  <c r="L9" i="38" s="1"/>
  <c r="T46" i="42"/>
  <c r="R48" i="42"/>
  <c r="S46" i="42" s="1"/>
  <c r="G33" i="42"/>
  <c r="H6" i="38" s="1"/>
  <c r="T104" i="42"/>
  <c r="T89" i="42"/>
  <c r="T74" i="42"/>
  <c r="T59" i="42"/>
  <c r="T44" i="42"/>
  <c r="T29" i="42"/>
  <c r="R33" i="42"/>
  <c r="R17" i="42"/>
  <c r="R16" i="42"/>
  <c r="R15" i="42"/>
  <c r="R14" i="42"/>
  <c r="AB13" i="38" l="1"/>
  <c r="Z11" i="38" s="1"/>
  <c r="P13" i="38"/>
  <c r="X13" i="38"/>
  <c r="V7" i="38" s="1"/>
  <c r="AF6" i="38"/>
  <c r="AF7" i="38"/>
  <c r="AF10" i="38"/>
  <c r="AF11" i="38"/>
  <c r="AF8" i="38"/>
  <c r="AF9" i="38"/>
  <c r="AF5" i="38"/>
  <c r="H13" i="38"/>
  <c r="F11" i="38" s="1"/>
  <c r="L13" i="38"/>
  <c r="J11" i="38" s="1"/>
  <c r="T13" i="38"/>
  <c r="R11" i="38" s="1"/>
  <c r="S106" i="42"/>
  <c r="V11" i="38"/>
  <c r="V5" i="38"/>
  <c r="J6" i="38"/>
  <c r="J5" i="38"/>
  <c r="J10" i="38"/>
  <c r="J9" i="38"/>
  <c r="S105" i="42"/>
  <c r="S104" i="42"/>
  <c r="S107" i="42"/>
  <c r="R35" i="42"/>
  <c r="S30" i="42"/>
  <c r="S32" i="42"/>
  <c r="S29" i="42"/>
  <c r="S31" i="42"/>
  <c r="R95" i="42"/>
  <c r="S89" i="42"/>
  <c r="S92" i="42"/>
  <c r="S90" i="42"/>
  <c r="S91" i="42"/>
  <c r="R80" i="42"/>
  <c r="S75" i="42"/>
  <c r="S77" i="42"/>
  <c r="S74" i="42"/>
  <c r="S76" i="42"/>
  <c r="R65" i="42"/>
  <c r="S61" i="42"/>
  <c r="S62" i="42"/>
  <c r="S59" i="42"/>
  <c r="S60" i="42"/>
  <c r="R50" i="42"/>
  <c r="S45" i="42"/>
  <c r="S44" i="42"/>
  <c r="S47" i="42"/>
  <c r="T108" i="42"/>
  <c r="T93" i="42"/>
  <c r="T78" i="42"/>
  <c r="T63" i="42"/>
  <c r="T48" i="42"/>
  <c r="T33" i="42"/>
  <c r="R36" i="42" s="1"/>
  <c r="R18" i="42"/>
  <c r="S17" i="42" s="1"/>
  <c r="T15" i="42"/>
  <c r="T14" i="42"/>
  <c r="T16" i="42"/>
  <c r="T17" i="42"/>
  <c r="N11" i="38" l="1"/>
  <c r="AG13" i="38"/>
  <c r="N10" i="38"/>
  <c r="N7" i="38"/>
  <c r="Z7" i="38"/>
  <c r="Z9" i="38"/>
  <c r="Z5" i="38"/>
  <c r="Z6" i="38"/>
  <c r="Z8" i="38"/>
  <c r="Z10" i="38"/>
  <c r="V6" i="38"/>
  <c r="V8" i="38"/>
  <c r="V9" i="38"/>
  <c r="V10" i="38"/>
  <c r="N6" i="38"/>
  <c r="N5" i="38"/>
  <c r="N8" i="38"/>
  <c r="N9" i="38"/>
  <c r="J7" i="38"/>
  <c r="AF13" i="38"/>
  <c r="AD7" i="38" s="1"/>
  <c r="F6" i="38"/>
  <c r="F7" i="38"/>
  <c r="F8" i="38"/>
  <c r="F9" i="38"/>
  <c r="F10" i="38"/>
  <c r="F5" i="38"/>
  <c r="F13" i="38" s="1"/>
  <c r="J8" i="38"/>
  <c r="R10" i="38"/>
  <c r="R5" i="38"/>
  <c r="R6" i="38"/>
  <c r="R7" i="38"/>
  <c r="R8" i="38"/>
  <c r="R9" i="38"/>
  <c r="T117" i="42"/>
  <c r="D13" i="38"/>
  <c r="S15" i="42"/>
  <c r="S16" i="42"/>
  <c r="S14" i="42"/>
  <c r="S48" i="42"/>
  <c r="R111" i="42"/>
  <c r="U105" i="42"/>
  <c r="U107" i="42"/>
  <c r="U30" i="42"/>
  <c r="U32" i="42"/>
  <c r="S33" i="42"/>
  <c r="S108" i="42"/>
  <c r="U104" i="42"/>
  <c r="U29" i="42"/>
  <c r="U106" i="42"/>
  <c r="U31" i="42"/>
  <c r="R96" i="42"/>
  <c r="U92" i="42"/>
  <c r="U90" i="42"/>
  <c r="U89" i="42"/>
  <c r="U91" i="42"/>
  <c r="S93" i="42"/>
  <c r="R81" i="42"/>
  <c r="U77" i="42"/>
  <c r="U74" i="42"/>
  <c r="U75" i="42"/>
  <c r="U76" i="42"/>
  <c r="S78" i="42"/>
  <c r="R66" i="42"/>
  <c r="U61" i="42"/>
  <c r="U62" i="42"/>
  <c r="U59" i="42"/>
  <c r="U60" i="42"/>
  <c r="S63" i="42"/>
  <c r="R51" i="42"/>
  <c r="U45" i="42"/>
  <c r="U47" i="42"/>
  <c r="U44" i="42"/>
  <c r="U46" i="42"/>
  <c r="T18" i="42"/>
  <c r="G17" i="35"/>
  <c r="G16" i="35"/>
  <c r="BY31" i="33"/>
  <c r="BY32" i="33"/>
  <c r="BY33" i="33"/>
  <c r="BY34" i="33"/>
  <c r="BY35" i="33"/>
  <c r="BY30" i="33"/>
  <c r="BD37" i="33"/>
  <c r="BE37" i="33"/>
  <c r="BF37" i="33"/>
  <c r="BG37" i="33"/>
  <c r="BH37" i="33"/>
  <c r="BI37" i="33"/>
  <c r="BJ37" i="33"/>
  <c r="BK37" i="33"/>
  <c r="BL37" i="33"/>
  <c r="BM37" i="33"/>
  <c r="BN37" i="33"/>
  <c r="BO37" i="33"/>
  <c r="M37" i="33"/>
  <c r="N37" i="33"/>
  <c r="O37" i="33"/>
  <c r="P37" i="33"/>
  <c r="Q37" i="33"/>
  <c r="R37" i="33"/>
  <c r="S37" i="33"/>
  <c r="T37" i="33"/>
  <c r="U37" i="33"/>
  <c r="V37" i="33"/>
  <c r="W37" i="33"/>
  <c r="X37" i="33"/>
  <c r="Y37" i="33"/>
  <c r="Z37" i="33"/>
  <c r="AA37" i="33"/>
  <c r="AB37" i="33"/>
  <c r="AC37" i="33"/>
  <c r="AD37" i="33"/>
  <c r="AE37" i="33"/>
  <c r="AF37" i="33"/>
  <c r="AG37" i="33"/>
  <c r="AH37" i="33"/>
  <c r="AI37" i="33"/>
  <c r="AJ37" i="33"/>
  <c r="AK37" i="33"/>
  <c r="AL37" i="33"/>
  <c r="AM37" i="33"/>
  <c r="AN37" i="33"/>
  <c r="AO37" i="33"/>
  <c r="AP37" i="33"/>
  <c r="AQ37" i="33"/>
  <c r="AR37" i="33"/>
  <c r="AS37" i="33"/>
  <c r="AT37" i="33"/>
  <c r="AU37" i="33"/>
  <c r="AV37" i="33"/>
  <c r="AW37" i="33"/>
  <c r="AX37" i="33"/>
  <c r="AY37" i="33"/>
  <c r="AZ37" i="33"/>
  <c r="BA37" i="33"/>
  <c r="BB37" i="33"/>
  <c r="BC37" i="33"/>
  <c r="L37" i="33"/>
  <c r="J15" i="35"/>
  <c r="I17" i="35"/>
  <c r="I18" i="35"/>
  <c r="I19" i="35"/>
  <c r="I16" i="35"/>
  <c r="I14" i="35"/>
  <c r="H17" i="35"/>
  <c r="H18" i="35"/>
  <c r="H19" i="35"/>
  <c r="H16" i="35"/>
  <c r="H14" i="35"/>
  <c r="G18" i="35"/>
  <c r="G19" i="35"/>
  <c r="G14" i="35"/>
  <c r="F17" i="35"/>
  <c r="F18" i="35"/>
  <c r="F19" i="35"/>
  <c r="F16" i="35"/>
  <c r="F14" i="35"/>
  <c r="E17" i="35"/>
  <c r="E18" i="35"/>
  <c r="E19" i="35"/>
  <c r="E16" i="35"/>
  <c r="E14" i="35"/>
  <c r="C19" i="35"/>
  <c r="D17" i="35"/>
  <c r="D18" i="35"/>
  <c r="D19" i="35"/>
  <c r="D16" i="35"/>
  <c r="D14" i="35"/>
  <c r="C17" i="35"/>
  <c r="C18" i="35"/>
  <c r="C16" i="35"/>
  <c r="C14" i="35"/>
  <c r="E51" i="33"/>
  <c r="E50" i="33"/>
  <c r="E44" i="33"/>
  <c r="AD10" i="38" l="1"/>
  <c r="Z13" i="38"/>
  <c r="V13" i="38"/>
  <c r="AD8" i="38"/>
  <c r="N13" i="38"/>
  <c r="AD9" i="38"/>
  <c r="J13" i="38"/>
  <c r="AD5" i="38"/>
  <c r="AD6" i="38"/>
  <c r="AD11" i="38"/>
  <c r="R13" i="38"/>
  <c r="B6" i="38"/>
  <c r="B7" i="38"/>
  <c r="B8" i="38"/>
  <c r="B9" i="38"/>
  <c r="B10" i="38"/>
  <c r="B11" i="38"/>
  <c r="B5" i="38"/>
  <c r="U48" i="42"/>
  <c r="U33" i="42"/>
  <c r="U108" i="42"/>
  <c r="U93" i="42"/>
  <c r="U78" i="42"/>
  <c r="U63" i="42"/>
  <c r="U14" i="42"/>
  <c r="U16" i="42"/>
  <c r="U15" i="42"/>
  <c r="U17" i="42"/>
  <c r="R21" i="42"/>
  <c r="D18" i="42"/>
  <c r="BY37" i="33"/>
  <c r="AD13" i="38" l="1"/>
  <c r="U18" i="42"/>
  <c r="R20" i="42" l="1"/>
  <c r="S18" i="42" l="1"/>
  <c r="BY90" i="33"/>
  <c r="R53" i="33"/>
  <c r="S53" i="33"/>
  <c r="T53" i="33"/>
  <c r="U53" i="33"/>
  <c r="V53" i="33"/>
  <c r="W53" i="33"/>
  <c r="X53" i="33"/>
  <c r="Y53" i="33"/>
  <c r="Z53" i="33"/>
  <c r="AA53" i="33"/>
  <c r="AB53" i="33"/>
  <c r="Q53" i="33"/>
  <c r="M52" i="33"/>
  <c r="N52" i="33"/>
  <c r="O52" i="33"/>
  <c r="P52" i="33"/>
  <c r="L52" i="33"/>
  <c r="C52" i="33"/>
  <c r="E54" i="33"/>
  <c r="AJ54" i="33" s="1"/>
  <c r="BX52" i="33"/>
  <c r="BW52" i="33"/>
  <c r="BV52" i="33"/>
  <c r="BU52" i="33"/>
  <c r="BT52" i="33"/>
  <c r="BS52" i="33"/>
  <c r="BR52" i="33"/>
  <c r="BQ52" i="33"/>
  <c r="BP52" i="33"/>
  <c r="K52" i="33"/>
  <c r="J52" i="33"/>
  <c r="I52" i="33"/>
  <c r="H52" i="33"/>
  <c r="G52" i="33"/>
  <c r="Q48" i="33"/>
  <c r="CB29" i="39"/>
  <c r="H54" i="39"/>
  <c r="I54" i="39"/>
  <c r="J54" i="39"/>
  <c r="K54" i="39"/>
  <c r="L54" i="39"/>
  <c r="M54" i="39"/>
  <c r="N54" i="39"/>
  <c r="O54" i="39"/>
  <c r="P54" i="39"/>
  <c r="Q54" i="39"/>
  <c r="R54" i="39"/>
  <c r="S54" i="39"/>
  <c r="T54" i="39"/>
  <c r="U54" i="39"/>
  <c r="V54" i="39"/>
  <c r="W54" i="39"/>
  <c r="X54" i="39"/>
  <c r="Y54" i="39"/>
  <c r="Z54" i="39"/>
  <c r="AA54" i="39"/>
  <c r="AB54" i="39"/>
  <c r="AC54" i="39"/>
  <c r="AD54" i="39"/>
  <c r="AE54" i="39"/>
  <c r="AF54" i="39"/>
  <c r="AG54" i="39"/>
  <c r="AH54" i="39"/>
  <c r="AI54" i="39"/>
  <c r="AJ54" i="39"/>
  <c r="AK54" i="39"/>
  <c r="AL54" i="39"/>
  <c r="AM54" i="39"/>
  <c r="AN54" i="39"/>
  <c r="AO54" i="39"/>
  <c r="AP54" i="39"/>
  <c r="AQ54" i="39"/>
  <c r="AR54" i="39"/>
  <c r="AS54" i="39"/>
  <c r="AT54" i="39"/>
  <c r="AU54" i="39"/>
  <c r="AV54" i="39"/>
  <c r="AW54" i="39"/>
  <c r="AX54" i="39"/>
  <c r="AY54" i="39"/>
  <c r="AZ54" i="39"/>
  <c r="BA54" i="39"/>
  <c r="BB54" i="39"/>
  <c r="BC54" i="39"/>
  <c r="BD54" i="39"/>
  <c r="BE54" i="39"/>
  <c r="BF54" i="39"/>
  <c r="BG54" i="39"/>
  <c r="BH54" i="39"/>
  <c r="BI54" i="39"/>
  <c r="BJ54" i="39"/>
  <c r="BK54" i="39"/>
  <c r="BL54" i="39"/>
  <c r="BM54" i="39"/>
  <c r="BN54" i="39"/>
  <c r="BO54" i="39"/>
  <c r="BP54" i="39"/>
  <c r="BQ54" i="39"/>
  <c r="BR54" i="39"/>
  <c r="BS54" i="39"/>
  <c r="BT54" i="39"/>
  <c r="BU54" i="39"/>
  <c r="BV54" i="39"/>
  <c r="G54" i="39"/>
  <c r="CB54" i="39"/>
  <c r="AP53" i="39"/>
  <c r="AQ53" i="39"/>
  <c r="AR53" i="39"/>
  <c r="AS53" i="39"/>
  <c r="AT53" i="39"/>
  <c r="AU53" i="39"/>
  <c r="AV53" i="39"/>
  <c r="AW53" i="39"/>
  <c r="AX53" i="39"/>
  <c r="AY53" i="39"/>
  <c r="AZ53" i="39"/>
  <c r="BA53" i="39"/>
  <c r="BB53" i="39"/>
  <c r="BC53" i="39"/>
  <c r="BD53" i="39"/>
  <c r="BE53" i="39"/>
  <c r="BF53" i="39"/>
  <c r="BG53" i="39"/>
  <c r="BH53" i="39"/>
  <c r="BI53" i="39"/>
  <c r="BJ53" i="39"/>
  <c r="BK53" i="39"/>
  <c r="BL53" i="39"/>
  <c r="BM53" i="39"/>
  <c r="BN53" i="39"/>
  <c r="BO53" i="39"/>
  <c r="BP53" i="39"/>
  <c r="BQ53" i="39"/>
  <c r="BR53" i="39"/>
  <c r="BS53" i="39"/>
  <c r="BT53" i="39"/>
  <c r="BU53" i="39"/>
  <c r="BV53" i="39"/>
  <c r="M53" i="39"/>
  <c r="N53" i="39"/>
  <c r="O53" i="39"/>
  <c r="P53" i="39"/>
  <c r="Q53" i="39"/>
  <c r="R53" i="39"/>
  <c r="S53" i="39"/>
  <c r="T53" i="39"/>
  <c r="U53" i="39"/>
  <c r="V53" i="39"/>
  <c r="W53" i="39"/>
  <c r="X53" i="39"/>
  <c r="Y53" i="39"/>
  <c r="Z53" i="39"/>
  <c r="AA53" i="39"/>
  <c r="AB53" i="39"/>
  <c r="AC53" i="39"/>
  <c r="AD53" i="39"/>
  <c r="AE53" i="39"/>
  <c r="AF53" i="39"/>
  <c r="AG53" i="39"/>
  <c r="AH53" i="39"/>
  <c r="AI53" i="39"/>
  <c r="AJ53" i="39"/>
  <c r="AK53" i="39"/>
  <c r="AL53" i="39"/>
  <c r="AM53" i="39"/>
  <c r="AN53" i="39"/>
  <c r="AO53" i="39"/>
  <c r="L53" i="39"/>
  <c r="CA53" i="39"/>
  <c r="BZ53" i="39"/>
  <c r="BY53" i="39"/>
  <c r="BX53" i="39"/>
  <c r="BW53" i="39"/>
  <c r="K53" i="39"/>
  <c r="J53" i="39"/>
  <c r="I53" i="39"/>
  <c r="H53" i="39"/>
  <c r="G53" i="39"/>
  <c r="G15" i="40"/>
  <c r="G16" i="40"/>
  <c r="G14" i="40"/>
  <c r="F15" i="40"/>
  <c r="F16" i="40"/>
  <c r="F14" i="40"/>
  <c r="E15" i="40"/>
  <c r="E16" i="40"/>
  <c r="E14" i="40"/>
  <c r="E55" i="33" l="1"/>
  <c r="AL54" i="33"/>
  <c r="AI54" i="33"/>
  <c r="AH54" i="33"/>
  <c r="AC54" i="33"/>
  <c r="AG54" i="33"/>
  <c r="AN54" i="33"/>
  <c r="AF54" i="33"/>
  <c r="AD54" i="33"/>
  <c r="AM54" i="33"/>
  <c r="AE54" i="33"/>
  <c r="AK54" i="33"/>
  <c r="BY52" i="33"/>
  <c r="CB53" i="39"/>
  <c r="CB26" i="39"/>
  <c r="CB27" i="39"/>
  <c r="CB28" i="39"/>
  <c r="CB25" i="39"/>
  <c r="I51" i="39"/>
  <c r="I52" i="39"/>
  <c r="I46" i="39"/>
  <c r="I41" i="39"/>
  <c r="I36" i="39"/>
  <c r="E47" i="39"/>
  <c r="E48" i="39" s="1"/>
  <c r="AB48" i="39" s="1"/>
  <c r="E42" i="39"/>
  <c r="R42" i="39" s="1"/>
  <c r="E37" i="39"/>
  <c r="R37" i="39" s="1"/>
  <c r="H52" i="39"/>
  <c r="G52" i="39"/>
  <c r="H51" i="39"/>
  <c r="G51" i="39"/>
  <c r="H46" i="39"/>
  <c r="G46" i="39"/>
  <c r="H41" i="39"/>
  <c r="G41" i="39"/>
  <c r="H36" i="39"/>
  <c r="G36" i="39"/>
  <c r="H31" i="39"/>
  <c r="G31" i="39"/>
  <c r="Y56" i="37"/>
  <c r="H16" i="40"/>
  <c r="H15" i="40"/>
  <c r="H14" i="40"/>
  <c r="P88" i="39"/>
  <c r="A63" i="39"/>
  <c r="A59" i="39"/>
  <c r="CA52" i="39"/>
  <c r="BZ52" i="39"/>
  <c r="BY52" i="39"/>
  <c r="BX52" i="39"/>
  <c r="BW52" i="39"/>
  <c r="BV52" i="39"/>
  <c r="BU52" i="39"/>
  <c r="BT52" i="39"/>
  <c r="BS52" i="39"/>
  <c r="BR52" i="39"/>
  <c r="BQ52" i="39"/>
  <c r="BP52" i="39"/>
  <c r="BO52" i="39"/>
  <c r="BN52" i="39"/>
  <c r="BM52" i="39"/>
  <c r="BL52" i="39"/>
  <c r="BK52" i="39"/>
  <c r="BJ52" i="39"/>
  <c r="BI52" i="39"/>
  <c r="BH52" i="39"/>
  <c r="BG52" i="39"/>
  <c r="BF52" i="39"/>
  <c r="BE52" i="39"/>
  <c r="BD52" i="39"/>
  <c r="BC52" i="39"/>
  <c r="BB52" i="39"/>
  <c r="BA52" i="39"/>
  <c r="AZ52" i="39"/>
  <c r="AY52" i="39"/>
  <c r="AX52" i="39"/>
  <c r="AW52" i="39"/>
  <c r="AV52" i="39"/>
  <c r="AU52" i="39"/>
  <c r="AT52" i="39"/>
  <c r="AS52" i="39"/>
  <c r="AR52" i="39"/>
  <c r="AQ52" i="39"/>
  <c r="AP52" i="39"/>
  <c r="AO52" i="39"/>
  <c r="AN52" i="39"/>
  <c r="AM52" i="39"/>
  <c r="AL52" i="39"/>
  <c r="AK52" i="39"/>
  <c r="AJ52" i="39"/>
  <c r="AI52" i="39"/>
  <c r="AH52" i="39"/>
  <c r="AG52" i="39"/>
  <c r="AF52" i="39"/>
  <c r="AE52" i="39"/>
  <c r="AD52" i="39"/>
  <c r="AC52" i="39"/>
  <c r="AB52" i="39"/>
  <c r="AA52" i="39"/>
  <c r="Z52" i="39"/>
  <c r="Y52" i="39"/>
  <c r="X52" i="39"/>
  <c r="W52" i="39"/>
  <c r="V52" i="39"/>
  <c r="U52" i="39"/>
  <c r="T52" i="39"/>
  <c r="S52" i="39"/>
  <c r="R52" i="39"/>
  <c r="Q52" i="39"/>
  <c r="P52" i="39"/>
  <c r="O52" i="39"/>
  <c r="N52" i="39"/>
  <c r="M52" i="39"/>
  <c r="L52" i="39"/>
  <c r="K52" i="39"/>
  <c r="J52" i="39"/>
  <c r="CA51" i="39"/>
  <c r="BZ51" i="39"/>
  <c r="BY51" i="39"/>
  <c r="BX51" i="39"/>
  <c r="BW51" i="39"/>
  <c r="BV51" i="39"/>
  <c r="BU51" i="39"/>
  <c r="BT51" i="39"/>
  <c r="BS51" i="39"/>
  <c r="BR51" i="39"/>
  <c r="BQ51" i="39"/>
  <c r="BP51" i="39"/>
  <c r="BO51" i="39"/>
  <c r="BN51" i="39"/>
  <c r="BM51" i="39"/>
  <c r="BL51" i="39"/>
  <c r="BK51" i="39"/>
  <c r="BJ51" i="39"/>
  <c r="BI51" i="39"/>
  <c r="BH51" i="39"/>
  <c r="BG51" i="39"/>
  <c r="BF51" i="39"/>
  <c r="BE51" i="39"/>
  <c r="BD51" i="39"/>
  <c r="BC51" i="39"/>
  <c r="BB51" i="39"/>
  <c r="BA51" i="39"/>
  <c r="AZ51" i="39"/>
  <c r="AY51" i="39"/>
  <c r="AX51" i="39"/>
  <c r="AW51" i="39"/>
  <c r="AV51" i="39"/>
  <c r="AU51" i="39"/>
  <c r="AT51" i="39"/>
  <c r="AS51" i="39"/>
  <c r="AR51" i="39"/>
  <c r="AQ51" i="39"/>
  <c r="AP51" i="39"/>
  <c r="AO51" i="39"/>
  <c r="AN51" i="39"/>
  <c r="AM51" i="39"/>
  <c r="AL51" i="39"/>
  <c r="AK51" i="39"/>
  <c r="AJ51" i="39"/>
  <c r="AI51" i="39"/>
  <c r="AH51" i="39"/>
  <c r="AG51" i="39"/>
  <c r="AF51" i="39"/>
  <c r="AE51" i="39"/>
  <c r="AD51" i="39"/>
  <c r="AC51" i="39"/>
  <c r="AB51" i="39"/>
  <c r="AA51" i="39"/>
  <c r="Z51" i="39"/>
  <c r="Y51" i="39"/>
  <c r="X51" i="39"/>
  <c r="W51" i="39"/>
  <c r="V51" i="39"/>
  <c r="U51" i="39"/>
  <c r="T51" i="39"/>
  <c r="S51" i="39"/>
  <c r="R51" i="39"/>
  <c r="Q51" i="39"/>
  <c r="P51" i="39"/>
  <c r="O51" i="39"/>
  <c r="N51" i="39"/>
  <c r="M51" i="39"/>
  <c r="L51" i="39"/>
  <c r="K51" i="39"/>
  <c r="J51" i="39"/>
  <c r="Z47" i="39"/>
  <c r="Y47" i="39"/>
  <c r="O46" i="39"/>
  <c r="N46" i="39"/>
  <c r="M46" i="39"/>
  <c r="L46" i="39"/>
  <c r="K46" i="39"/>
  <c r="J46" i="39"/>
  <c r="C46" i="39"/>
  <c r="V42" i="39"/>
  <c r="O41" i="39"/>
  <c r="N41" i="39"/>
  <c r="M41" i="39"/>
  <c r="L41" i="39"/>
  <c r="K41" i="39"/>
  <c r="J41" i="39"/>
  <c r="C41" i="39"/>
  <c r="O36" i="39"/>
  <c r="N36" i="39"/>
  <c r="M36" i="39"/>
  <c r="L36" i="39"/>
  <c r="K36" i="39"/>
  <c r="J36" i="39"/>
  <c r="C36" i="39"/>
  <c r="CA31" i="39"/>
  <c r="BZ31" i="39"/>
  <c r="BY31" i="39"/>
  <c r="BX31" i="39"/>
  <c r="BW31" i="39"/>
  <c r="BV31" i="39"/>
  <c r="BU31" i="39"/>
  <c r="BT31" i="39"/>
  <c r="BS31" i="39"/>
  <c r="BR31" i="39"/>
  <c r="BQ31" i="39"/>
  <c r="BP31" i="39"/>
  <c r="BO31" i="39"/>
  <c r="BN31" i="39"/>
  <c r="BM31" i="39"/>
  <c r="BL31" i="39"/>
  <c r="BK31" i="39"/>
  <c r="BJ31" i="39"/>
  <c r="BI31" i="39"/>
  <c r="BH31" i="39"/>
  <c r="BG31" i="39"/>
  <c r="BF31" i="39"/>
  <c r="BE31" i="39"/>
  <c r="BD31" i="39"/>
  <c r="BC31" i="39"/>
  <c r="BB31" i="39"/>
  <c r="BA31" i="39"/>
  <c r="AZ31" i="39"/>
  <c r="AY31" i="39"/>
  <c r="AX31" i="39"/>
  <c r="AW31" i="39"/>
  <c r="AV31" i="39"/>
  <c r="AU31" i="39"/>
  <c r="AT31" i="39"/>
  <c r="AS31" i="39"/>
  <c r="AR31" i="39"/>
  <c r="AQ31" i="39"/>
  <c r="AP31" i="39"/>
  <c r="AO31" i="39"/>
  <c r="AN31" i="39"/>
  <c r="AM31" i="39"/>
  <c r="AL31" i="39"/>
  <c r="AK31" i="39"/>
  <c r="AJ31" i="39"/>
  <c r="AI31" i="39"/>
  <c r="AH31" i="39"/>
  <c r="AG31" i="39"/>
  <c r="AF31" i="39"/>
  <c r="AE31" i="39"/>
  <c r="AD31" i="39"/>
  <c r="AC31" i="39"/>
  <c r="AB31" i="39"/>
  <c r="AA31" i="39"/>
  <c r="Z31" i="39"/>
  <c r="Y31" i="39"/>
  <c r="X31" i="39"/>
  <c r="W31" i="39"/>
  <c r="V31" i="39"/>
  <c r="U31" i="39"/>
  <c r="T31" i="39"/>
  <c r="S31" i="39"/>
  <c r="R31" i="39"/>
  <c r="Q31" i="39"/>
  <c r="P31" i="39"/>
  <c r="O31" i="39"/>
  <c r="N31" i="39"/>
  <c r="M31" i="39"/>
  <c r="L31" i="39"/>
  <c r="K31" i="39"/>
  <c r="J31" i="39"/>
  <c r="A25" i="39"/>
  <c r="M104" i="37"/>
  <c r="E101" i="37"/>
  <c r="M101" i="37" s="1"/>
  <c r="M98" i="37"/>
  <c r="E98" i="37"/>
  <c r="M97" i="37"/>
  <c r="M96" i="37"/>
  <c r="E94" i="37"/>
  <c r="M94" i="37" s="1"/>
  <c r="E93" i="37"/>
  <c r="M93" i="37" s="1"/>
  <c r="M92" i="37"/>
  <c r="A67" i="37"/>
  <c r="A63" i="37"/>
  <c r="BQ58" i="37"/>
  <c r="BI58" i="37"/>
  <c r="BA58" i="37"/>
  <c r="BX57" i="37"/>
  <c r="BW57" i="37"/>
  <c r="BV57" i="37"/>
  <c r="BU57" i="37"/>
  <c r="BT57" i="37"/>
  <c r="BS57" i="37"/>
  <c r="BR57" i="37"/>
  <c r="BQ57" i="37"/>
  <c r="BP57" i="37"/>
  <c r="BO57" i="37"/>
  <c r="BN57" i="37"/>
  <c r="BM57" i="37"/>
  <c r="BL57" i="37"/>
  <c r="BK57" i="37"/>
  <c r="BJ57" i="37"/>
  <c r="BI57" i="37"/>
  <c r="BH57" i="37"/>
  <c r="BG57" i="37"/>
  <c r="BF57" i="37"/>
  <c r="BE57" i="37"/>
  <c r="BD57" i="37"/>
  <c r="BC57" i="37"/>
  <c r="BB57" i="37"/>
  <c r="BA57" i="37"/>
  <c r="AZ57" i="37"/>
  <c r="AY57" i="37"/>
  <c r="AX57" i="37"/>
  <c r="AW57" i="37"/>
  <c r="AV57" i="37"/>
  <c r="AU57" i="37"/>
  <c r="AT57" i="37"/>
  <c r="AS57" i="37"/>
  <c r="AR57" i="37"/>
  <c r="AQ57" i="37"/>
  <c r="AP57" i="37"/>
  <c r="AO57" i="37"/>
  <c r="AN57" i="37"/>
  <c r="AM57" i="37"/>
  <c r="AL57" i="37"/>
  <c r="AK57" i="37"/>
  <c r="AJ57" i="37"/>
  <c r="AI57" i="37"/>
  <c r="AH57" i="37"/>
  <c r="AG57" i="37"/>
  <c r="AF57" i="37"/>
  <c r="AE57" i="37"/>
  <c r="AD57" i="37"/>
  <c r="AC57" i="37"/>
  <c r="AB57" i="37"/>
  <c r="AA57" i="37"/>
  <c r="Z57" i="37"/>
  <c r="Y57" i="37"/>
  <c r="X57" i="37"/>
  <c r="W57" i="37"/>
  <c r="V57" i="37"/>
  <c r="U57" i="37"/>
  <c r="T57" i="37"/>
  <c r="S57" i="37"/>
  <c r="R57" i="37"/>
  <c r="Q57" i="37"/>
  <c r="P57" i="37"/>
  <c r="O57" i="37"/>
  <c r="N57" i="37"/>
  <c r="M57" i="37"/>
  <c r="L57" i="37"/>
  <c r="K57" i="37"/>
  <c r="J57" i="37"/>
  <c r="I57" i="37"/>
  <c r="H57" i="37"/>
  <c r="G57" i="37"/>
  <c r="BY57" i="37" s="1"/>
  <c r="BX56" i="37"/>
  <c r="BW56" i="37"/>
  <c r="BV56" i="37"/>
  <c r="BU56" i="37"/>
  <c r="BT56" i="37"/>
  <c r="BS56" i="37"/>
  <c r="BR56" i="37"/>
  <c r="BQ56" i="37"/>
  <c r="BP56" i="37"/>
  <c r="BO56" i="37"/>
  <c r="BN56" i="37"/>
  <c r="BM56" i="37"/>
  <c r="BL56" i="37"/>
  <c r="BK56" i="37"/>
  <c r="BJ56" i="37"/>
  <c r="BI56" i="37"/>
  <c r="BH56" i="37"/>
  <c r="BG56" i="37"/>
  <c r="BF56" i="37"/>
  <c r="BE56" i="37"/>
  <c r="BD56" i="37"/>
  <c r="BC56" i="37"/>
  <c r="BB56" i="37"/>
  <c r="BA56" i="37"/>
  <c r="AZ56" i="37"/>
  <c r="AY56" i="37"/>
  <c r="AX56" i="37"/>
  <c r="AW56" i="37"/>
  <c r="AV56" i="37"/>
  <c r="AU56" i="37"/>
  <c r="AT56" i="37"/>
  <c r="AS56" i="37"/>
  <c r="AR56" i="37"/>
  <c r="AQ56" i="37"/>
  <c r="AP56" i="37"/>
  <c r="AO56" i="37"/>
  <c r="AN56" i="37"/>
  <c r="AM56" i="37"/>
  <c r="AL56" i="37"/>
  <c r="AK56" i="37"/>
  <c r="AJ56" i="37"/>
  <c r="AI56" i="37"/>
  <c r="AH56" i="37"/>
  <c r="AG56" i="37"/>
  <c r="AF56" i="37"/>
  <c r="AE56" i="37"/>
  <c r="AD56" i="37"/>
  <c r="AC56" i="37"/>
  <c r="AB56" i="37"/>
  <c r="AA56" i="37"/>
  <c r="Z56" i="37"/>
  <c r="X56" i="37"/>
  <c r="W56" i="37"/>
  <c r="V56" i="37"/>
  <c r="U56" i="37"/>
  <c r="T56" i="37"/>
  <c r="S56" i="37"/>
  <c r="R56" i="37"/>
  <c r="Q56" i="37"/>
  <c r="P56" i="37"/>
  <c r="O56" i="37"/>
  <c r="N56" i="37"/>
  <c r="M56" i="37"/>
  <c r="L56" i="37"/>
  <c r="K56" i="37"/>
  <c r="J56" i="37"/>
  <c r="I56" i="37"/>
  <c r="H56" i="37"/>
  <c r="G56" i="37"/>
  <c r="BX55" i="37"/>
  <c r="BW55" i="37"/>
  <c r="BV55" i="37"/>
  <c r="BU55" i="37"/>
  <c r="BT55" i="37"/>
  <c r="BS55" i="37"/>
  <c r="BR55" i="37"/>
  <c r="BQ55" i="37"/>
  <c r="BP55" i="37"/>
  <c r="BO55" i="37"/>
  <c r="BN55" i="37"/>
  <c r="BM55" i="37"/>
  <c r="BL55" i="37"/>
  <c r="BK55" i="37"/>
  <c r="BJ55" i="37"/>
  <c r="BI55" i="37"/>
  <c r="BH55" i="37"/>
  <c r="BG55" i="37"/>
  <c r="BF55" i="37"/>
  <c r="BE55" i="37"/>
  <c r="BD55" i="37"/>
  <c r="BC55" i="37"/>
  <c r="BB55" i="37"/>
  <c r="BA55" i="37"/>
  <c r="BY55" i="37" s="1"/>
  <c r="AZ54" i="37"/>
  <c r="AY54" i="37"/>
  <c r="AX54" i="37"/>
  <c r="AW54" i="37"/>
  <c r="AV54" i="37"/>
  <c r="AU54" i="37"/>
  <c r="AT54" i="37"/>
  <c r="AS54" i="37"/>
  <c r="AR54" i="37"/>
  <c r="AQ54" i="37"/>
  <c r="AP54" i="37"/>
  <c r="BY54" i="37" s="1"/>
  <c r="AO54" i="37"/>
  <c r="E53" i="37"/>
  <c r="AI53" i="37" s="1"/>
  <c r="AB52" i="37"/>
  <c r="AA52" i="37"/>
  <c r="Z52" i="37"/>
  <c r="Y52" i="37"/>
  <c r="X52" i="37"/>
  <c r="W52" i="37"/>
  <c r="V52" i="37"/>
  <c r="U52" i="37"/>
  <c r="T52" i="37"/>
  <c r="S52" i="37"/>
  <c r="R52" i="37"/>
  <c r="Q52" i="37"/>
  <c r="P51" i="37"/>
  <c r="P58" i="37" s="1"/>
  <c r="O51" i="37"/>
  <c r="N51" i="37"/>
  <c r="M51" i="37"/>
  <c r="L51" i="37"/>
  <c r="K51" i="37"/>
  <c r="J51" i="37"/>
  <c r="I51" i="37"/>
  <c r="H51" i="37"/>
  <c r="H58" i="37" s="1"/>
  <c r="G51" i="37"/>
  <c r="C51" i="37"/>
  <c r="BX50" i="37"/>
  <c r="BW50" i="37"/>
  <c r="BV50" i="37"/>
  <c r="BU50" i="37"/>
  <c r="BT50" i="37"/>
  <c r="BT58" i="37" s="1"/>
  <c r="BS50" i="37"/>
  <c r="BR50" i="37"/>
  <c r="BQ50" i="37"/>
  <c r="BP50" i="37"/>
  <c r="BO50" i="37"/>
  <c r="BN50" i="37"/>
  <c r="BM50" i="37"/>
  <c r="BL50" i="37"/>
  <c r="BL58" i="37" s="1"/>
  <c r="BK50" i="37"/>
  <c r="BJ50" i="37"/>
  <c r="BI50" i="37"/>
  <c r="BH50" i="37"/>
  <c r="BG50" i="37"/>
  <c r="BF50" i="37"/>
  <c r="BE50" i="37"/>
  <c r="BD50" i="37"/>
  <c r="BD58" i="37" s="1"/>
  <c r="BC50" i="37"/>
  <c r="BB50" i="37"/>
  <c r="BA50" i="37"/>
  <c r="AI48" i="37"/>
  <c r="E48" i="37"/>
  <c r="E49" i="37" s="1"/>
  <c r="AB47" i="37"/>
  <c r="AA47" i="37"/>
  <c r="Z47" i="37"/>
  <c r="Y47" i="37"/>
  <c r="X47" i="37"/>
  <c r="W47" i="37"/>
  <c r="V47" i="37"/>
  <c r="U47" i="37"/>
  <c r="T47" i="37"/>
  <c r="S47" i="37"/>
  <c r="R47" i="37"/>
  <c r="Q47" i="37"/>
  <c r="P46" i="37"/>
  <c r="O46" i="37"/>
  <c r="N46" i="37"/>
  <c r="M46" i="37"/>
  <c r="L46" i="37"/>
  <c r="K46" i="37"/>
  <c r="J46" i="37"/>
  <c r="I46" i="37"/>
  <c r="H46" i="37"/>
  <c r="G46" i="37"/>
  <c r="C46" i="37"/>
  <c r="BX45" i="37"/>
  <c r="BX58" i="37" s="1"/>
  <c r="BW45" i="37"/>
  <c r="BW58" i="37" s="1"/>
  <c r="BV45" i="37"/>
  <c r="BV58" i="37" s="1"/>
  <c r="BU45" i="37"/>
  <c r="BU58" i="37" s="1"/>
  <c r="BT45" i="37"/>
  <c r="BS45" i="37"/>
  <c r="BR45" i="37"/>
  <c r="BR58" i="37" s="1"/>
  <c r="BQ45" i="37"/>
  <c r="BP45" i="37"/>
  <c r="BP58" i="37" s="1"/>
  <c r="BO45" i="37"/>
  <c r="BN45" i="37"/>
  <c r="BN58" i="37" s="1"/>
  <c r="BM45" i="37"/>
  <c r="BM58" i="37" s="1"/>
  <c r="BL45" i="37"/>
  <c r="BK45" i="37"/>
  <c r="BK58" i="37" s="1"/>
  <c r="BJ45" i="37"/>
  <c r="BJ58" i="37" s="1"/>
  <c r="BI45" i="37"/>
  <c r="BH45" i="37"/>
  <c r="BG45" i="37"/>
  <c r="BF45" i="37"/>
  <c r="BF58" i="37" s="1"/>
  <c r="BE45" i="37"/>
  <c r="BE58" i="37" s="1"/>
  <c r="BD45" i="37"/>
  <c r="BC45" i="37"/>
  <c r="BC58" i="37" s="1"/>
  <c r="BB45" i="37"/>
  <c r="BB58" i="37" s="1"/>
  <c r="BA45" i="37"/>
  <c r="BY45" i="37" s="1"/>
  <c r="AU44" i="37"/>
  <c r="E44" i="37"/>
  <c r="AT44" i="37" s="1"/>
  <c r="AH43" i="37"/>
  <c r="AG43" i="37"/>
  <c r="E43" i="37"/>
  <c r="AN43" i="37" s="1"/>
  <c r="AB42" i="37"/>
  <c r="AA42" i="37"/>
  <c r="Z42" i="37"/>
  <c r="Y42" i="37"/>
  <c r="Y58" i="37" s="1"/>
  <c r="X42" i="37"/>
  <c r="W42" i="37"/>
  <c r="V42" i="37"/>
  <c r="V58" i="37" s="1"/>
  <c r="U42" i="37"/>
  <c r="T42" i="37"/>
  <c r="S42" i="37"/>
  <c r="R42" i="37"/>
  <c r="R58" i="37" s="1"/>
  <c r="Q42" i="37"/>
  <c r="Q58" i="37" s="1"/>
  <c r="P41" i="37"/>
  <c r="O41" i="37"/>
  <c r="N41" i="37"/>
  <c r="M41" i="37"/>
  <c r="M58" i="37" s="1"/>
  <c r="L41" i="37"/>
  <c r="K41" i="37"/>
  <c r="J41" i="37"/>
  <c r="J58" i="37" s="1"/>
  <c r="I41" i="37"/>
  <c r="I58" i="37" s="1"/>
  <c r="H41" i="37"/>
  <c r="G41" i="37"/>
  <c r="C41" i="37"/>
  <c r="BX36" i="37"/>
  <c r="BW36" i="37"/>
  <c r="BV36" i="37"/>
  <c r="BU36" i="37"/>
  <c r="BT36" i="37"/>
  <c r="BS36" i="37"/>
  <c r="BR36" i="37"/>
  <c r="BQ36" i="37"/>
  <c r="BP36" i="37"/>
  <c r="BO36" i="37"/>
  <c r="BN36" i="37"/>
  <c r="BM36" i="37"/>
  <c r="BL36" i="37"/>
  <c r="BK36" i="37"/>
  <c r="BJ36" i="37"/>
  <c r="BI36" i="37"/>
  <c r="BH36" i="37"/>
  <c r="BG36" i="37"/>
  <c r="BF36" i="37"/>
  <c r="BE36" i="37"/>
  <c r="BD36" i="37"/>
  <c r="BC36" i="37"/>
  <c r="BB36" i="37"/>
  <c r="BA36" i="37"/>
  <c r="AZ36" i="37"/>
  <c r="AY36" i="37"/>
  <c r="AX36" i="37"/>
  <c r="AW36" i="37"/>
  <c r="AV36" i="37"/>
  <c r="AU36" i="37"/>
  <c r="AT36" i="37"/>
  <c r="AS36" i="37"/>
  <c r="AR36" i="37"/>
  <c r="AQ36" i="37"/>
  <c r="AP36" i="37"/>
  <c r="AO36" i="37"/>
  <c r="AN36" i="37"/>
  <c r="AM36" i="37"/>
  <c r="AL36" i="37"/>
  <c r="AK36" i="37"/>
  <c r="AJ36" i="37"/>
  <c r="AI36" i="37"/>
  <c r="AH36" i="37"/>
  <c r="AG36" i="37"/>
  <c r="AF36" i="37"/>
  <c r="AE36" i="37"/>
  <c r="AD36" i="37"/>
  <c r="AC36" i="37"/>
  <c r="AB36" i="37"/>
  <c r="AA36" i="37"/>
  <c r="Z36" i="37"/>
  <c r="Y36" i="37"/>
  <c r="X36" i="37"/>
  <c r="W36" i="37"/>
  <c r="V36" i="37"/>
  <c r="U36" i="37"/>
  <c r="T36" i="37"/>
  <c r="S36" i="37"/>
  <c r="R36" i="37"/>
  <c r="Q36" i="37"/>
  <c r="P36" i="37"/>
  <c r="O36" i="37"/>
  <c r="N36" i="37"/>
  <c r="M36" i="37"/>
  <c r="L36" i="37"/>
  <c r="K36" i="37"/>
  <c r="J36" i="37"/>
  <c r="I36" i="37"/>
  <c r="H36" i="37"/>
  <c r="G36" i="37"/>
  <c r="G52" i="37" s="1"/>
  <c r="BY34" i="37"/>
  <c r="BY33" i="37"/>
  <c r="BY32" i="37"/>
  <c r="BY31" i="37"/>
  <c r="BY30" i="37"/>
  <c r="A30" i="37"/>
  <c r="E56" i="33" l="1"/>
  <c r="AP55" i="33"/>
  <c r="AX55" i="33"/>
  <c r="AQ55" i="33"/>
  <c r="AY55" i="33"/>
  <c r="AR55" i="33"/>
  <c r="AZ55" i="33"/>
  <c r="AW55" i="33"/>
  <c r="AS55" i="33"/>
  <c r="AO55" i="33"/>
  <c r="AT55" i="33"/>
  <c r="AU55" i="33"/>
  <c r="AV55" i="33"/>
  <c r="CB51" i="39"/>
  <c r="CB46" i="39"/>
  <c r="AE48" i="39"/>
  <c r="T37" i="39"/>
  <c r="S42" i="39"/>
  <c r="AD48" i="39"/>
  <c r="CB36" i="39"/>
  <c r="CB41" i="39"/>
  <c r="Z42" i="39"/>
  <c r="U47" i="39"/>
  <c r="Q42" i="39"/>
  <c r="AC48" i="39"/>
  <c r="X42" i="39"/>
  <c r="V47" i="39"/>
  <c r="P42" i="39"/>
  <c r="W47" i="39"/>
  <c r="S47" i="39"/>
  <c r="R47" i="39"/>
  <c r="Q47" i="39"/>
  <c r="P47" i="39"/>
  <c r="P37" i="39"/>
  <c r="V37" i="39"/>
  <c r="W37" i="39"/>
  <c r="Y37" i="39"/>
  <c r="Z37" i="39"/>
  <c r="S37" i="39"/>
  <c r="Q37" i="39"/>
  <c r="U37" i="39"/>
  <c r="E38" i="39"/>
  <c r="AK38" i="39" s="1"/>
  <c r="X37" i="39"/>
  <c r="AA37" i="39"/>
  <c r="CB31" i="39"/>
  <c r="CB52" i="39"/>
  <c r="AM48" i="39"/>
  <c r="E49" i="39"/>
  <c r="AA47" i="39"/>
  <c r="T47" i="39"/>
  <c r="X47" i="39"/>
  <c r="T42" i="39"/>
  <c r="W42" i="39"/>
  <c r="Y42" i="39"/>
  <c r="E43" i="39"/>
  <c r="AF43" i="39" s="1"/>
  <c r="AA42" i="39"/>
  <c r="U42" i="39"/>
  <c r="AB58" i="37"/>
  <c r="AJ48" i="39"/>
  <c r="AK48" i="39"/>
  <c r="AF48" i="39"/>
  <c r="AG48" i="39"/>
  <c r="AI38" i="39"/>
  <c r="I16" i="40"/>
  <c r="G17" i="40"/>
  <c r="AH48" i="39"/>
  <c r="H17" i="40"/>
  <c r="F17" i="40"/>
  <c r="E17" i="40"/>
  <c r="D17" i="40"/>
  <c r="I15" i="40"/>
  <c r="C17" i="40"/>
  <c r="AI48" i="39"/>
  <c r="AI43" i="39"/>
  <c r="I14" i="40"/>
  <c r="AL48" i="39"/>
  <c r="BH58" i="37"/>
  <c r="BG58" i="37"/>
  <c r="BO58" i="37"/>
  <c r="BS58" i="37"/>
  <c r="E88" i="37" s="1"/>
  <c r="Z58" i="37"/>
  <c r="AA58" i="37"/>
  <c r="U58" i="37"/>
  <c r="N58" i="37"/>
  <c r="E84" i="37" s="1"/>
  <c r="K58" i="37"/>
  <c r="S58" i="37"/>
  <c r="BY46" i="37"/>
  <c r="L58" i="37"/>
  <c r="T58" i="37"/>
  <c r="X58" i="37"/>
  <c r="BY36" i="37"/>
  <c r="BY41" i="37"/>
  <c r="O58" i="37"/>
  <c r="W58" i="37"/>
  <c r="BY56" i="37"/>
  <c r="E83" i="37"/>
  <c r="BY52" i="37"/>
  <c r="I83" i="37"/>
  <c r="I88" i="37"/>
  <c r="AU58" i="37"/>
  <c r="AV49" i="37"/>
  <c r="AT49" i="37"/>
  <c r="AT58" i="37" s="1"/>
  <c r="AR49" i="37"/>
  <c r="AP49" i="37"/>
  <c r="AW49" i="37"/>
  <c r="AU49" i="37"/>
  <c r="AS49" i="37"/>
  <c r="AZ49" i="37"/>
  <c r="AX49" i="37"/>
  <c r="AO49" i="37"/>
  <c r="BY49" i="37" s="1"/>
  <c r="AY49" i="37"/>
  <c r="AQ49" i="37"/>
  <c r="BY51" i="37"/>
  <c r="AC53" i="37"/>
  <c r="AK53" i="37"/>
  <c r="E100" i="37"/>
  <c r="M100" i="37" s="1"/>
  <c r="BY42" i="37"/>
  <c r="AI43" i="37"/>
  <c r="AI58" i="37" s="1"/>
  <c r="AO44" i="37"/>
  <c r="AW44" i="37"/>
  <c r="AC48" i="37"/>
  <c r="AK48" i="37"/>
  <c r="AD53" i="37"/>
  <c r="AL53" i="37"/>
  <c r="G58" i="37"/>
  <c r="AY44" i="37"/>
  <c r="AY58" i="37" s="1"/>
  <c r="AF53" i="37"/>
  <c r="AN53" i="37"/>
  <c r="BY50" i="37"/>
  <c r="AV44" i="37"/>
  <c r="AJ48" i="37"/>
  <c r="AJ43" i="37"/>
  <c r="AJ58" i="37" s="1"/>
  <c r="AX44" i="37"/>
  <c r="AX58" i="37" s="1"/>
  <c r="AL48" i="37"/>
  <c r="AM53" i="37"/>
  <c r="AC43" i="37"/>
  <c r="AQ44" i="37"/>
  <c r="AQ58" i="37" s="1"/>
  <c r="AE48" i="37"/>
  <c r="AM48" i="37"/>
  <c r="AD43" i="37"/>
  <c r="AR44" i="37"/>
  <c r="AR58" i="37" s="1"/>
  <c r="AN48" i="37"/>
  <c r="AN58" i="37" s="1"/>
  <c r="AG53" i="37"/>
  <c r="AE43" i="37"/>
  <c r="AH53" i="37"/>
  <c r="AH58" i="37" s="1"/>
  <c r="BY47" i="37"/>
  <c r="AJ53" i="37"/>
  <c r="AP44" i="37"/>
  <c r="AP58" i="37" s="1"/>
  <c r="AD48" i="37"/>
  <c r="AE53" i="37"/>
  <c r="AK43" i="37"/>
  <c r="AL43" i="37"/>
  <c r="AZ44" i="37"/>
  <c r="AZ58" i="37" s="1"/>
  <c r="AF48" i="37"/>
  <c r="AM43" i="37"/>
  <c r="AM58" i="37" s="1"/>
  <c r="AS44" i="37"/>
  <c r="AS58" i="37" s="1"/>
  <c r="AG48" i="37"/>
  <c r="AG58" i="37" s="1"/>
  <c r="AF43" i="37"/>
  <c r="AF58" i="37" s="1"/>
  <c r="AH48" i="37"/>
  <c r="F15" i="36"/>
  <c r="F16" i="36"/>
  <c r="F14" i="36"/>
  <c r="E15" i="36"/>
  <c r="E16" i="36"/>
  <c r="E14" i="36"/>
  <c r="H15" i="36"/>
  <c r="H16" i="36"/>
  <c r="H14" i="36"/>
  <c r="G15" i="36"/>
  <c r="G16" i="36"/>
  <c r="G14" i="36"/>
  <c r="D15" i="36"/>
  <c r="D16" i="36"/>
  <c r="D14" i="36"/>
  <c r="C15" i="36"/>
  <c r="C16" i="36"/>
  <c r="C14" i="36"/>
  <c r="BY55" i="33" l="1"/>
  <c r="BG56" i="33"/>
  <c r="BC56" i="33"/>
  <c r="BA56" i="33"/>
  <c r="BL56" i="33"/>
  <c r="BK56" i="33"/>
  <c r="BF56" i="33"/>
  <c r="BO56" i="33"/>
  <c r="BD56" i="33"/>
  <c r="BN56" i="33"/>
  <c r="BH56" i="33"/>
  <c r="BI56" i="33"/>
  <c r="BE56" i="33"/>
  <c r="BB56" i="33"/>
  <c r="BM56" i="33"/>
  <c r="BJ56" i="33"/>
  <c r="AF38" i="39"/>
  <c r="CB48" i="39"/>
  <c r="AH43" i="39"/>
  <c r="AG43" i="39"/>
  <c r="AM43" i="39"/>
  <c r="AK43" i="39"/>
  <c r="AL43" i="39"/>
  <c r="CB42" i="39"/>
  <c r="AJ43" i="39"/>
  <c r="AM38" i="39"/>
  <c r="AH38" i="39"/>
  <c r="AL38" i="39"/>
  <c r="AN49" i="39"/>
  <c r="AO49" i="39"/>
  <c r="AP49" i="39"/>
  <c r="AQ49" i="39"/>
  <c r="CB47" i="39"/>
  <c r="E44" i="39"/>
  <c r="AR44" i="39" s="1"/>
  <c r="AB43" i="39"/>
  <c r="AC43" i="39"/>
  <c r="AD43" i="39"/>
  <c r="AE43" i="39"/>
  <c r="AG38" i="39"/>
  <c r="CB37" i="39"/>
  <c r="AJ38" i="39"/>
  <c r="AB38" i="39"/>
  <c r="AC38" i="39"/>
  <c r="AD38" i="39"/>
  <c r="E39" i="39"/>
  <c r="AT39" i="39" s="1"/>
  <c r="AE38" i="39"/>
  <c r="AY49" i="39"/>
  <c r="AX49" i="39"/>
  <c r="AW49" i="39"/>
  <c r="AV49" i="39"/>
  <c r="BC49" i="39"/>
  <c r="AU49" i="39"/>
  <c r="BB49" i="39"/>
  <c r="AT49" i="39"/>
  <c r="E50" i="39"/>
  <c r="BA49" i="39"/>
  <c r="AS49" i="39"/>
  <c r="AZ49" i="39"/>
  <c r="AR49" i="39"/>
  <c r="AR39" i="39"/>
  <c r="I79" i="39"/>
  <c r="BC39" i="39"/>
  <c r="BB39" i="39"/>
  <c r="I19" i="40"/>
  <c r="I17" i="40"/>
  <c r="J14" i="40" s="1"/>
  <c r="AZ44" i="39"/>
  <c r="E85" i="37"/>
  <c r="AD58" i="37"/>
  <c r="AV58" i="37"/>
  <c r="BY53" i="37"/>
  <c r="I85" i="37"/>
  <c r="I84" i="37"/>
  <c r="AL58" i="37"/>
  <c r="AE58" i="37"/>
  <c r="AC58" i="37"/>
  <c r="BY43" i="37"/>
  <c r="AW58" i="37"/>
  <c r="E87" i="37"/>
  <c r="BY48" i="37"/>
  <c r="AK58" i="37"/>
  <c r="BY44" i="37"/>
  <c r="AO58" i="37"/>
  <c r="C17" i="36"/>
  <c r="BY56" i="33" l="1"/>
  <c r="AW44" i="39"/>
  <c r="AV44" i="39"/>
  <c r="BA44" i="39"/>
  <c r="AX44" i="39"/>
  <c r="AW39" i="39"/>
  <c r="E81" i="39"/>
  <c r="I81" i="39" s="1"/>
  <c r="AU44" i="39"/>
  <c r="BB44" i="39"/>
  <c r="AV39" i="39"/>
  <c r="BA39" i="39"/>
  <c r="AS39" i="39"/>
  <c r="AS44" i="39"/>
  <c r="AY44" i="39"/>
  <c r="BC44" i="39"/>
  <c r="AT44" i="39"/>
  <c r="AZ39" i="39"/>
  <c r="CB43" i="39"/>
  <c r="CB49" i="39"/>
  <c r="AY39" i="39"/>
  <c r="E45" i="39"/>
  <c r="AN44" i="39"/>
  <c r="AP44" i="39"/>
  <c r="AO44" i="39"/>
  <c r="AQ44" i="39"/>
  <c r="AP39" i="39"/>
  <c r="AQ39" i="39"/>
  <c r="E40" i="39"/>
  <c r="AN39" i="39"/>
  <c r="AO39" i="39"/>
  <c r="AX39" i="39"/>
  <c r="AU39" i="39"/>
  <c r="CB38" i="39"/>
  <c r="BW50" i="39"/>
  <c r="BO50" i="39"/>
  <c r="BG50" i="39"/>
  <c r="BN50" i="39"/>
  <c r="BF50" i="39"/>
  <c r="BU50" i="39"/>
  <c r="BM50" i="39"/>
  <c r="BE50" i="39"/>
  <c r="BT50" i="39"/>
  <c r="BL50" i="39"/>
  <c r="BD50" i="39"/>
  <c r="BV50" i="39"/>
  <c r="CA50" i="39"/>
  <c r="BS50" i="39"/>
  <c r="BK50" i="39"/>
  <c r="BZ50" i="39"/>
  <c r="BR50" i="39"/>
  <c r="BJ50" i="39"/>
  <c r="BY50" i="39"/>
  <c r="BQ50" i="39"/>
  <c r="BI50" i="39"/>
  <c r="BX50" i="39"/>
  <c r="BP50" i="39"/>
  <c r="BH50" i="39"/>
  <c r="I80" i="39"/>
  <c r="J15" i="40"/>
  <c r="J16" i="40"/>
  <c r="I87" i="37"/>
  <c r="E86" i="37"/>
  <c r="BY58" i="37"/>
  <c r="CB50" i="39" l="1"/>
  <c r="BP45" i="39"/>
  <c r="BG45" i="39"/>
  <c r="BF45" i="39"/>
  <c r="BT45" i="39"/>
  <c r="BU45" i="39"/>
  <c r="BO45" i="39"/>
  <c r="BY45" i="39"/>
  <c r="BD45" i="39"/>
  <c r="BM45" i="39"/>
  <c r="BI45" i="39"/>
  <c r="BS45" i="39"/>
  <c r="BX45" i="39"/>
  <c r="BJ45" i="39"/>
  <c r="BV45" i="39"/>
  <c r="BQ45" i="39"/>
  <c r="CA45" i="39"/>
  <c r="BL45" i="39"/>
  <c r="BZ45" i="39"/>
  <c r="BR45" i="39"/>
  <c r="BH45" i="39"/>
  <c r="BN45" i="39"/>
  <c r="BW45" i="39"/>
  <c r="BE45" i="39"/>
  <c r="BK45" i="39"/>
  <c r="E83" i="39"/>
  <c r="I83" i="39" s="1"/>
  <c r="CB44" i="39"/>
  <c r="CB39" i="39"/>
  <c r="E82" i="39"/>
  <c r="I82" i="39" s="1"/>
  <c r="BV40" i="39"/>
  <c r="BG40" i="39"/>
  <c r="BW40" i="39"/>
  <c r="BO40" i="39"/>
  <c r="BH40" i="39"/>
  <c r="BZ40" i="39"/>
  <c r="BZ54" i="39" s="1"/>
  <c r="BM40" i="39"/>
  <c r="BP40" i="39"/>
  <c r="BK40" i="39"/>
  <c r="BU40" i="39"/>
  <c r="BX40" i="39"/>
  <c r="BS40" i="39"/>
  <c r="BF40" i="39"/>
  <c r="BI40" i="39"/>
  <c r="CA40" i="39"/>
  <c r="BN40" i="39"/>
  <c r="BJ40" i="39"/>
  <c r="BR40" i="39"/>
  <c r="BQ40" i="39"/>
  <c r="BD40" i="39"/>
  <c r="BT40" i="39"/>
  <c r="BY40" i="39"/>
  <c r="BL40" i="39"/>
  <c r="BE40" i="39"/>
  <c r="J17" i="40"/>
  <c r="BY102" i="37"/>
  <c r="BY103" i="37" s="1"/>
  <c r="BY84" i="37"/>
  <c r="CA58" i="37"/>
  <c r="I86" i="37"/>
  <c r="E89" i="37"/>
  <c r="C20" i="35"/>
  <c r="J19" i="35" l="1"/>
  <c r="J18" i="35"/>
  <c r="E20" i="35"/>
  <c r="BY54" i="39"/>
  <c r="E84" i="39"/>
  <c r="I84" i="39" s="1"/>
  <c r="BX54" i="39"/>
  <c r="BW54" i="39"/>
  <c r="CB45" i="39"/>
  <c r="CA54" i="39"/>
  <c r="CB40" i="39"/>
  <c r="G83" i="37"/>
  <c r="H83" i="37" s="1"/>
  <c r="G88" i="37"/>
  <c r="H88" i="37" s="1"/>
  <c r="G84" i="37"/>
  <c r="H84" i="37" s="1"/>
  <c r="G85" i="37"/>
  <c r="H85" i="37" s="1"/>
  <c r="G87" i="37"/>
  <c r="H87" i="37" s="1"/>
  <c r="G86" i="37"/>
  <c r="H86" i="37" s="1"/>
  <c r="H17" i="36"/>
  <c r="F17" i="36"/>
  <c r="I16" i="36"/>
  <c r="E17" i="36"/>
  <c r="G17" i="36"/>
  <c r="I15" i="36"/>
  <c r="I14" i="36"/>
  <c r="D17" i="36"/>
  <c r="J14" i="35"/>
  <c r="H20" i="35"/>
  <c r="G20" i="35"/>
  <c r="I20" i="35"/>
  <c r="F20" i="35"/>
  <c r="J17" i="35"/>
  <c r="D20" i="35"/>
  <c r="J16" i="35"/>
  <c r="J20" i="35" l="1"/>
  <c r="J22" i="35"/>
  <c r="E85" i="39"/>
  <c r="G83" i="39" s="1"/>
  <c r="CD54" i="39"/>
  <c r="G80" i="39"/>
  <c r="G81" i="39"/>
  <c r="CB80" i="39"/>
  <c r="H89" i="37"/>
  <c r="G89" i="37"/>
  <c r="I19" i="36"/>
  <c r="I17" i="36"/>
  <c r="J14" i="36" s="1"/>
  <c r="K14" i="35" l="1"/>
  <c r="K15" i="35"/>
  <c r="K17" i="35"/>
  <c r="K18" i="35"/>
  <c r="K16" i="35"/>
  <c r="K19" i="35"/>
  <c r="G84" i="39"/>
  <c r="H84" i="39" s="1"/>
  <c r="G82" i="39"/>
  <c r="H82" i="39" s="1"/>
  <c r="G79" i="39"/>
  <c r="H79" i="39"/>
  <c r="H81" i="39"/>
  <c r="H83" i="39"/>
  <c r="G85" i="39"/>
  <c r="H80" i="39"/>
  <c r="J15" i="36"/>
  <c r="J16" i="36"/>
  <c r="K20" i="35" l="1"/>
  <c r="H85" i="39"/>
  <c r="J17" i="36"/>
  <c r="E49" i="33" l="1"/>
  <c r="AF49" i="33" s="1"/>
  <c r="AK44" i="33"/>
  <c r="AW50" i="33"/>
  <c r="E59" i="33"/>
  <c r="R43" i="33"/>
  <c r="S43" i="33"/>
  <c r="T43" i="33"/>
  <c r="U43" i="33"/>
  <c r="V43" i="33"/>
  <c r="W43" i="33"/>
  <c r="X43" i="33"/>
  <c r="Y43" i="33"/>
  <c r="Z43" i="33"/>
  <c r="AA43" i="33"/>
  <c r="AB43" i="33"/>
  <c r="Q43" i="33"/>
  <c r="BX43" i="33"/>
  <c r="BW43" i="33"/>
  <c r="BV43" i="33"/>
  <c r="BU43" i="33"/>
  <c r="BT43" i="33"/>
  <c r="BS43" i="33"/>
  <c r="BR43" i="33"/>
  <c r="BQ43" i="33"/>
  <c r="BP43" i="33"/>
  <c r="S62" i="33"/>
  <c r="BA62" i="33"/>
  <c r="BA63" i="33"/>
  <c r="T58" i="33"/>
  <c r="U58" i="33"/>
  <c r="X58" i="33"/>
  <c r="Y58" i="33"/>
  <c r="AB58" i="33"/>
  <c r="Q58" i="33"/>
  <c r="V58" i="33"/>
  <c r="BB51" i="33"/>
  <c r="BC51" i="33"/>
  <c r="BD51" i="33"/>
  <c r="BE51" i="33"/>
  <c r="BF51" i="33"/>
  <c r="BG51" i="33"/>
  <c r="BH51" i="33"/>
  <c r="BI51" i="33"/>
  <c r="BJ51" i="33"/>
  <c r="BK51" i="33"/>
  <c r="BL51" i="33"/>
  <c r="BM51" i="33"/>
  <c r="BN51" i="33"/>
  <c r="BO51" i="33"/>
  <c r="BA51" i="33"/>
  <c r="AO50" i="33"/>
  <c r="AZ63" i="33"/>
  <c r="AZ50" i="33"/>
  <c r="AP50" i="33"/>
  <c r="AR50" i="33"/>
  <c r="AS50" i="33"/>
  <c r="AT50" i="33"/>
  <c r="AU50" i="33"/>
  <c r="AV50" i="33"/>
  <c r="AX50" i="33"/>
  <c r="AY50" i="33"/>
  <c r="AN49" i="33"/>
  <c r="R48" i="33"/>
  <c r="S48" i="33"/>
  <c r="T48" i="33"/>
  <c r="U48" i="33"/>
  <c r="V48" i="33"/>
  <c r="W48" i="33"/>
  <c r="X48" i="33"/>
  <c r="Y48" i="33"/>
  <c r="Z48" i="33"/>
  <c r="AA48" i="33"/>
  <c r="AB48" i="33"/>
  <c r="M62" i="33"/>
  <c r="N62" i="33"/>
  <c r="Q62" i="33"/>
  <c r="R62" i="33"/>
  <c r="U62" i="33"/>
  <c r="V62" i="33"/>
  <c r="Y62" i="33"/>
  <c r="Z62" i="33"/>
  <c r="AC62" i="33"/>
  <c r="AD62" i="33"/>
  <c r="AG62" i="33"/>
  <c r="AH62" i="33"/>
  <c r="AK62" i="33"/>
  <c r="AL62" i="33"/>
  <c r="AO62" i="33"/>
  <c r="AP62" i="33"/>
  <c r="AS62" i="33"/>
  <c r="AT62" i="33"/>
  <c r="AW62" i="33"/>
  <c r="AX62" i="33"/>
  <c r="BC62" i="33"/>
  <c r="BD62" i="33"/>
  <c r="BG62" i="33"/>
  <c r="BH62" i="33"/>
  <c r="BK62" i="33"/>
  <c r="BL62" i="33"/>
  <c r="BO62" i="33"/>
  <c r="L62" i="33"/>
  <c r="L63" i="33"/>
  <c r="M63" i="33"/>
  <c r="N63" i="33"/>
  <c r="O63" i="33"/>
  <c r="P63" i="33"/>
  <c r="Q63" i="33"/>
  <c r="R63" i="33"/>
  <c r="S63" i="33"/>
  <c r="T63" i="33"/>
  <c r="U63" i="33"/>
  <c r="V63" i="33"/>
  <c r="W63" i="33"/>
  <c r="X63" i="33"/>
  <c r="Y63" i="33"/>
  <c r="Z63" i="33"/>
  <c r="AA63" i="33"/>
  <c r="AB63" i="33"/>
  <c r="AC63" i="33"/>
  <c r="AD63" i="33"/>
  <c r="AE63" i="33"/>
  <c r="AF63" i="33"/>
  <c r="AG63" i="33"/>
  <c r="AH63" i="33"/>
  <c r="AI63" i="33"/>
  <c r="AJ63" i="33"/>
  <c r="AK63" i="33"/>
  <c r="AL63" i="33"/>
  <c r="AM63" i="33"/>
  <c r="AN63" i="33"/>
  <c r="AO63" i="33"/>
  <c r="AP63" i="33"/>
  <c r="AQ63" i="33"/>
  <c r="AR63" i="33"/>
  <c r="AS63" i="33"/>
  <c r="AT63" i="33"/>
  <c r="AU63" i="33"/>
  <c r="AV63" i="33"/>
  <c r="AW63" i="33"/>
  <c r="AX63" i="33"/>
  <c r="AY63" i="33"/>
  <c r="BB63" i="33"/>
  <c r="BC63" i="33"/>
  <c r="BD63" i="33"/>
  <c r="BE63" i="33"/>
  <c r="BF63" i="33"/>
  <c r="BG63" i="33"/>
  <c r="BH63" i="33"/>
  <c r="BI63" i="33"/>
  <c r="BJ63" i="33"/>
  <c r="BK63" i="33"/>
  <c r="BL63" i="33"/>
  <c r="BM63" i="33"/>
  <c r="BN63" i="33"/>
  <c r="BO63" i="33"/>
  <c r="G37" i="33"/>
  <c r="H37" i="33"/>
  <c r="I37" i="33"/>
  <c r="J37" i="33"/>
  <c r="K37" i="33"/>
  <c r="G62" i="33"/>
  <c r="H62" i="33"/>
  <c r="I62" i="33"/>
  <c r="J62" i="33"/>
  <c r="K62" i="33"/>
  <c r="BP62" i="33"/>
  <c r="BQ62" i="33"/>
  <c r="BR62" i="33"/>
  <c r="BS62" i="33"/>
  <c r="BT62" i="33"/>
  <c r="BU62" i="33"/>
  <c r="BV62" i="33"/>
  <c r="BW62" i="33"/>
  <c r="BX62" i="33"/>
  <c r="BX42" i="33"/>
  <c r="BX47" i="33"/>
  <c r="BX48" i="33"/>
  <c r="BX57" i="33"/>
  <c r="BW57" i="33"/>
  <c r="BV57" i="33"/>
  <c r="BU57" i="33"/>
  <c r="BT57" i="33"/>
  <c r="BS57" i="33"/>
  <c r="BR57" i="33"/>
  <c r="BQ57" i="33"/>
  <c r="BP57" i="33"/>
  <c r="BW48" i="33"/>
  <c r="BV48" i="33"/>
  <c r="BU48" i="33"/>
  <c r="BT48" i="33"/>
  <c r="BS48" i="33"/>
  <c r="BR48" i="33"/>
  <c r="BQ48" i="33"/>
  <c r="BP48" i="33"/>
  <c r="BW47" i="33"/>
  <c r="BV47" i="33"/>
  <c r="BU47" i="33"/>
  <c r="BT47" i="33"/>
  <c r="BS47" i="33"/>
  <c r="BR47" i="33"/>
  <c r="BQ47" i="33"/>
  <c r="BP47" i="33"/>
  <c r="BW42" i="33"/>
  <c r="BV42" i="33"/>
  <c r="BU42" i="33"/>
  <c r="BT42" i="33"/>
  <c r="BS42" i="33"/>
  <c r="BR42" i="33"/>
  <c r="BQ42" i="33"/>
  <c r="BP42" i="33"/>
  <c r="BX37" i="33"/>
  <c r="BW37" i="33"/>
  <c r="BV37" i="33"/>
  <c r="BU37" i="33"/>
  <c r="BT37" i="33"/>
  <c r="BS37" i="33"/>
  <c r="BR37" i="33"/>
  <c r="BQ37" i="33"/>
  <c r="BP37" i="33"/>
  <c r="H47" i="33"/>
  <c r="I47" i="33"/>
  <c r="J47" i="33"/>
  <c r="K47" i="33"/>
  <c r="L47" i="33"/>
  <c r="M47" i="33"/>
  <c r="N47" i="33"/>
  <c r="O47" i="33"/>
  <c r="P47" i="33"/>
  <c r="G47" i="33"/>
  <c r="C47" i="33"/>
  <c r="AH49" i="33" l="1"/>
  <c r="AF59" i="33"/>
  <c r="E60" i="33"/>
  <c r="BT58" i="33"/>
  <c r="BT53" i="33"/>
  <c r="BU58" i="33"/>
  <c r="BU53" i="33"/>
  <c r="J58" i="33"/>
  <c r="J53" i="33"/>
  <c r="AI49" i="33"/>
  <c r="BV58" i="33"/>
  <c r="BV53" i="33"/>
  <c r="BW58" i="33"/>
  <c r="BW53" i="33"/>
  <c r="BP58" i="33"/>
  <c r="BP53" i="33"/>
  <c r="BQ58" i="33"/>
  <c r="BQ53" i="33"/>
  <c r="I58" i="33"/>
  <c r="I53" i="33"/>
  <c r="K58" i="33"/>
  <c r="K53" i="33"/>
  <c r="BX58" i="33"/>
  <c r="BX53" i="33"/>
  <c r="BR58" i="33"/>
  <c r="BR53" i="33"/>
  <c r="H58" i="33"/>
  <c r="H53" i="33"/>
  <c r="BS58" i="33"/>
  <c r="BS53" i="33"/>
  <c r="G58" i="33"/>
  <c r="G53" i="33"/>
  <c r="AM59" i="33"/>
  <c r="AH59" i="33"/>
  <c r="AK59" i="33"/>
  <c r="AC59" i="33"/>
  <c r="BY63" i="33"/>
  <c r="AL59" i="33"/>
  <c r="AD59" i="33"/>
  <c r="AJ59" i="33"/>
  <c r="AE59" i="33"/>
  <c r="AI59" i="33"/>
  <c r="AG59" i="33"/>
  <c r="AN59" i="33"/>
  <c r="AC49" i="33"/>
  <c r="AG49" i="33"/>
  <c r="AM49" i="33"/>
  <c r="AE49" i="33"/>
  <c r="BS64" i="33"/>
  <c r="AL49" i="33"/>
  <c r="AD49" i="33"/>
  <c r="AK49" i="33"/>
  <c r="AJ49" i="33"/>
  <c r="BY47" i="33"/>
  <c r="BW64" i="33"/>
  <c r="AJ44" i="33"/>
  <c r="AI44" i="33"/>
  <c r="AH44" i="33"/>
  <c r="AC44" i="33"/>
  <c r="AG44" i="33"/>
  <c r="AN44" i="33"/>
  <c r="AF44" i="33"/>
  <c r="AE44" i="33"/>
  <c r="AL44" i="33"/>
  <c r="AD44" i="33"/>
  <c r="E45" i="33"/>
  <c r="AM44" i="33"/>
  <c r="BY43" i="33"/>
  <c r="BV64" i="33"/>
  <c r="BP64" i="33"/>
  <c r="BX64" i="33"/>
  <c r="BQ64" i="33"/>
  <c r="BR64" i="33"/>
  <c r="BT64" i="33"/>
  <c r="BU64" i="33"/>
  <c r="BY51" i="33"/>
  <c r="AQ50" i="33"/>
  <c r="BY50" i="33" s="1"/>
  <c r="AP60" i="33"/>
  <c r="U64" i="33"/>
  <c r="Y64" i="33"/>
  <c r="V64" i="33"/>
  <c r="Q64" i="33"/>
  <c r="BN62" i="33"/>
  <c r="BF62" i="33"/>
  <c r="AV62" i="33"/>
  <c r="AN62" i="33"/>
  <c r="AF62" i="33"/>
  <c r="X62" i="33"/>
  <c r="X64" i="33" s="1"/>
  <c r="P62" i="33"/>
  <c r="AA58" i="33"/>
  <c r="S58" i="33"/>
  <c r="S64" i="33" s="1"/>
  <c r="BM62" i="33"/>
  <c r="BE62" i="33"/>
  <c r="AU62" i="33"/>
  <c r="AM62" i="33"/>
  <c r="AE62" i="33"/>
  <c r="W62" i="33"/>
  <c r="O62" i="33"/>
  <c r="AZ62" i="33"/>
  <c r="Z58" i="33"/>
  <c r="Z64" i="33" s="1"/>
  <c r="R58" i="33"/>
  <c r="R64" i="33" s="1"/>
  <c r="BJ62" i="33"/>
  <c r="BB62" i="33"/>
  <c r="AR62" i="33"/>
  <c r="AJ62" i="33"/>
  <c r="AB62" i="33"/>
  <c r="AB64" i="33" s="1"/>
  <c r="T62" i="33"/>
  <c r="T64" i="33" s="1"/>
  <c r="W58" i="33"/>
  <c r="BI62" i="33"/>
  <c r="AY62" i="33"/>
  <c r="AQ62" i="33"/>
  <c r="AI62" i="33"/>
  <c r="AA62" i="33"/>
  <c r="M103" i="33"/>
  <c r="AH64" i="33" l="1"/>
  <c r="AT45" i="33"/>
  <c r="AT64" i="33" s="1"/>
  <c r="E46" i="33"/>
  <c r="E91" i="33"/>
  <c r="E61" i="33"/>
  <c r="AS60" i="33"/>
  <c r="AX60" i="33"/>
  <c r="AO60" i="33"/>
  <c r="AT60" i="33"/>
  <c r="AQ60" i="33"/>
  <c r="AR60" i="33"/>
  <c r="AU60" i="33"/>
  <c r="AW60" i="33"/>
  <c r="AY60" i="33"/>
  <c r="AZ60" i="33"/>
  <c r="AV60" i="33"/>
  <c r="AK64" i="33"/>
  <c r="BY54" i="33"/>
  <c r="BY53" i="33"/>
  <c r="AG64" i="33"/>
  <c r="AN64" i="33"/>
  <c r="AF64" i="33"/>
  <c r="AC64" i="33"/>
  <c r="W64" i="33"/>
  <c r="AD64" i="33"/>
  <c r="AA64" i="33"/>
  <c r="BY59" i="33"/>
  <c r="AE64" i="33"/>
  <c r="BY49" i="33"/>
  <c r="AL64" i="33"/>
  <c r="AI64" i="33"/>
  <c r="AS45" i="33"/>
  <c r="BY44" i="33"/>
  <c r="BY62" i="33"/>
  <c r="AM64" i="33"/>
  <c r="AU45" i="33"/>
  <c r="AU64" i="33" s="1"/>
  <c r="AX45" i="33"/>
  <c r="BY58" i="33"/>
  <c r="AQ45" i="33"/>
  <c r="AZ45" i="33"/>
  <c r="AW45" i="33"/>
  <c r="AO45" i="33"/>
  <c r="AP45" i="33"/>
  <c r="AP64" i="33" s="1"/>
  <c r="AJ64" i="33"/>
  <c r="AR45" i="33"/>
  <c r="AY45" i="33"/>
  <c r="AV45" i="33"/>
  <c r="H42" i="33"/>
  <c r="I42" i="33"/>
  <c r="J42" i="33"/>
  <c r="K42" i="33"/>
  <c r="L42" i="33"/>
  <c r="M42" i="33"/>
  <c r="N42" i="33"/>
  <c r="O42" i="33"/>
  <c r="P42" i="33"/>
  <c r="H48" i="33"/>
  <c r="I48" i="33"/>
  <c r="J48" i="33"/>
  <c r="K48" i="33"/>
  <c r="H57" i="33"/>
  <c r="I57" i="33"/>
  <c r="J57" i="33"/>
  <c r="K57" i="33"/>
  <c r="L57" i="33"/>
  <c r="M57" i="33"/>
  <c r="N57" i="33"/>
  <c r="O57" i="33"/>
  <c r="P57" i="33"/>
  <c r="E94" i="33" l="1"/>
  <c r="N94" i="33" s="1"/>
  <c r="AX64" i="33"/>
  <c r="BN46" i="33"/>
  <c r="BH46" i="33"/>
  <c r="BO46" i="33"/>
  <c r="BI46" i="33"/>
  <c r="BB46" i="33"/>
  <c r="BJ46" i="33"/>
  <c r="BC46" i="33"/>
  <c r="BK46" i="33"/>
  <c r="BD46" i="33"/>
  <c r="BL46" i="33"/>
  <c r="BF46" i="33"/>
  <c r="BG46" i="33"/>
  <c r="BE46" i="33"/>
  <c r="BA46" i="33"/>
  <c r="BM46" i="33"/>
  <c r="AQ64" i="33"/>
  <c r="AV64" i="33"/>
  <c r="BY60" i="33"/>
  <c r="AR64" i="33"/>
  <c r="E92" i="33"/>
  <c r="BJ61" i="33"/>
  <c r="BG61" i="33"/>
  <c r="BG64" i="33" s="1"/>
  <c r="BI61" i="33"/>
  <c r="BK61" i="33"/>
  <c r="BK64" i="33" s="1"/>
  <c r="BO61" i="33"/>
  <c r="BL61" i="33"/>
  <c r="BD61" i="33"/>
  <c r="BA61" i="33"/>
  <c r="BC61" i="33"/>
  <c r="BM61" i="33"/>
  <c r="BB61" i="33"/>
  <c r="BE61" i="33"/>
  <c r="BE64" i="33" s="1"/>
  <c r="BF61" i="33"/>
  <c r="BN61" i="33"/>
  <c r="BH61" i="33"/>
  <c r="AZ64" i="33"/>
  <c r="AS64" i="33"/>
  <c r="AO64" i="33"/>
  <c r="AW64" i="33"/>
  <c r="AY64" i="33"/>
  <c r="O64" i="33"/>
  <c r="P64" i="33"/>
  <c r="E90" i="33" s="1"/>
  <c r="BY45" i="33"/>
  <c r="N64" i="33"/>
  <c r="L64" i="33"/>
  <c r="M64" i="33"/>
  <c r="K64" i="33"/>
  <c r="J64" i="33"/>
  <c r="I64" i="33"/>
  <c r="H64" i="33"/>
  <c r="C57" i="33"/>
  <c r="C42" i="33"/>
  <c r="BF64" i="33" l="1"/>
  <c r="BB64" i="33"/>
  <c r="BI64" i="33"/>
  <c r="BL64" i="33"/>
  <c r="BH64" i="33"/>
  <c r="BD64" i="33"/>
  <c r="E95" i="33" s="1"/>
  <c r="N95" i="33" s="1"/>
  <c r="BO64" i="33"/>
  <c r="E93" i="33"/>
  <c r="N93" i="33" s="1"/>
  <c r="BC64" i="33"/>
  <c r="BJ64" i="33"/>
  <c r="BM64" i="33"/>
  <c r="BY46" i="33"/>
  <c r="BN64" i="33"/>
  <c r="N92" i="33"/>
  <c r="E89" i="33"/>
  <c r="N90" i="33"/>
  <c r="BA64" i="33"/>
  <c r="BY61" i="33"/>
  <c r="N91" i="33"/>
  <c r="G42" i="33"/>
  <c r="BY42" i="33" s="1"/>
  <c r="G48" i="33"/>
  <c r="BY48" i="33" s="1"/>
  <c r="G57" i="33"/>
  <c r="BY57" i="33" s="1"/>
  <c r="E96" i="33" l="1"/>
  <c r="L92" i="33" s="1"/>
  <c r="N89" i="33"/>
  <c r="BY64" i="33"/>
  <c r="BY89" i="33" s="1"/>
  <c r="G64" i="33"/>
  <c r="L93" i="33" l="1"/>
  <c r="M93" i="33" s="1"/>
  <c r="L94" i="33"/>
  <c r="M94" i="33" s="1"/>
  <c r="M92" i="33"/>
  <c r="L91" i="33"/>
  <c r="M91" i="33" s="1"/>
  <c r="L89" i="33"/>
  <c r="L95" i="33"/>
  <c r="M95" i="33" s="1"/>
  <c r="L90" i="33"/>
  <c r="M90" i="33" s="1"/>
  <c r="CA64" i="33"/>
  <c r="BY101" i="33"/>
  <c r="BY102" i="33" s="1"/>
  <c r="A32" i="33"/>
  <c r="A30" i="33"/>
  <c r="L96" i="33" l="1"/>
  <c r="M89" i="33"/>
  <c r="A69" i="33"/>
  <c r="M96" i="33" l="1"/>
  <c r="A73" i="33"/>
  <c r="B13" i="38" l="1"/>
</calcChain>
</file>

<file path=xl/sharedStrings.xml><?xml version="1.0" encoding="utf-8"?>
<sst xmlns="http://schemas.openxmlformats.org/spreadsheetml/2006/main" count="1294" uniqueCount="178">
  <si>
    <t>Role</t>
  </si>
  <si>
    <t>Total</t>
  </si>
  <si>
    <t xml:space="preserve"> AVERAGE DAYS PER MONTH</t>
  </si>
  <si>
    <t xml:space="preserve"> Name </t>
  </si>
  <si>
    <t>TOTAL DAYS PER MONTH</t>
  </si>
  <si>
    <t>M</t>
  </si>
  <si>
    <t>J</t>
  </si>
  <si>
    <t>A</t>
  </si>
  <si>
    <t>S</t>
  </si>
  <si>
    <t>O</t>
  </si>
  <si>
    <t>N</t>
  </si>
  <si>
    <t>D</t>
  </si>
  <si>
    <t>F</t>
  </si>
  <si>
    <t xml:space="preserve"> FEE DRAWDOWN PER MONTH</t>
  </si>
  <si>
    <t>Fee £</t>
  </si>
  <si>
    <t>Director</t>
  </si>
  <si>
    <t>Proposed fee drawdown</t>
  </si>
  <si>
    <t>Cost Consultant</t>
  </si>
  <si>
    <t>Duration</t>
  </si>
  <si>
    <t>Task</t>
  </si>
  <si>
    <t>COST MANAGEMENT FEE PROPOSAL</t>
  </si>
  <si>
    <t>4 Months</t>
  </si>
  <si>
    <t>2 Months</t>
  </si>
  <si>
    <t>3 Months</t>
  </si>
  <si>
    <t>Senior MEP Cost Consultant</t>
  </si>
  <si>
    <t xml:space="preserve">Fixed Fee % </t>
  </si>
  <si>
    <t>8 Months</t>
  </si>
  <si>
    <t>Planning Application</t>
  </si>
  <si>
    <t>Tender Preperation (incl BoQ)</t>
  </si>
  <si>
    <t>Tender Period</t>
  </si>
  <si>
    <t>Tender Report &amp; Appointment</t>
  </si>
  <si>
    <t>Stage 4 - Technical Design</t>
  </si>
  <si>
    <t>Stage 3 - Developed Design</t>
  </si>
  <si>
    <t>Stage 2 - Concept Design</t>
  </si>
  <si>
    <t>Nav Kang</t>
  </si>
  <si>
    <t>Senior Cost Consultant</t>
  </si>
  <si>
    <t>RIBA Stage 2</t>
  </si>
  <si>
    <t>RIBA Stage 4</t>
  </si>
  <si>
    <t>RIBA Stage 3</t>
  </si>
  <si>
    <t>TOTAL FEE (EXCL VAT)</t>
  </si>
  <si>
    <t>RESOURCE SUMMARY - AVERAGE DAYS PER MONTH</t>
  </si>
  <si>
    <t>Winchester College - New Boarding Houses Project</t>
  </si>
  <si>
    <t>SINGLE CONTRACT TRADITIONAL PROCUREMENT</t>
  </si>
  <si>
    <t>3 months</t>
  </si>
  <si>
    <t>1 Month</t>
  </si>
  <si>
    <t>6 Weeks</t>
  </si>
  <si>
    <t xml:space="preserve">Stage 5 - Mobilisation </t>
  </si>
  <si>
    <t>Gokhan Hassan</t>
  </si>
  <si>
    <t>BoQ Preperation</t>
  </si>
  <si>
    <t>Senior Consultant(s)</t>
  </si>
  <si>
    <t>BQ Prep</t>
  </si>
  <si>
    <t>Travel &amp; Disbursements</t>
  </si>
  <si>
    <t>pm</t>
  </si>
  <si>
    <t>Stage 6 - Final Account</t>
  </si>
  <si>
    <t>2 months</t>
  </si>
  <si>
    <t>Stage 7 - End of Rectification Period</t>
  </si>
  <si>
    <t>RIBA Stage 7</t>
  </si>
  <si>
    <t>TWO STAGE D&amp;B PROCUREMENT</t>
  </si>
  <si>
    <t>First Stage Tender</t>
  </si>
  <si>
    <t>Negotiation &amp; Selection</t>
  </si>
  <si>
    <t>PCSA</t>
  </si>
  <si>
    <t>ERs/ Tender Preperation</t>
  </si>
  <si>
    <t>Second Stage Tender Period</t>
  </si>
  <si>
    <t>CSA Prep</t>
  </si>
  <si>
    <t>3.5 Months</t>
  </si>
  <si>
    <t>10 Months</t>
  </si>
  <si>
    <t>RESOURCE SCHEDULE</t>
  </si>
  <si>
    <t>title of project</t>
  </si>
  <si>
    <t>Notes:</t>
  </si>
  <si>
    <t>1. Please insert the number of hours per RIBA stage</t>
  </si>
  <si>
    <t>2. Please adapt rows for resources if required.</t>
  </si>
  <si>
    <t>3. This table is to illustrate your indication of resources to be spent on the project only and the values have no bearing on your fee. Therefore this resource schedule cannot be used as a basis for any future additional fee claims under the contract.</t>
  </si>
  <si>
    <t>4. Please insert your own formulae as none are contained in the cells below.</t>
  </si>
  <si>
    <t>Resource Level</t>
  </si>
  <si>
    <t>Resource Name</t>
  </si>
  <si>
    <t>PROJECT STAGE</t>
  </si>
  <si>
    <t>Preparation</t>
  </si>
  <si>
    <t xml:space="preserve">Design </t>
  </si>
  <si>
    <t>Pre-Construction</t>
  </si>
  <si>
    <t xml:space="preserve">Construction </t>
  </si>
  <si>
    <t>Handover &amp; Close out</t>
  </si>
  <si>
    <t>Use</t>
  </si>
  <si>
    <t>Date (period / week / month):</t>
  </si>
  <si>
    <t>-</t>
  </si>
  <si>
    <t>Days</t>
  </si>
  <si>
    <t>MEP Senior Consultant</t>
  </si>
  <si>
    <t>Total number of hours 
per RIBA stage</t>
  </si>
  <si>
    <t>Total Days</t>
  </si>
  <si>
    <t>4 months</t>
  </si>
  <si>
    <t>Total No.of Days
per RIBA stage</t>
  </si>
  <si>
    <t>Total Days Per Resource Head</t>
  </si>
  <si>
    <t>1 month</t>
  </si>
  <si>
    <t>45 months</t>
  </si>
  <si>
    <t xml:space="preserve"> 2- 7</t>
  </si>
  <si>
    <t>All</t>
  </si>
  <si>
    <t>%</t>
  </si>
  <si>
    <t>5 Months</t>
  </si>
  <si>
    <t xml:space="preserve">Stage 5 - Construction </t>
  </si>
  <si>
    <t>Hertford CM Fee based on £8m-£9m (April 2019)</t>
  </si>
  <si>
    <t>Hertford EA Fee based on £8m-£9m (April 2019)</t>
  </si>
  <si>
    <t>Hertford CM Fee based on £16.65m (April 2020)</t>
  </si>
  <si>
    <t>Hertford EA Fee based on £16.65m (April 2020)</t>
  </si>
  <si>
    <t>Average CM Fee = £12.575m</t>
  </si>
  <si>
    <t>Average EA Fee = £12.575m</t>
  </si>
  <si>
    <t>14.5 months</t>
  </si>
  <si>
    <t>11 months</t>
  </si>
  <si>
    <t>18 months</t>
  </si>
  <si>
    <t>RIBA 5</t>
  </si>
  <si>
    <t>RIBA 6</t>
  </si>
  <si>
    <t>RIBA 7</t>
  </si>
  <si>
    <t>RIBA 1-2</t>
  </si>
  <si>
    <t>RIBA 3</t>
  </si>
  <si>
    <t>RIBA 4</t>
  </si>
  <si>
    <t>Concept</t>
  </si>
  <si>
    <t>Stage 4 - Technical Design &amp; Procurement</t>
  </si>
  <si>
    <t>University of Kent - The Docking Station</t>
  </si>
  <si>
    <t>12 Months</t>
  </si>
  <si>
    <t>Ben Crampsie</t>
  </si>
  <si>
    <t>CA</t>
  </si>
  <si>
    <t>tbc</t>
  </si>
  <si>
    <t>Contract Administrator</t>
  </si>
  <si>
    <t>Gateway</t>
  </si>
  <si>
    <t>RIBA 2</t>
  </si>
  <si>
    <t>8 months</t>
  </si>
  <si>
    <t>Amran Raja</t>
  </si>
  <si>
    <t>Balazs Szabo</t>
  </si>
  <si>
    <t>Akeem</t>
  </si>
  <si>
    <t>Stage 6 - Handover</t>
  </si>
  <si>
    <t>Oldham Performance Space</t>
  </si>
  <si>
    <t>10 months</t>
  </si>
  <si>
    <t>24 months</t>
  </si>
  <si>
    <t>37 months</t>
  </si>
  <si>
    <t>Senior PM/EA</t>
  </si>
  <si>
    <t>Assistant PM/EA</t>
  </si>
  <si>
    <t>Akeem Champagnie</t>
  </si>
  <si>
    <t xml:space="preserve"> 4-7</t>
  </si>
  <si>
    <t>18 Months</t>
  </si>
  <si>
    <t>Bloom fee</t>
  </si>
  <si>
    <t>6 Months</t>
  </si>
  <si>
    <t>Procurement Singhe Stage Traditional</t>
  </si>
  <si>
    <t>PM/CA FEE PROPOSAL</t>
  </si>
  <si>
    <t>Stage 1 - Feasibility</t>
  </si>
  <si>
    <t>Stage 5 - Construction</t>
  </si>
  <si>
    <t>14 Months</t>
  </si>
  <si>
    <t>James Crampsie</t>
  </si>
  <si>
    <t>RIBA Stage 1</t>
  </si>
  <si>
    <t>RIBA Stage 6</t>
  </si>
  <si>
    <t>RIBA Stage 5</t>
  </si>
  <si>
    <t>15 months</t>
  </si>
  <si>
    <t>36 months</t>
  </si>
  <si>
    <t xml:space="preserve"> 1 - 7</t>
  </si>
  <si>
    <t>Adam Sukhon (Peer Review)</t>
  </si>
  <si>
    <t>Associate</t>
  </si>
  <si>
    <t xml:space="preserve">Project Professional </t>
  </si>
  <si>
    <t xml:space="preserve">Senior Professional </t>
  </si>
  <si>
    <t xml:space="preserve">RIBA STAGE </t>
  </si>
  <si>
    <t xml:space="preserve">1. Please insert the number of days per RIBA stage and per workstream. </t>
  </si>
  <si>
    <t>Resource Dayrate</t>
  </si>
  <si>
    <t xml:space="preserve">Cost </t>
  </si>
  <si>
    <t>Cost</t>
  </si>
  <si>
    <t xml:space="preserve">Total Cost Per Resource Head </t>
  </si>
  <si>
    <t>TOTAL</t>
  </si>
  <si>
    <t xml:space="preserve">Total Cost </t>
  </si>
  <si>
    <t xml:space="preserve">3. Please only adapt fields left in white. </t>
  </si>
  <si>
    <t>RIBA 0&amp;1</t>
  </si>
  <si>
    <t>FIRE CONSULTANT FEE PROPOSAL (CH1, CH2, CH3, BP1, AC1, AC3)</t>
  </si>
  <si>
    <t>Stage 0-1</t>
  </si>
  <si>
    <t>Stage 2</t>
  </si>
  <si>
    <t>Stage 3</t>
  </si>
  <si>
    <t>Stage 4</t>
  </si>
  <si>
    <t>Stage 5</t>
  </si>
  <si>
    <t>Stage 6</t>
  </si>
  <si>
    <t>Stage 7</t>
  </si>
  <si>
    <t>E</t>
  </si>
  <si>
    <t>G</t>
  </si>
  <si>
    <t>Britten Pears Building (BP1)</t>
  </si>
  <si>
    <t>Accommodation (AC1 &amp; AC3)</t>
  </si>
  <si>
    <t>Snape Maltings Concert Hall (CH1 &amp; CH2 &amp; CH3)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</si>
</sst>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44" formatCode="_-&quot;£&quot;* #,##0.00_-;\-&quot;£&quot;* #,##0.00_-;_-&quot;£&quot;* &quot;-&quot;??_-;_-@_-"/>
    <numFmt numFmtId="43" formatCode="_-* #,##0.00_-;\-* #,##0.00_-;_-* &quot;-&quot;??_-;_-@_-"/>
    <numFmt numFmtId="164" formatCode="&quot;£&quot;#,##0"/>
    <numFmt numFmtId="165" formatCode="&quot;£&quot;#,##0.00"/>
    <numFmt numFmtId="166" formatCode="#,##0.0"/>
    <numFmt numFmtId="167" formatCode="[$-F800]dddd\,\ mmmm\ dd\,\ yyyy"/>
    <numFmt numFmtId="168" formatCode="_-* #,##0_-;\-* #,##0_-;_-* &quot;-&quot;??_-;_-@_-"/>
    <numFmt numFmtId="169" formatCode="0.0%"/>
    <numFmt numFmtId="170" formatCode="_-[$£-809]* #,##0.00_-;\-[$£-809]* #,##0.00_-;_-[$£-809]* &quot;-&quot;??_-;_-@_-"/>
    <numFmt numFmtId="171" formatCode="0.0"/>
  </numFmts>
  <fonts count="25">
    <font>
      <sz val="10"/>
      <name val="Arial"/>
    </font>
    <font>
      <sz val="11"/>
      <color theme="1"/>
      <name val="Calibri"/>
      <family val="2"/>
      <scheme val="minor"/>
    </font>
    <font>
      <sz val="11"/>
      <color theme="1"/>
      <name val="Calibri"/>
      <family val="2"/>
      <scheme val="minor"/>
    </font>
    <font>
      <sz val="10"/>
      <name val="Arial"/>
      <family val="2"/>
    </font>
    <font>
      <sz val="10"/>
      <name val="Arial"/>
      <family val="2"/>
    </font>
    <font>
      <sz val="11"/>
      <color theme="1"/>
      <name val="Calibri"/>
      <family val="2"/>
      <scheme val="minor"/>
    </font>
    <font>
      <sz val="8"/>
      <name val="Arial"/>
      <family val="2"/>
    </font>
    <font>
      <sz val="10"/>
      <name val="Suisse Int'l"/>
      <family val="2"/>
    </font>
    <font>
      <b/>
      <sz val="16"/>
      <name val="Suisse Int'l"/>
      <family val="2"/>
    </font>
    <font>
      <sz val="10"/>
      <color rgb="FFFFFFFF"/>
      <name val="Suisse Int'l"/>
      <family val="2"/>
    </font>
    <font>
      <b/>
      <sz val="10"/>
      <color rgb="FFFFFFFF"/>
      <name val="Suisse Int'l"/>
      <family val="2"/>
    </font>
    <font>
      <b/>
      <sz val="11"/>
      <name val="Suisse Int'l"/>
      <family val="2"/>
    </font>
    <font>
      <b/>
      <sz val="10"/>
      <name val="Suisse Int'l"/>
      <family val="2"/>
    </font>
    <font>
      <sz val="12"/>
      <name val="Suisse Int'l"/>
      <family val="2"/>
    </font>
    <font>
      <sz val="16"/>
      <name val="Suisse Int'l"/>
      <family val="2"/>
    </font>
    <font>
      <sz val="9"/>
      <name val="Suisse Int'l"/>
      <family val="2"/>
    </font>
    <font>
      <b/>
      <sz val="9"/>
      <name val="Suisse Int'l"/>
      <family val="2"/>
    </font>
    <font>
      <b/>
      <sz val="9"/>
      <color rgb="FFFFFFFF"/>
      <name val="Suisse Int'l"/>
      <family val="2"/>
    </font>
    <font>
      <sz val="9"/>
      <color rgb="FFFFFFFF"/>
      <name val="Suisse Int'l"/>
      <family val="2"/>
    </font>
    <font>
      <b/>
      <i/>
      <sz val="10"/>
      <color rgb="FFFF0000"/>
      <name val="Suisse Int'l"/>
      <family val="2"/>
    </font>
    <font>
      <sz val="12"/>
      <name val="HelveticaNeueLT Std"/>
      <family val="2"/>
    </font>
    <font>
      <b/>
      <sz val="10"/>
      <color rgb="FF45A99E"/>
      <name val="Suisse Int'l"/>
      <family val="2"/>
    </font>
    <font>
      <sz val="11"/>
      <name val="Calibri"/>
      <family val="2"/>
      <scheme val="minor"/>
    </font>
    <font>
      <b/>
      <sz val="11"/>
      <name val="Calibri"/>
      <family val="2"/>
      <scheme val="minor"/>
    </font>
    <font>
      <sz val="10"/>
      <color rgb="FF00B050"/>
      <name val="Suisse Int'l"/>
      <family val="2"/>
    </font>
  </fonts>
  <fills count="1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theme="0" tint="-0.14996795556505021"/>
        <bgColor indexed="64"/>
      </patternFill>
    </fill>
    <fill>
      <patternFill patternType="solid">
        <fgColor theme="6" tint="0.89999084444715716"/>
        <bgColor indexed="64"/>
      </patternFill>
    </fill>
    <fill>
      <patternFill patternType="solid">
        <fgColor rgb="FF122241"/>
        <bgColor indexed="64"/>
      </patternFill>
    </fill>
    <fill>
      <patternFill patternType="solid">
        <fgColor indexed="9"/>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rgb="FF00B0F0"/>
        <bgColor indexed="64"/>
      </patternFill>
    </fill>
    <fill>
      <patternFill patternType="solid">
        <fgColor rgb="FFDB5A49"/>
        <bgColor indexed="64"/>
      </patternFill>
    </fill>
    <fill>
      <patternFill patternType="solid">
        <fgColor rgb="FF00B050"/>
        <bgColor indexed="64"/>
      </patternFill>
    </fill>
    <fill>
      <patternFill patternType="solid">
        <fgColor rgb="FFC9A4E4"/>
        <bgColor indexed="64"/>
      </patternFill>
    </fill>
    <fill>
      <patternFill patternType="solid">
        <fgColor theme="6" tint="0.749992370372631"/>
        <bgColor indexed="64"/>
      </patternFill>
    </fill>
  </fills>
  <borders count="80">
    <border>
      <left/>
      <right/>
      <top/>
      <bottom/>
      <diagonal/>
    </border>
    <border>
      <left/>
      <right/>
      <top style="thin">
        <color indexed="64"/>
      </top>
      <bottom/>
      <diagonal/>
    </border>
    <border>
      <left/>
      <right/>
      <top/>
      <bottom style="thin">
        <color indexed="64"/>
      </bottom>
      <diagonal/>
    </border>
    <border>
      <left/>
      <right style="thin">
        <color indexed="64"/>
      </right>
      <top/>
      <bottom/>
      <diagonal/>
    </border>
    <border>
      <left/>
      <right/>
      <top style="medium">
        <color indexed="64"/>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style="hair">
        <color indexed="64"/>
      </left>
      <right style="hair">
        <color indexed="64"/>
      </right>
      <top style="medium">
        <color indexed="64"/>
      </top>
      <bottom/>
      <diagonal/>
    </border>
    <border>
      <left/>
      <right style="medium">
        <color indexed="64"/>
      </right>
      <top style="medium">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23"/>
      </left>
      <right/>
      <top style="medium">
        <color indexed="23"/>
      </top>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right style="medium">
        <color indexed="23"/>
      </right>
      <top style="medium">
        <color indexed="23"/>
      </top>
      <bottom style="medium">
        <color indexed="23"/>
      </bottom>
      <diagonal/>
    </border>
    <border>
      <left style="medium">
        <color indexed="23"/>
      </left>
      <right/>
      <top/>
      <bottom/>
      <diagonal/>
    </border>
    <border>
      <left style="medium">
        <color indexed="23"/>
      </left>
      <right style="medium">
        <color indexed="23"/>
      </right>
      <top style="medium">
        <color indexed="23"/>
      </top>
      <bottom style="medium">
        <color indexed="23"/>
      </bottom>
      <diagonal/>
    </border>
    <border>
      <left style="medium">
        <color indexed="23"/>
      </left>
      <right/>
      <top/>
      <bottom style="medium">
        <color indexed="23"/>
      </bottom>
      <diagonal/>
    </border>
    <border>
      <left style="medium">
        <color auto="1"/>
      </left>
      <right style="thin">
        <color auto="1"/>
      </right>
      <top style="medium">
        <color indexed="23"/>
      </top>
      <bottom style="thin">
        <color auto="1"/>
      </bottom>
      <diagonal/>
    </border>
    <border>
      <left style="thin">
        <color auto="1"/>
      </left>
      <right style="thin">
        <color auto="1"/>
      </right>
      <top style="medium">
        <color indexed="23"/>
      </top>
      <bottom style="thin">
        <color auto="1"/>
      </bottom>
      <diagonal/>
    </border>
    <border>
      <left style="thin">
        <color auto="1"/>
      </left>
      <right style="medium">
        <color auto="1"/>
      </right>
      <top style="medium">
        <color indexed="23"/>
      </top>
      <bottom style="thin">
        <color auto="1"/>
      </bottom>
      <diagonal/>
    </border>
    <border>
      <left style="medium">
        <color auto="1"/>
      </left>
      <right style="thin">
        <color auto="1"/>
      </right>
      <top style="thin">
        <color auto="1"/>
      </top>
      <bottom style="thin">
        <color auto="1"/>
      </bottom>
      <diagonal/>
    </border>
    <border>
      <left style="medium">
        <color indexed="23"/>
      </left>
      <right style="medium">
        <color indexed="23"/>
      </right>
      <top/>
      <bottom style="medium">
        <color indexed="23"/>
      </bottom>
      <diagonal/>
    </border>
    <border>
      <left/>
      <right style="thin">
        <color indexed="64"/>
      </right>
      <top style="thin">
        <color auto="1"/>
      </top>
      <bottom style="thin">
        <color indexed="64"/>
      </bottom>
      <diagonal/>
    </border>
    <border>
      <left style="medium">
        <color indexed="23"/>
      </left>
      <right/>
      <top style="medium">
        <color indexed="23"/>
      </top>
      <bottom style="thin">
        <color rgb="FFFFFFFF"/>
      </bottom>
      <diagonal/>
    </border>
    <border>
      <left style="medium">
        <color indexed="23"/>
      </left>
      <right/>
      <top style="thin">
        <color rgb="FFFFFFFF"/>
      </top>
      <bottom style="thin">
        <color rgb="FFFFFFFF"/>
      </bottom>
      <diagonal/>
    </border>
    <border>
      <left style="medium">
        <color indexed="23"/>
      </left>
      <right style="thin">
        <color rgb="FFFFFFFF"/>
      </right>
      <top style="thin">
        <color rgb="FFFFFFFF"/>
      </top>
      <bottom style="thin">
        <color rgb="FFFFFFFF"/>
      </bottom>
      <diagonal/>
    </border>
    <border>
      <left style="medium">
        <color indexed="64"/>
      </left>
      <right style="thin">
        <color rgb="FFFFFFFF"/>
      </right>
      <top/>
      <bottom style="thin">
        <color rgb="FFFFFFFF"/>
      </bottom>
      <diagonal/>
    </border>
    <border>
      <left style="thin">
        <color rgb="FFFFFFFF"/>
      </left>
      <right style="medium">
        <color auto="1"/>
      </right>
      <top/>
      <bottom style="thin">
        <color rgb="FFFFFFFF"/>
      </bottom>
      <diagonal/>
    </border>
    <border>
      <left style="medium">
        <color indexed="64"/>
      </left>
      <right style="thin">
        <color rgb="FFFFFFFF"/>
      </right>
      <top style="thin">
        <color rgb="FFFFFFFF"/>
      </top>
      <bottom style="thin">
        <color rgb="FFFFFFFF"/>
      </bottom>
      <diagonal/>
    </border>
    <border>
      <left style="thin">
        <color rgb="FFFFFFFF"/>
      </left>
      <right style="medium">
        <color auto="1"/>
      </right>
      <top style="thin">
        <color rgb="FFFFFFFF"/>
      </top>
      <bottom style="thin">
        <color rgb="FFFFFFFF"/>
      </bottom>
      <diagonal/>
    </border>
    <border>
      <left/>
      <right style="thin">
        <color rgb="FFFFFFFF"/>
      </right>
      <top/>
      <bottom/>
      <diagonal/>
    </border>
    <border>
      <left style="thin">
        <color rgb="FFFFFFFF"/>
      </left>
      <right/>
      <top/>
      <bottom/>
      <diagonal/>
    </border>
    <border>
      <left style="thin">
        <color rgb="FFFFFFFF"/>
      </left>
      <right style="medium">
        <color indexed="23"/>
      </right>
      <top/>
      <bottom style="thin">
        <color rgb="FFFFFFFF"/>
      </bottom>
      <diagonal/>
    </border>
    <border diagonalUp="1">
      <left style="thin">
        <color auto="1"/>
      </left>
      <right style="thin">
        <color rgb="FFFFFFFF"/>
      </right>
      <top style="thin">
        <color rgb="FFFFFFFF"/>
      </top>
      <bottom/>
      <diagonal style="thin">
        <color rgb="FFFFFFFF"/>
      </diagonal>
    </border>
    <border diagonalUp="1">
      <left style="thin">
        <color auto="1"/>
      </left>
      <right style="thin">
        <color rgb="FFFFFFFF"/>
      </right>
      <top/>
      <bottom/>
      <diagonal style="thin">
        <color rgb="FFFFFFFF"/>
      </diagonal>
    </border>
    <border diagonalUp="1">
      <left style="thin">
        <color auto="1"/>
      </left>
      <right style="thin">
        <color rgb="FFFFFFFF"/>
      </right>
      <top/>
      <bottom style="thin">
        <color auto="1"/>
      </bottom>
      <diagonal style="thin">
        <color rgb="FFFFFFFF"/>
      </diagonal>
    </border>
    <border>
      <left/>
      <right style="medium">
        <color indexed="64"/>
      </right>
      <top/>
      <bottom style="thin">
        <color indexed="64"/>
      </bottom>
      <diagonal/>
    </border>
    <border>
      <left style="thin">
        <color auto="1"/>
      </left>
      <right/>
      <top style="medium">
        <color indexed="23"/>
      </top>
      <bottom/>
      <diagonal/>
    </border>
    <border>
      <left style="medium">
        <color auto="1"/>
      </left>
      <right style="thin">
        <color auto="1"/>
      </right>
      <top/>
      <bottom style="thin">
        <color auto="1"/>
      </bottom>
      <diagonal/>
    </border>
    <border>
      <left style="thin">
        <color auto="1"/>
      </left>
      <right/>
      <top style="medium">
        <color indexed="23"/>
      </top>
      <bottom style="thin">
        <color auto="1"/>
      </bottom>
      <diagonal/>
    </border>
    <border>
      <left/>
      <right/>
      <top/>
      <bottom style="medium">
        <color indexed="23"/>
      </bottom>
      <diagonal/>
    </border>
    <border>
      <left/>
      <right/>
      <top style="medium">
        <color indexed="23"/>
      </top>
      <bottom/>
      <diagonal/>
    </border>
    <border>
      <left/>
      <right style="medium">
        <color indexed="23"/>
      </right>
      <top style="medium">
        <color indexed="23"/>
      </top>
      <bottom/>
      <diagonal/>
    </border>
    <border>
      <left/>
      <right style="medium">
        <color indexed="23"/>
      </right>
      <top/>
      <bottom style="medium">
        <color indexed="23"/>
      </bottom>
      <diagonal/>
    </border>
    <border>
      <left/>
      <right style="thin">
        <color auto="1"/>
      </right>
      <top style="medium">
        <color indexed="23"/>
      </top>
      <bottom style="thin">
        <color auto="1"/>
      </bottom>
      <diagonal/>
    </border>
    <border>
      <left style="thin">
        <color indexed="64"/>
      </left>
      <right style="thin">
        <color indexed="64"/>
      </right>
      <top style="thin">
        <color indexed="64"/>
      </top>
      <bottom/>
      <diagonal/>
    </border>
  </borders>
  <cellStyleXfs count="8">
    <xf numFmtId="0" fontId="0" fillId="0" borderId="0"/>
    <xf numFmtId="0" fontId="5" fillId="0" borderId="0"/>
    <xf numFmtId="0" fontId="4" fillId="0" borderId="0"/>
    <xf numFmtId="9" fontId="3" fillId="0" borderId="0" applyFont="0" applyFill="0" applyBorder="0" applyAlignment="0" applyProtection="0"/>
    <xf numFmtId="43" fontId="3" fillId="0" borderId="0" applyFont="0" applyFill="0" applyBorder="0" applyAlignment="0" applyProtection="0"/>
    <xf numFmtId="0" fontId="2" fillId="0" borderId="0"/>
    <xf numFmtId="0" fontId="20" fillId="0" borderId="0"/>
    <xf numFmtId="0" fontId="1" fillId="0" borderId="0"/>
  </cellStyleXfs>
  <cellXfs count="332">
    <xf numFmtId="0" fontId="0" fillId="0" borderId="0" xfId="0"/>
    <xf numFmtId="3" fontId="7" fillId="0" borderId="0" xfId="0" applyNumberFormat="1" applyFont="1"/>
    <xf numFmtId="0" fontId="7" fillId="0" borderId="0" xfId="0" applyFont="1"/>
    <xf numFmtId="10" fontId="7" fillId="0" borderId="0" xfId="3" applyNumberFormat="1" applyFont="1" applyFill="1"/>
    <xf numFmtId="0" fontId="8" fillId="0" borderId="0" xfId="0" applyFont="1" applyAlignment="1">
      <alignment horizontal="left"/>
    </xf>
    <xf numFmtId="10" fontId="7" fillId="0" borderId="0" xfId="3" applyNumberFormat="1" applyFont="1" applyFill="1" applyBorder="1"/>
    <xf numFmtId="0" fontId="7" fillId="2" borderId="0" xfId="0" applyFont="1" applyFill="1"/>
    <xf numFmtId="0" fontId="9" fillId="7" borderId="8" xfId="0" applyFont="1" applyFill="1" applyBorder="1"/>
    <xf numFmtId="167" fontId="10" fillId="7" borderId="4" xfId="0" applyNumberFormat="1" applyFont="1" applyFill="1" applyBorder="1" applyAlignment="1">
      <alignment horizontal="left"/>
    </xf>
    <xf numFmtId="0" fontId="9" fillId="7" borderId="4" xfId="0" applyFont="1" applyFill="1" applyBorder="1"/>
    <xf numFmtId="0" fontId="10" fillId="7" borderId="4" xfId="0" applyFont="1" applyFill="1" applyBorder="1"/>
    <xf numFmtId="1" fontId="10" fillId="7" borderId="6" xfId="0" applyNumberFormat="1" applyFont="1" applyFill="1" applyBorder="1" applyAlignment="1">
      <alignment horizontal="center"/>
    </xf>
    <xf numFmtId="3" fontId="10" fillId="7" borderId="6" xfId="0" applyNumberFormat="1" applyFont="1" applyFill="1" applyBorder="1" applyAlignment="1">
      <alignment horizontal="center"/>
    </xf>
    <xf numFmtId="0" fontId="10" fillId="7" borderId="21" xfId="0" applyFont="1" applyFill="1" applyBorder="1" applyAlignment="1">
      <alignment horizontal="center"/>
    </xf>
    <xf numFmtId="0" fontId="7" fillId="4" borderId="0" xfId="0" applyFont="1" applyFill="1"/>
    <xf numFmtId="0" fontId="7" fillId="2" borderId="0" xfId="0" applyFont="1" applyFill="1" applyAlignment="1">
      <alignment vertical="center"/>
    </xf>
    <xf numFmtId="0" fontId="7" fillId="0" borderId="0" xfId="0" applyFont="1" applyAlignment="1">
      <alignment vertical="center"/>
    </xf>
    <xf numFmtId="0" fontId="10" fillId="7" borderId="20" xfId="0" applyFont="1" applyFill="1" applyBorder="1" applyAlignment="1">
      <alignment horizontal="left" vertical="center"/>
    </xf>
    <xf numFmtId="167" fontId="10" fillId="7" borderId="0" xfId="0" applyNumberFormat="1" applyFont="1" applyFill="1" applyAlignment="1">
      <alignment horizontal="left" vertical="center"/>
    </xf>
    <xf numFmtId="0" fontId="9" fillId="7" borderId="0" xfId="0" applyFont="1" applyFill="1" applyAlignment="1">
      <alignment vertical="center"/>
    </xf>
    <xf numFmtId="0" fontId="10" fillId="7" borderId="0" xfId="0" applyFont="1" applyFill="1" applyAlignment="1">
      <alignment vertical="center"/>
    </xf>
    <xf numFmtId="3" fontId="10" fillId="7" borderId="7" xfId="0" applyNumberFormat="1" applyFont="1" applyFill="1" applyBorder="1" applyAlignment="1">
      <alignment horizontal="center" vertical="center"/>
    </xf>
    <xf numFmtId="0" fontId="9" fillId="7" borderId="22" xfId="0" applyFont="1" applyFill="1" applyBorder="1" applyAlignment="1">
      <alignment horizontal="center" vertical="center"/>
    </xf>
    <xf numFmtId="0" fontId="7" fillId="4" borderId="0" xfId="0" applyFont="1" applyFill="1" applyAlignment="1">
      <alignment vertical="center"/>
    </xf>
    <xf numFmtId="3" fontId="7" fillId="0" borderId="0" xfId="0" applyNumberFormat="1" applyFont="1" applyAlignment="1">
      <alignment vertical="center"/>
    </xf>
    <xf numFmtId="10" fontId="7" fillId="0" borderId="0" xfId="3" applyNumberFormat="1" applyFont="1" applyFill="1" applyBorder="1" applyAlignment="1">
      <alignment vertical="center"/>
    </xf>
    <xf numFmtId="168" fontId="7" fillId="0" borderId="0" xfId="0" applyNumberFormat="1" applyFont="1" applyAlignment="1">
      <alignment vertical="center"/>
    </xf>
    <xf numFmtId="3" fontId="12" fillId="0" borderId="0" xfId="0" applyNumberFormat="1" applyFont="1" applyAlignment="1">
      <alignment horizontal="center" vertical="center"/>
    </xf>
    <xf numFmtId="3" fontId="12" fillId="0" borderId="31" xfId="0" applyNumberFormat="1" applyFont="1" applyBorder="1" applyAlignment="1">
      <alignment vertical="center"/>
    </xf>
    <xf numFmtId="3" fontId="7" fillId="4" borderId="0" xfId="0" applyNumberFormat="1" applyFont="1" applyFill="1"/>
    <xf numFmtId="169" fontId="12" fillId="0" borderId="31" xfId="3" applyNumberFormat="1" applyFont="1" applyFill="1" applyBorder="1" applyAlignment="1">
      <alignment vertical="center"/>
    </xf>
    <xf numFmtId="166" fontId="7" fillId="4" borderId="0" xfId="0" applyNumberFormat="1" applyFont="1" applyFill="1"/>
    <xf numFmtId="10" fontId="11" fillId="0" borderId="0" xfId="3" applyNumberFormat="1" applyFont="1" applyFill="1" applyBorder="1" applyAlignment="1">
      <alignment horizontal="center" vertical="center"/>
    </xf>
    <xf numFmtId="10" fontId="11" fillId="0" borderId="0" xfId="3" applyNumberFormat="1" applyFont="1" applyFill="1" applyAlignment="1">
      <alignment horizontal="left" vertical="center"/>
    </xf>
    <xf numFmtId="168" fontId="13" fillId="0" borderId="0" xfId="4" applyNumberFormat="1" applyFont="1" applyFill="1"/>
    <xf numFmtId="9" fontId="7" fillId="0" borderId="0" xfId="3" applyFont="1" applyFill="1"/>
    <xf numFmtId="0" fontId="14" fillId="0" borderId="0" xfId="0" applyFont="1" applyAlignment="1">
      <alignment horizontal="left"/>
    </xf>
    <xf numFmtId="0" fontId="15" fillId="0" borderId="0" xfId="0" applyFont="1" applyAlignment="1">
      <alignment vertical="center"/>
    </xf>
    <xf numFmtId="0" fontId="16" fillId="0" borderId="8" xfId="0" applyFont="1" applyBorder="1" applyAlignment="1">
      <alignment horizontal="left" vertical="center"/>
    </xf>
    <xf numFmtId="0" fontId="16" fillId="0" borderId="4" xfId="0" applyFont="1" applyBorder="1" applyAlignment="1">
      <alignment vertical="center"/>
    </xf>
    <xf numFmtId="0" fontId="16" fillId="0" borderId="32" xfId="0" applyFont="1" applyBorder="1" applyAlignment="1">
      <alignment vertical="center"/>
    </xf>
    <xf numFmtId="3" fontId="15" fillId="0" borderId="9" xfId="0" applyNumberFormat="1" applyFont="1" applyBorder="1" applyAlignment="1">
      <alignment vertical="center"/>
    </xf>
    <xf numFmtId="0" fontId="15" fillId="0" borderId="10" xfId="0" applyFont="1" applyBorder="1" applyAlignment="1">
      <alignment horizontal="center" vertical="center"/>
    </xf>
    <xf numFmtId="0" fontId="16" fillId="0" borderId="20" xfId="0" applyFont="1" applyBorder="1" applyAlignment="1">
      <alignment horizontal="left" vertical="center"/>
    </xf>
    <xf numFmtId="0" fontId="16" fillId="0" borderId="0" xfId="0" applyFont="1" applyAlignment="1">
      <alignment vertical="center"/>
    </xf>
    <xf numFmtId="0" fontId="16" fillId="0" borderId="3" xfId="0" applyFont="1" applyBorder="1" applyAlignment="1">
      <alignment vertical="center"/>
    </xf>
    <xf numFmtId="3" fontId="15" fillId="0" borderId="29" xfId="0" applyNumberFormat="1" applyFont="1" applyBorder="1" applyAlignment="1">
      <alignment vertical="center"/>
    </xf>
    <xf numFmtId="0" fontId="15" fillId="0" borderId="30" xfId="0" applyFont="1" applyBorder="1" applyAlignment="1">
      <alignment horizontal="center" vertical="center"/>
    </xf>
    <xf numFmtId="0" fontId="15" fillId="0" borderId="0" xfId="0" applyFont="1"/>
    <xf numFmtId="0" fontId="16" fillId="0" borderId="11" xfId="0" applyFont="1" applyBorder="1" applyAlignment="1">
      <alignment horizontal="left" vertical="center"/>
    </xf>
    <xf numFmtId="17" fontId="15" fillId="0" borderId="12" xfId="0" applyNumberFormat="1" applyFont="1" applyBorder="1" applyAlignment="1">
      <alignment horizontal="left" vertical="center"/>
    </xf>
    <xf numFmtId="0" fontId="16" fillId="0" borderId="15" xfId="0" applyFont="1" applyBorder="1" applyAlignment="1">
      <alignment vertical="center"/>
    </xf>
    <xf numFmtId="3" fontId="15" fillId="0" borderId="13" xfId="0" applyNumberFormat="1" applyFont="1" applyBorder="1" applyAlignment="1">
      <alignment vertical="center"/>
    </xf>
    <xf numFmtId="0" fontId="15" fillId="0" borderId="14" xfId="0" applyFont="1" applyBorder="1" applyAlignment="1">
      <alignment horizontal="center" vertical="center"/>
    </xf>
    <xf numFmtId="3" fontId="15" fillId="0" borderId="0" xfId="0" applyNumberFormat="1" applyFont="1" applyAlignment="1">
      <alignment vertical="center"/>
    </xf>
    <xf numFmtId="0" fontId="15" fillId="0" borderId="11" xfId="0" applyFont="1" applyBorder="1" applyAlignment="1">
      <alignment horizontal="left" vertical="center"/>
    </xf>
    <xf numFmtId="15" fontId="15" fillId="0" borderId="12" xfId="0" applyNumberFormat="1" applyFont="1" applyBorder="1" applyAlignment="1">
      <alignment horizontal="left" vertical="center"/>
    </xf>
    <xf numFmtId="15" fontId="15" fillId="0" borderId="12" xfId="0" applyNumberFormat="1" applyFont="1" applyBorder="1" applyAlignment="1">
      <alignment horizontal="right" vertical="center"/>
    </xf>
    <xf numFmtId="0" fontId="15" fillId="0" borderId="13" xfId="0" applyFont="1" applyBorder="1"/>
    <xf numFmtId="3" fontId="15" fillId="0" borderId="16" xfId="0" applyNumberFormat="1" applyFont="1" applyBorder="1" applyAlignment="1">
      <alignment vertical="center"/>
    </xf>
    <xf numFmtId="3" fontId="15" fillId="0" borderId="14" xfId="0" applyNumberFormat="1" applyFont="1" applyBorder="1" applyAlignment="1">
      <alignment vertical="center"/>
    </xf>
    <xf numFmtId="0" fontId="15" fillId="0" borderId="20" xfId="0" applyFont="1" applyBorder="1"/>
    <xf numFmtId="0" fontId="16" fillId="0" borderId="0" xfId="0" applyFont="1" applyAlignment="1">
      <alignment horizontal="left"/>
    </xf>
    <xf numFmtId="0" fontId="16" fillId="0" borderId="18" xfId="0" applyFont="1" applyBorder="1"/>
    <xf numFmtId="0" fontId="16" fillId="0" borderId="19" xfId="0" applyFont="1" applyBorder="1"/>
    <xf numFmtId="3" fontId="15" fillId="0" borderId="0" xfId="0" applyNumberFormat="1" applyFont="1"/>
    <xf numFmtId="0" fontId="15" fillId="0" borderId="30" xfId="0" applyFont="1" applyBorder="1" applyAlignment="1">
      <alignment horizontal="center"/>
    </xf>
    <xf numFmtId="0" fontId="15" fillId="6" borderId="0" xfId="0" applyFont="1" applyFill="1"/>
    <xf numFmtId="0" fontId="16" fillId="6" borderId="8" xfId="0" applyFont="1" applyFill="1" applyBorder="1" applyAlignment="1">
      <alignment horizontal="left"/>
    </xf>
    <xf numFmtId="0" fontId="15" fillId="6" borderId="4" xfId="0" applyFont="1" applyFill="1" applyBorder="1" applyAlignment="1">
      <alignment horizontal="left"/>
    </xf>
    <xf numFmtId="0" fontId="15" fillId="6" borderId="3" xfId="0" applyFont="1" applyFill="1" applyBorder="1"/>
    <xf numFmtId="1" fontId="16" fillId="6" borderId="6" xfId="0" applyNumberFormat="1" applyFont="1" applyFill="1" applyBorder="1" applyAlignment="1">
      <alignment horizontal="center"/>
    </xf>
    <xf numFmtId="3" fontId="16" fillId="6" borderId="6" xfId="0" applyNumberFormat="1" applyFont="1" applyFill="1" applyBorder="1" applyAlignment="1">
      <alignment horizontal="center"/>
    </xf>
    <xf numFmtId="0" fontId="16" fillId="6" borderId="21" xfId="0" applyFont="1" applyFill="1" applyBorder="1" applyAlignment="1">
      <alignment horizontal="center"/>
    </xf>
    <xf numFmtId="0" fontId="15" fillId="6" borderId="0" xfId="0" applyFont="1" applyFill="1" applyAlignment="1">
      <alignment vertical="center"/>
    </xf>
    <xf numFmtId="3" fontId="16" fillId="6" borderId="7" xfId="0" applyNumberFormat="1" applyFont="1" applyFill="1" applyBorder="1" applyAlignment="1">
      <alignment horizontal="center" vertical="center"/>
    </xf>
    <xf numFmtId="0" fontId="15" fillId="6" borderId="22" xfId="0" applyFont="1" applyFill="1" applyBorder="1" applyAlignment="1">
      <alignment horizontal="center" vertical="center"/>
    </xf>
    <xf numFmtId="3" fontId="15" fillId="6" borderId="6" xfId="0" applyNumberFormat="1" applyFont="1" applyFill="1" applyBorder="1" applyAlignment="1">
      <alignment horizontal="center"/>
    </xf>
    <xf numFmtId="0" fontId="15" fillId="6" borderId="23" xfId="0" applyFont="1" applyFill="1" applyBorder="1" applyAlignment="1">
      <alignment horizontal="center"/>
    </xf>
    <xf numFmtId="0" fontId="16" fillId="6" borderId="20" xfId="0" applyFont="1" applyFill="1" applyBorder="1" applyAlignment="1">
      <alignment horizontal="left" vertical="center"/>
    </xf>
    <xf numFmtId="0" fontId="16" fillId="6" borderId="0" xfId="0" applyFont="1" applyFill="1" applyAlignment="1">
      <alignment vertical="center"/>
    </xf>
    <xf numFmtId="3" fontId="16" fillId="6" borderId="24" xfId="0" applyNumberFormat="1" applyFont="1" applyFill="1" applyBorder="1" applyAlignment="1">
      <alignment horizontal="center" vertical="center"/>
    </xf>
    <xf numFmtId="0" fontId="15" fillId="6" borderId="23" xfId="0" applyFont="1" applyFill="1" applyBorder="1" applyAlignment="1">
      <alignment horizontal="center" vertical="center"/>
    </xf>
    <xf numFmtId="9" fontId="15" fillId="6" borderId="0" xfId="3" applyFont="1" applyFill="1" applyAlignment="1">
      <alignment vertical="center"/>
    </xf>
    <xf numFmtId="0" fontId="15" fillId="6" borderId="20" xfId="0" applyFont="1" applyFill="1" applyBorder="1" applyAlignment="1">
      <alignment horizontal="left" vertical="center"/>
    </xf>
    <xf numFmtId="0" fontId="15" fillId="6" borderId="0" xfId="0" applyFont="1" applyFill="1" applyAlignment="1">
      <alignment horizontal="left" vertical="center"/>
    </xf>
    <xf numFmtId="166" fontId="15" fillId="6" borderId="24" xfId="0" applyNumberFormat="1" applyFont="1" applyFill="1" applyBorder="1" applyAlignment="1">
      <alignment horizontal="center" vertical="center"/>
    </xf>
    <xf numFmtId="166" fontId="15" fillId="6" borderId="23" xfId="0" applyNumberFormat="1" applyFont="1" applyFill="1" applyBorder="1" applyAlignment="1">
      <alignment horizontal="center" vertical="center"/>
    </xf>
    <xf numFmtId="0" fontId="15" fillId="6" borderId="0" xfId="0" applyFont="1" applyFill="1" applyAlignment="1">
      <alignment vertical="top"/>
    </xf>
    <xf numFmtId="0" fontId="15" fillId="0" borderId="0" xfId="0" applyFont="1" applyAlignment="1">
      <alignment vertical="top"/>
    </xf>
    <xf numFmtId="0" fontId="15" fillId="6" borderId="20" xfId="0" applyFont="1" applyFill="1" applyBorder="1" applyAlignment="1">
      <alignment horizontal="left" vertical="top"/>
    </xf>
    <xf numFmtId="0" fontId="15" fillId="6" borderId="0" xfId="0" applyFont="1" applyFill="1" applyAlignment="1">
      <alignment horizontal="left" vertical="top"/>
    </xf>
    <xf numFmtId="0" fontId="15" fillId="6" borderId="0" xfId="0" applyFont="1" applyFill="1" applyAlignment="1">
      <alignment horizontal="right" vertical="top"/>
    </xf>
    <xf numFmtId="166" fontId="15" fillId="6" borderId="25" xfId="0" applyNumberFormat="1" applyFont="1" applyFill="1" applyBorder="1" applyAlignment="1">
      <alignment horizontal="center" vertical="top"/>
    </xf>
    <xf numFmtId="0" fontId="16" fillId="6" borderId="26" xfId="0" applyFont="1" applyFill="1" applyBorder="1" applyAlignment="1">
      <alignment horizontal="left" vertical="center"/>
    </xf>
    <xf numFmtId="0" fontId="16" fillId="6" borderId="5" xfId="0" applyFont="1" applyFill="1" applyBorder="1" applyAlignment="1">
      <alignment horizontal="left" vertical="center"/>
    </xf>
    <xf numFmtId="0" fontId="16" fillId="6" borderId="5" xfId="0" applyFont="1" applyFill="1" applyBorder="1" applyAlignment="1">
      <alignment vertical="center"/>
    </xf>
    <xf numFmtId="3" fontId="15" fillId="6" borderId="27" xfId="0" applyNumberFormat="1" applyFont="1" applyFill="1" applyBorder="1" applyAlignment="1">
      <alignment horizontal="center" vertical="center"/>
    </xf>
    <xf numFmtId="166" fontId="16" fillId="6" borderId="28" xfId="0" applyNumberFormat="1" applyFont="1" applyFill="1" applyBorder="1" applyAlignment="1">
      <alignment horizontal="center" vertical="center"/>
    </xf>
    <xf numFmtId="3" fontId="16" fillId="6" borderId="0" xfId="0" applyNumberFormat="1" applyFont="1" applyFill="1" applyAlignment="1">
      <alignment vertical="center"/>
    </xf>
    <xf numFmtId="3" fontId="15" fillId="6" borderId="0" xfId="0" applyNumberFormat="1" applyFont="1" applyFill="1" applyAlignment="1">
      <alignment vertical="center"/>
    </xf>
    <xf numFmtId="0" fontId="15" fillId="6" borderId="30" xfId="0" applyFont="1" applyFill="1" applyBorder="1" applyAlignment="1">
      <alignment horizontal="center" vertical="center"/>
    </xf>
    <xf numFmtId="0" fontId="16" fillId="6" borderId="21" xfId="0" applyFont="1" applyFill="1" applyBorder="1" applyAlignment="1">
      <alignment horizontal="center" vertical="center"/>
    </xf>
    <xf numFmtId="3" fontId="16" fillId="6" borderId="0" xfId="0" applyNumberFormat="1" applyFont="1" applyFill="1" applyAlignment="1">
      <alignment horizontal="right" vertical="center"/>
    </xf>
    <xf numFmtId="164" fontId="16" fillId="6" borderId="22" xfId="0" applyNumberFormat="1" applyFont="1" applyFill="1" applyBorder="1" applyAlignment="1">
      <alignment horizontal="center" vertical="center"/>
    </xf>
    <xf numFmtId="0" fontId="16" fillId="6" borderId="0" xfId="0" applyFont="1" applyFill="1" applyAlignment="1">
      <alignment horizontal="right" vertical="center"/>
    </xf>
    <xf numFmtId="3" fontId="16" fillId="6" borderId="0" xfId="0" applyNumberFormat="1" applyFont="1" applyFill="1"/>
    <xf numFmtId="3" fontId="15" fillId="6" borderId="24" xfId="0" applyNumberFormat="1" applyFont="1" applyFill="1" applyBorder="1"/>
    <xf numFmtId="164" fontId="16" fillId="6" borderId="23" xfId="0" applyNumberFormat="1" applyFont="1" applyFill="1" applyBorder="1" applyAlignment="1">
      <alignment horizontal="center"/>
    </xf>
    <xf numFmtId="165" fontId="15" fillId="6" borderId="0" xfId="0" applyNumberFormat="1" applyFont="1" applyFill="1" applyAlignment="1">
      <alignment vertical="center"/>
    </xf>
    <xf numFmtId="3" fontId="15" fillId="6" borderId="24" xfId="0" applyNumberFormat="1" applyFont="1" applyFill="1" applyBorder="1" applyAlignment="1">
      <alignment horizontal="center" vertical="center"/>
    </xf>
    <xf numFmtId="3" fontId="15" fillId="6" borderId="23" xfId="0" applyNumberFormat="1" applyFont="1" applyFill="1" applyBorder="1" applyAlignment="1">
      <alignment horizontal="center" vertical="center"/>
    </xf>
    <xf numFmtId="0" fontId="15" fillId="6" borderId="17" xfId="0" applyFont="1" applyFill="1" applyBorder="1" applyAlignment="1">
      <alignment vertical="center"/>
    </xf>
    <xf numFmtId="0" fontId="15" fillId="6" borderId="18" xfId="0" applyFont="1" applyFill="1" applyBorder="1" applyAlignment="1">
      <alignment horizontal="left" vertical="center"/>
    </xf>
    <xf numFmtId="2" fontId="16" fillId="6" borderId="18" xfId="0" applyNumberFormat="1" applyFont="1" applyFill="1" applyBorder="1" applyAlignment="1">
      <alignment vertical="center"/>
    </xf>
    <xf numFmtId="3" fontId="15" fillId="6" borderId="18" xfId="0" applyNumberFormat="1" applyFont="1" applyFill="1" applyBorder="1" applyAlignment="1">
      <alignment vertical="center"/>
    </xf>
    <xf numFmtId="3" fontId="15" fillId="2" borderId="0" xfId="0" applyNumberFormat="1" applyFont="1" applyFill="1"/>
    <xf numFmtId="0" fontId="15" fillId="4" borderId="0" xfId="0" applyFont="1" applyFill="1"/>
    <xf numFmtId="10" fontId="15" fillId="2" borderId="0" xfId="3" applyNumberFormat="1" applyFont="1" applyFill="1" applyBorder="1"/>
    <xf numFmtId="0" fontId="15" fillId="2" borderId="0" xfId="0" applyFont="1" applyFill="1"/>
    <xf numFmtId="10" fontId="15" fillId="0" borderId="0" xfId="3" applyNumberFormat="1" applyFont="1" applyFill="1" applyBorder="1"/>
    <xf numFmtId="3" fontId="16" fillId="3" borderId="1" xfId="0" applyNumberFormat="1" applyFont="1" applyFill="1" applyBorder="1"/>
    <xf numFmtId="3" fontId="16" fillId="3" borderId="0" xfId="0" applyNumberFormat="1" applyFont="1" applyFill="1"/>
    <xf numFmtId="10" fontId="16" fillId="3" borderId="0" xfId="3" applyNumberFormat="1" applyFont="1" applyFill="1" applyBorder="1"/>
    <xf numFmtId="10" fontId="15" fillId="3" borderId="0" xfId="0" applyNumberFormat="1" applyFont="1" applyFill="1"/>
    <xf numFmtId="3" fontId="15" fillId="3" borderId="0" xfId="0" applyNumberFormat="1" applyFont="1" applyFill="1"/>
    <xf numFmtId="10" fontId="15" fillId="3" borderId="0" xfId="3" applyNumberFormat="1" applyFont="1" applyFill="1" applyBorder="1"/>
    <xf numFmtId="3" fontId="15" fillId="5" borderId="2" xfId="0" applyNumberFormat="1" applyFont="1" applyFill="1" applyBorder="1"/>
    <xf numFmtId="3" fontId="15" fillId="5" borderId="0" xfId="0" applyNumberFormat="1" applyFont="1" applyFill="1"/>
    <xf numFmtId="10" fontId="15" fillId="5" borderId="0" xfId="3" applyNumberFormat="1" applyFont="1" applyFill="1" applyBorder="1"/>
    <xf numFmtId="10" fontId="15" fillId="0" borderId="0" xfId="3" applyNumberFormat="1" applyFont="1" applyFill="1" applyBorder="1" applyAlignment="1">
      <alignment vertical="center"/>
    </xf>
    <xf numFmtId="3" fontId="16" fillId="6" borderId="33" xfId="0" applyNumberFormat="1" applyFont="1" applyFill="1" applyBorder="1" applyAlignment="1">
      <alignment vertical="center"/>
    </xf>
    <xf numFmtId="168" fontId="15" fillId="6" borderId="10" xfId="0" applyNumberFormat="1" applyFont="1" applyFill="1" applyBorder="1" applyAlignment="1">
      <alignment vertical="center"/>
    </xf>
    <xf numFmtId="10" fontId="17" fillId="7" borderId="31" xfId="3" applyNumberFormat="1" applyFont="1" applyFill="1" applyBorder="1" applyAlignment="1">
      <alignment horizontal="center" vertical="center"/>
    </xf>
    <xf numFmtId="3" fontId="16" fillId="6" borderId="34" xfId="0" applyNumberFormat="1" applyFont="1" applyFill="1" applyBorder="1" applyAlignment="1">
      <alignment vertical="center"/>
    </xf>
    <xf numFmtId="168" fontId="15" fillId="6" borderId="37" xfId="0" applyNumberFormat="1" applyFont="1" applyFill="1" applyBorder="1" applyAlignment="1">
      <alignment vertical="center"/>
    </xf>
    <xf numFmtId="168" fontId="15" fillId="0" borderId="0" xfId="4" applyNumberFormat="1" applyFont="1" applyFill="1" applyAlignment="1">
      <alignment vertical="center"/>
    </xf>
    <xf numFmtId="3" fontId="16" fillId="6" borderId="35" xfId="0" applyNumberFormat="1" applyFont="1" applyFill="1" applyBorder="1" applyAlignment="1">
      <alignment vertical="center"/>
    </xf>
    <xf numFmtId="168" fontId="15" fillId="6" borderId="36" xfId="0" applyNumberFormat="1" applyFont="1" applyFill="1" applyBorder="1" applyAlignment="1">
      <alignment vertical="center"/>
    </xf>
    <xf numFmtId="3" fontId="17" fillId="7" borderId="39" xfId="0" applyNumberFormat="1" applyFont="1" applyFill="1" applyBorder="1" applyAlignment="1">
      <alignment vertical="center"/>
    </xf>
    <xf numFmtId="168" fontId="18" fillId="7" borderId="40" xfId="0" applyNumberFormat="1" applyFont="1" applyFill="1" applyBorder="1" applyAlignment="1">
      <alignment vertical="center"/>
    </xf>
    <xf numFmtId="168" fontId="15" fillId="0" borderId="0" xfId="0" applyNumberFormat="1" applyFont="1" applyAlignment="1">
      <alignment vertical="center"/>
    </xf>
    <xf numFmtId="3" fontId="16" fillId="6" borderId="27" xfId="0" applyNumberFormat="1" applyFont="1" applyFill="1" applyBorder="1" applyAlignment="1">
      <alignment horizontal="center" vertical="center"/>
    </xf>
    <xf numFmtId="9" fontId="15" fillId="0" borderId="41" xfId="3" applyFont="1" applyFill="1" applyBorder="1" applyAlignment="1">
      <alignment horizontal="center" vertical="center"/>
    </xf>
    <xf numFmtId="9" fontId="15" fillId="0" borderId="0" xfId="0" applyNumberFormat="1" applyFont="1" applyAlignment="1">
      <alignment horizontal="center" vertical="center"/>
    </xf>
    <xf numFmtId="10" fontId="17" fillId="7" borderId="31" xfId="0" applyNumberFormat="1" applyFont="1" applyFill="1" applyBorder="1" applyAlignment="1">
      <alignment horizontal="center" vertical="center"/>
    </xf>
    <xf numFmtId="10" fontId="16" fillId="0" borderId="42" xfId="3" applyNumberFormat="1" applyFont="1" applyFill="1" applyBorder="1" applyAlignment="1">
      <alignment vertical="center"/>
    </xf>
    <xf numFmtId="9" fontId="15" fillId="0" borderId="34" xfId="3" applyFont="1" applyFill="1" applyBorder="1" applyAlignment="1">
      <alignment horizontal="center" vertical="center"/>
    </xf>
    <xf numFmtId="165" fontId="15" fillId="6" borderId="0" xfId="0" applyNumberFormat="1" applyFont="1" applyFill="1"/>
    <xf numFmtId="0" fontId="16" fillId="0" borderId="0" xfId="0" applyFont="1" applyAlignment="1">
      <alignment horizontal="right" vertical="center"/>
    </xf>
    <xf numFmtId="0" fontId="12" fillId="0" borderId="0" xfId="0" applyFont="1" applyAlignment="1">
      <alignment vertical="top"/>
    </xf>
    <xf numFmtId="0" fontId="7" fillId="0" borderId="0" xfId="0" applyFont="1" applyAlignment="1">
      <alignment vertical="top"/>
    </xf>
    <xf numFmtId="0" fontId="19" fillId="0" borderId="0" xfId="0" applyFont="1" applyAlignment="1">
      <alignment vertical="top"/>
    </xf>
    <xf numFmtId="0" fontId="12" fillId="0" borderId="0" xfId="0" applyFont="1" applyAlignment="1">
      <alignment horizontal="left" vertical="top" wrapText="1"/>
    </xf>
    <xf numFmtId="0" fontId="10" fillId="7" borderId="49" xfId="0" applyFont="1" applyFill="1" applyBorder="1" applyAlignment="1">
      <alignment horizontal="center" vertical="top"/>
    </xf>
    <xf numFmtId="0" fontId="10" fillId="7" borderId="49" xfId="0" applyFont="1" applyFill="1" applyBorder="1" applyAlignment="1">
      <alignment horizontal="center" vertical="top" wrapText="1"/>
    </xf>
    <xf numFmtId="0" fontId="10" fillId="7" borderId="49" xfId="0" applyFont="1" applyFill="1" applyBorder="1" applyAlignment="1">
      <alignment vertical="top"/>
    </xf>
    <xf numFmtId="0" fontId="10" fillId="7" borderId="49" xfId="0" applyFont="1" applyFill="1" applyBorder="1" applyAlignment="1">
      <alignment horizontal="centerContinuous" vertical="top"/>
    </xf>
    <xf numFmtId="0" fontId="7" fillId="8" borderId="51" xfId="6" applyFont="1" applyFill="1" applyBorder="1" applyAlignment="1">
      <alignment vertical="top" wrapText="1"/>
    </xf>
    <xf numFmtId="0" fontId="7" fillId="0" borderId="52" xfId="0" applyFont="1" applyBorder="1" applyAlignment="1">
      <alignment vertical="top"/>
    </xf>
    <xf numFmtId="171" fontId="7" fillId="0" borderId="52" xfId="0" applyNumberFormat="1" applyFont="1" applyBorder="1" applyAlignment="1">
      <alignment horizontal="right" vertical="top"/>
    </xf>
    <xf numFmtId="171" fontId="7" fillId="0" borderId="52" xfId="0" applyNumberFormat="1" applyFont="1" applyBorder="1" applyAlignment="1">
      <alignment vertical="top"/>
    </xf>
    <xf numFmtId="171" fontId="7" fillId="0" borderId="53" xfId="0" applyNumberFormat="1" applyFont="1" applyBorder="1" applyAlignment="1">
      <alignment horizontal="right" vertical="top"/>
    </xf>
    <xf numFmtId="0" fontId="7" fillId="0" borderId="54" xfId="6" applyFont="1" applyBorder="1" applyAlignment="1">
      <alignment vertical="top" wrapText="1"/>
    </xf>
    <xf numFmtId="0" fontId="7" fillId="0" borderId="42" xfId="0" applyFont="1" applyBorder="1" applyAlignment="1">
      <alignment vertical="top"/>
    </xf>
    <xf numFmtId="171" fontId="7" fillId="0" borderId="42" xfId="0" applyNumberFormat="1" applyFont="1" applyBorder="1" applyAlignment="1">
      <alignment horizontal="right" vertical="top"/>
    </xf>
    <xf numFmtId="0" fontId="12" fillId="0" borderId="0" xfId="0" applyFont="1" applyAlignment="1">
      <alignment horizontal="right" vertical="center" wrapText="1"/>
    </xf>
    <xf numFmtId="171" fontId="10" fillId="7" borderId="55" xfId="0" applyNumberFormat="1" applyFont="1" applyFill="1" applyBorder="1" applyAlignment="1">
      <alignment vertical="center"/>
    </xf>
    <xf numFmtId="0" fontId="10" fillId="7" borderId="57" xfId="0" applyFont="1" applyFill="1" applyBorder="1" applyAlignment="1">
      <alignment horizontal="center" vertical="top"/>
    </xf>
    <xf numFmtId="16" fontId="10" fillId="7" borderId="58" xfId="0" applyNumberFormat="1" applyFont="1" applyFill="1" applyBorder="1" applyAlignment="1">
      <alignment horizontal="center" vertical="top"/>
    </xf>
    <xf numFmtId="0" fontId="10" fillId="7" borderId="58" xfId="0" applyFont="1" applyFill="1" applyBorder="1" applyAlignment="1">
      <alignment horizontal="center" vertical="top"/>
    </xf>
    <xf numFmtId="171" fontId="10" fillId="7" borderId="60" xfId="0" applyNumberFormat="1" applyFont="1" applyFill="1" applyBorder="1" applyAlignment="1">
      <alignment vertical="top"/>
    </xf>
    <xf numFmtId="10" fontId="10" fillId="7" borderId="61" xfId="3" applyNumberFormat="1" applyFont="1" applyFill="1" applyBorder="1" applyAlignment="1">
      <alignment vertical="top"/>
    </xf>
    <xf numFmtId="171" fontId="10" fillId="7" borderId="62" xfId="0" applyNumberFormat="1" applyFont="1" applyFill="1" applyBorder="1" applyAlignment="1">
      <alignment vertical="top"/>
    </xf>
    <xf numFmtId="10" fontId="10" fillId="7" borderId="63" xfId="3" applyNumberFormat="1" applyFont="1" applyFill="1" applyBorder="1" applyAlignment="1">
      <alignment vertical="top"/>
    </xf>
    <xf numFmtId="171" fontId="10" fillId="7" borderId="64" xfId="0" applyNumberFormat="1" applyFont="1" applyFill="1" applyBorder="1" applyAlignment="1">
      <alignment vertical="center"/>
    </xf>
    <xf numFmtId="10" fontId="10" fillId="7" borderId="65" xfId="0" applyNumberFormat="1" applyFont="1" applyFill="1" applyBorder="1" applyAlignment="1">
      <alignment vertical="center"/>
    </xf>
    <xf numFmtId="0" fontId="10" fillId="7" borderId="59" xfId="0" applyFont="1" applyFill="1" applyBorder="1" applyAlignment="1">
      <alignment horizontal="center" vertical="top" wrapText="1"/>
    </xf>
    <xf numFmtId="0" fontId="10" fillId="7" borderId="66" xfId="0" applyFont="1" applyFill="1" applyBorder="1" applyAlignment="1">
      <alignment horizontal="right" vertical="top"/>
    </xf>
    <xf numFmtId="166" fontId="21" fillId="0" borderId="49" xfId="0" applyNumberFormat="1" applyFont="1" applyBorder="1" applyAlignment="1">
      <alignment horizontal="right" vertical="top"/>
    </xf>
    <xf numFmtId="171" fontId="10" fillId="7" borderId="60" xfId="0" applyNumberFormat="1" applyFont="1" applyFill="1" applyBorder="1" applyAlignment="1">
      <alignment horizontal="right" vertical="top"/>
    </xf>
    <xf numFmtId="171" fontId="10" fillId="7" borderId="62" xfId="0" applyNumberFormat="1" applyFont="1" applyFill="1" applyBorder="1" applyAlignment="1">
      <alignment horizontal="right" vertical="top"/>
    </xf>
    <xf numFmtId="171" fontId="10" fillId="7" borderId="64" xfId="0" applyNumberFormat="1" applyFont="1" applyFill="1" applyBorder="1" applyAlignment="1">
      <alignment horizontal="right" vertical="center"/>
    </xf>
    <xf numFmtId="10" fontId="7" fillId="0" borderId="0" xfId="3" applyNumberFormat="1" applyFont="1" applyFill="1" applyAlignment="1">
      <alignment vertical="center"/>
    </xf>
    <xf numFmtId="17" fontId="7" fillId="0" borderId="0" xfId="0" applyNumberFormat="1" applyFont="1" applyAlignment="1">
      <alignment vertical="center"/>
    </xf>
    <xf numFmtId="164" fontId="7" fillId="0" borderId="0" xfId="3" applyNumberFormat="1" applyFont="1" applyFill="1" applyBorder="1" applyAlignment="1">
      <alignment horizontal="center" vertical="center"/>
    </xf>
    <xf numFmtId="3" fontId="12" fillId="0" borderId="0" xfId="0" applyNumberFormat="1" applyFont="1" applyAlignment="1">
      <alignment vertical="center"/>
    </xf>
    <xf numFmtId="168" fontId="12" fillId="0" borderId="0" xfId="0" applyNumberFormat="1" applyFont="1" applyAlignment="1">
      <alignment vertical="center"/>
    </xf>
    <xf numFmtId="0" fontId="12" fillId="0" borderId="0" xfId="0" applyFont="1" applyAlignment="1">
      <alignment vertical="center"/>
    </xf>
    <xf numFmtId="10" fontId="12" fillId="0" borderId="0" xfId="3" applyNumberFormat="1" applyFont="1" applyFill="1" applyAlignment="1">
      <alignment vertical="center"/>
    </xf>
    <xf numFmtId="3" fontId="16" fillId="6" borderId="41" xfId="0" applyNumberFormat="1" applyFont="1" applyFill="1" applyBorder="1" applyAlignment="1">
      <alignment vertical="center"/>
    </xf>
    <xf numFmtId="168" fontId="15" fillId="6" borderId="30" xfId="0" applyNumberFormat="1" applyFont="1" applyFill="1" applyBorder="1" applyAlignment="1">
      <alignment vertical="center"/>
    </xf>
    <xf numFmtId="10" fontId="16" fillId="0" borderId="25" xfId="3" applyNumberFormat="1" applyFont="1" applyFill="1" applyBorder="1" applyAlignment="1">
      <alignment vertical="center"/>
    </xf>
    <xf numFmtId="168" fontId="15" fillId="6" borderId="38" xfId="0" applyNumberFormat="1" applyFont="1" applyFill="1" applyBorder="1" applyAlignment="1">
      <alignment vertical="center"/>
    </xf>
    <xf numFmtId="0" fontId="10" fillId="7" borderId="45" xfId="0" applyFont="1" applyFill="1" applyBorder="1" applyAlignment="1">
      <alignment horizontal="center" vertical="top"/>
    </xf>
    <xf numFmtId="171" fontId="7" fillId="0" borderId="71" xfId="0" applyNumberFormat="1" applyFont="1" applyBorder="1" applyAlignment="1">
      <alignment horizontal="center" vertical="top"/>
    </xf>
    <xf numFmtId="171" fontId="10" fillId="7" borderId="50" xfId="0" applyNumberFormat="1" applyFont="1" applyFill="1" applyBorder="1" applyAlignment="1">
      <alignment horizontal="center" vertical="center"/>
    </xf>
    <xf numFmtId="0" fontId="22" fillId="0" borderId="0" xfId="7" applyFont="1"/>
    <xf numFmtId="0" fontId="22" fillId="0" borderId="0" xfId="7" applyFont="1" applyAlignment="1">
      <alignment horizontal="center"/>
    </xf>
    <xf numFmtId="0" fontId="23" fillId="0" borderId="0" xfId="7" applyFont="1" applyAlignment="1">
      <alignment horizontal="right"/>
    </xf>
    <xf numFmtId="0" fontId="23" fillId="0" borderId="0" xfId="7" applyFont="1"/>
    <xf numFmtId="0" fontId="23" fillId="0" borderId="0" xfId="7" applyFont="1" applyAlignment="1">
      <alignment horizontal="center"/>
    </xf>
    <xf numFmtId="169" fontId="22" fillId="0" borderId="0" xfId="7" applyNumberFormat="1" applyFont="1" applyAlignment="1">
      <alignment horizontal="center"/>
    </xf>
    <xf numFmtId="0" fontId="23" fillId="0" borderId="0" xfId="7" applyFont="1" applyAlignment="1">
      <alignment horizontal="right" wrapText="1"/>
    </xf>
    <xf numFmtId="169" fontId="22" fillId="0" borderId="0" xfId="7" applyNumberFormat="1" applyFont="1" applyAlignment="1">
      <alignment horizontal="right"/>
    </xf>
    <xf numFmtId="10" fontId="17" fillId="0" borderId="0" xfId="0" applyNumberFormat="1" applyFont="1" applyAlignment="1">
      <alignment horizontal="center" vertical="center"/>
    </xf>
    <xf numFmtId="0" fontId="7" fillId="8" borderId="72" xfId="6" applyFont="1" applyFill="1" applyBorder="1" applyAlignment="1">
      <alignment vertical="top" wrapText="1"/>
    </xf>
    <xf numFmtId="0" fontId="7" fillId="0" borderId="25" xfId="0" applyFont="1" applyBorder="1" applyAlignment="1">
      <alignment vertical="top"/>
    </xf>
    <xf numFmtId="44" fontId="10" fillId="7" borderId="55" xfId="0" applyNumberFormat="1" applyFont="1" applyFill="1" applyBorder="1" applyAlignment="1">
      <alignment vertical="center"/>
    </xf>
    <xf numFmtId="0" fontId="22" fillId="0" borderId="0" xfId="7" applyFont="1" applyAlignment="1">
      <alignment horizontal="center" vertical="center"/>
    </xf>
    <xf numFmtId="0" fontId="22" fillId="0" borderId="0" xfId="7" applyFont="1" applyAlignment="1">
      <alignment vertical="center"/>
    </xf>
    <xf numFmtId="0" fontId="23" fillId="0" borderId="0" xfId="7" applyFont="1" applyAlignment="1">
      <alignment horizontal="center" vertical="center"/>
    </xf>
    <xf numFmtId="0" fontId="19" fillId="0" borderId="0" xfId="0" applyFont="1" applyAlignment="1">
      <alignment vertical="center"/>
    </xf>
    <xf numFmtId="0" fontId="12" fillId="0" borderId="0" xfId="0" applyFont="1" applyAlignment="1">
      <alignment horizontal="left" vertical="center"/>
    </xf>
    <xf numFmtId="0" fontId="10" fillId="7" borderId="49" xfId="0" applyFont="1" applyFill="1" applyBorder="1" applyAlignment="1">
      <alignment horizontal="center" vertical="center"/>
    </xf>
    <xf numFmtId="0" fontId="10" fillId="7" borderId="48" xfId="0" applyFont="1" applyFill="1" applyBorder="1" applyAlignment="1">
      <alignment horizontal="center" vertical="center"/>
    </xf>
    <xf numFmtId="44" fontId="10" fillId="7" borderId="50" xfId="0" applyNumberFormat="1" applyFont="1" applyFill="1" applyBorder="1" applyAlignment="1">
      <alignment vertical="center"/>
    </xf>
    <xf numFmtId="171" fontId="10" fillId="7" borderId="49" xfId="0" applyNumberFormat="1" applyFont="1" applyFill="1" applyBorder="1" applyAlignment="1">
      <alignment vertical="center"/>
    </xf>
    <xf numFmtId="10" fontId="10" fillId="7" borderId="49" xfId="0" applyNumberFormat="1" applyFont="1" applyFill="1" applyBorder="1" applyAlignment="1">
      <alignment vertical="center"/>
    </xf>
    <xf numFmtId="44" fontId="10" fillId="7" borderId="49" xfId="0" applyNumberFormat="1" applyFont="1" applyFill="1" applyBorder="1" applyAlignment="1">
      <alignment vertical="center"/>
    </xf>
    <xf numFmtId="0" fontId="10" fillId="7" borderId="49" xfId="0" applyFont="1" applyFill="1" applyBorder="1" applyAlignment="1">
      <alignment horizontal="center" vertical="center" wrapText="1"/>
    </xf>
    <xf numFmtId="0" fontId="10" fillId="7" borderId="77" xfId="0" applyFont="1" applyFill="1" applyBorder="1" applyAlignment="1">
      <alignment horizontal="center" vertical="top" wrapText="1"/>
    </xf>
    <xf numFmtId="0" fontId="10" fillId="7" borderId="55" xfId="0" applyFont="1" applyFill="1" applyBorder="1" applyAlignment="1">
      <alignment horizontal="center" vertical="top" wrapText="1"/>
    </xf>
    <xf numFmtId="0" fontId="7" fillId="0" borderId="0" xfId="0" applyFont="1" applyAlignment="1">
      <alignment horizontal="left" vertical="center"/>
    </xf>
    <xf numFmtId="0" fontId="7" fillId="0" borderId="0" xfId="0" applyFont="1" applyAlignment="1">
      <alignment horizontal="left" vertical="center" wrapText="1"/>
    </xf>
    <xf numFmtId="171" fontId="7" fillId="0" borderId="52" xfId="0" applyNumberFormat="1" applyFont="1" applyBorder="1" applyAlignment="1">
      <alignment horizontal="right" vertical="center"/>
    </xf>
    <xf numFmtId="44" fontId="7" fillId="9" borderId="52" xfId="0" applyNumberFormat="1" applyFont="1" applyFill="1" applyBorder="1" applyAlignment="1">
      <alignment vertical="center"/>
    </xf>
    <xf numFmtId="44" fontId="7" fillId="9" borderId="73" xfId="0" applyNumberFormat="1" applyFont="1" applyFill="1" applyBorder="1" applyAlignment="1">
      <alignment horizontal="right" vertical="center"/>
    </xf>
    <xf numFmtId="10" fontId="10" fillId="7" borderId="49" xfId="3" applyNumberFormat="1" applyFont="1" applyFill="1" applyBorder="1" applyAlignment="1">
      <alignment vertical="center"/>
    </xf>
    <xf numFmtId="0" fontId="21" fillId="0" borderId="49" xfId="0" applyFont="1" applyBorder="1" applyAlignment="1">
      <alignment horizontal="right" vertical="center" wrapText="1"/>
    </xf>
    <xf numFmtId="166" fontId="21" fillId="0" borderId="49" xfId="0" applyNumberFormat="1" applyFont="1" applyBorder="1" applyAlignment="1">
      <alignment horizontal="right" vertical="center"/>
    </xf>
    <xf numFmtId="44" fontId="21" fillId="0" borderId="49" xfId="0" applyNumberFormat="1" applyFont="1" applyBorder="1" applyAlignment="1">
      <alignment horizontal="right" vertical="center"/>
    </xf>
    <xf numFmtId="171" fontId="7" fillId="0" borderId="78" xfId="0" applyNumberFormat="1" applyFont="1" applyBorder="1" applyAlignment="1">
      <alignment horizontal="right" vertical="center"/>
    </xf>
    <xf numFmtId="44" fontId="7" fillId="9" borderId="78" xfId="0" applyNumberFormat="1" applyFont="1" applyFill="1" applyBorder="1" applyAlignment="1">
      <alignment horizontal="right" vertical="center"/>
    </xf>
    <xf numFmtId="44" fontId="7" fillId="9" borderId="78" xfId="0" applyNumberFormat="1" applyFont="1" applyFill="1" applyBorder="1" applyAlignment="1">
      <alignment vertical="center"/>
    </xf>
    <xf numFmtId="0" fontId="7" fillId="8" borderId="49" xfId="6" applyFont="1" applyFill="1" applyBorder="1" applyAlignment="1">
      <alignment vertical="center" wrapText="1"/>
    </xf>
    <xf numFmtId="0" fontId="7" fillId="0" borderId="49" xfId="0" applyFont="1" applyBorder="1" applyAlignment="1">
      <alignment vertical="center"/>
    </xf>
    <xf numFmtId="171" fontId="7" fillId="0" borderId="49" xfId="0" applyNumberFormat="1" applyFont="1" applyBorder="1" applyAlignment="1">
      <alignment horizontal="right" vertical="center"/>
    </xf>
    <xf numFmtId="44" fontId="7" fillId="9" borderId="49" xfId="0" applyNumberFormat="1" applyFont="1" applyFill="1" applyBorder="1" applyAlignment="1">
      <alignment horizontal="right" vertical="center"/>
    </xf>
    <xf numFmtId="0" fontId="7" fillId="0" borderId="49" xfId="6" applyFont="1" applyBorder="1" applyAlignment="1">
      <alignment vertical="center" wrapText="1"/>
    </xf>
    <xf numFmtId="0" fontId="7" fillId="11" borderId="0" xfId="0" applyFont="1" applyFill="1" applyAlignment="1">
      <alignment vertical="center"/>
    </xf>
    <xf numFmtId="0" fontId="7" fillId="10" borderId="0" xfId="0" applyFont="1" applyFill="1" applyAlignment="1">
      <alignment vertical="center"/>
    </xf>
    <xf numFmtId="0" fontId="7" fillId="12" borderId="0" xfId="0" applyFont="1" applyFill="1" applyAlignment="1">
      <alignment vertical="center"/>
    </xf>
    <xf numFmtId="0" fontId="7" fillId="13" borderId="0" xfId="0" applyFont="1" applyFill="1" applyAlignment="1">
      <alignment vertical="center"/>
    </xf>
    <xf numFmtId="6" fontId="23" fillId="0" borderId="79" xfId="7" applyNumberFormat="1" applyFont="1" applyBorder="1" applyAlignment="1">
      <alignment horizontal="center"/>
    </xf>
    <xf numFmtId="0" fontId="22" fillId="0" borderId="24" xfId="7" applyFont="1" applyBorder="1"/>
    <xf numFmtId="44" fontId="22" fillId="0" borderId="24" xfId="7" applyNumberFormat="1" applyFont="1" applyBorder="1"/>
    <xf numFmtId="0" fontId="23" fillId="0" borderId="0" xfId="7" applyFont="1" applyAlignment="1">
      <alignment vertical="center"/>
    </xf>
    <xf numFmtId="169" fontId="23" fillId="0" borderId="0" xfId="7" applyNumberFormat="1" applyFont="1" applyAlignment="1">
      <alignment horizontal="right" vertical="center"/>
    </xf>
    <xf numFmtId="169" fontId="23" fillId="0" borderId="0" xfId="7" applyNumberFormat="1" applyFont="1" applyAlignment="1">
      <alignment horizontal="center" vertical="center"/>
    </xf>
    <xf numFmtId="44" fontId="23" fillId="11" borderId="42" xfId="7" applyNumberFormat="1" applyFont="1" applyFill="1" applyBorder="1" applyAlignment="1">
      <alignment vertical="center"/>
    </xf>
    <xf numFmtId="44" fontId="23" fillId="10" borderId="42" xfId="7" applyNumberFormat="1" applyFont="1" applyFill="1" applyBorder="1" applyAlignment="1">
      <alignment vertical="center"/>
    </xf>
    <xf numFmtId="44" fontId="23" fillId="12" borderId="42" xfId="7" applyNumberFormat="1" applyFont="1" applyFill="1" applyBorder="1" applyAlignment="1">
      <alignment vertical="center"/>
    </xf>
    <xf numFmtId="44" fontId="23" fillId="13" borderId="42" xfId="7" applyNumberFormat="1" applyFont="1" applyFill="1" applyBorder="1" applyAlignment="1">
      <alignment vertical="center"/>
    </xf>
    <xf numFmtId="44" fontId="23" fillId="14" borderId="42" xfId="7" applyNumberFormat="1" applyFont="1" applyFill="1" applyBorder="1" applyAlignment="1">
      <alignment vertical="center"/>
    </xf>
    <xf numFmtId="44" fontId="23" fillId="15" borderId="42" xfId="7" applyNumberFormat="1" applyFont="1" applyFill="1" applyBorder="1" applyAlignment="1">
      <alignment vertical="center"/>
    </xf>
    <xf numFmtId="0" fontId="7" fillId="15" borderId="0" xfId="0" applyFont="1" applyFill="1" applyAlignment="1">
      <alignment vertical="center"/>
    </xf>
    <xf numFmtId="0" fontId="24" fillId="14" borderId="0" xfId="0" applyFont="1" applyFill="1" applyAlignment="1">
      <alignment vertical="center"/>
    </xf>
    <xf numFmtId="44" fontId="23" fillId="16" borderId="42" xfId="7" applyNumberFormat="1" applyFont="1" applyFill="1" applyBorder="1" applyAlignment="1">
      <alignment vertical="center"/>
    </xf>
    <xf numFmtId="0" fontId="7" fillId="16" borderId="0" xfId="0" applyFont="1" applyFill="1" applyAlignment="1">
      <alignment vertical="center"/>
    </xf>
    <xf numFmtId="44" fontId="7" fillId="0" borderId="0" xfId="0" applyNumberFormat="1" applyFont="1" applyAlignment="1">
      <alignment vertical="center"/>
    </xf>
    <xf numFmtId="44" fontId="23" fillId="17" borderId="42" xfId="7" applyNumberFormat="1" applyFont="1" applyFill="1" applyBorder="1" applyAlignment="1">
      <alignment vertical="center"/>
    </xf>
    <xf numFmtId="44" fontId="22" fillId="0" borderId="0" xfId="7" applyNumberFormat="1" applyFont="1" applyAlignment="1">
      <alignment vertical="center"/>
    </xf>
    <xf numFmtId="0" fontId="21" fillId="0" borderId="49" xfId="0" applyFont="1" applyBorder="1" applyAlignment="1">
      <alignment horizontal="right" vertical="center" wrapText="1"/>
    </xf>
    <xf numFmtId="0" fontId="10" fillId="7" borderId="44" xfId="0" applyFont="1" applyFill="1" applyBorder="1" applyAlignment="1">
      <alignment horizontal="center" vertical="center"/>
    </xf>
    <xf numFmtId="0" fontId="10" fillId="7" borderId="75" xfId="0" applyFont="1" applyFill="1" applyBorder="1" applyAlignment="1">
      <alignment horizontal="center" vertical="center"/>
    </xf>
    <xf numFmtId="0" fontId="10" fillId="7" borderId="76" xfId="0" applyFont="1" applyFill="1" applyBorder="1" applyAlignment="1">
      <alignment horizontal="center" vertical="center"/>
    </xf>
    <xf numFmtId="0" fontId="10" fillId="7" borderId="50" xfId="0" applyFont="1" applyFill="1" applyBorder="1" applyAlignment="1">
      <alignment horizontal="center" vertical="center"/>
    </xf>
    <xf numFmtId="0" fontId="10" fillId="7" borderId="74" xfId="0" applyFont="1" applyFill="1" applyBorder="1" applyAlignment="1">
      <alignment horizontal="center" vertical="center"/>
    </xf>
    <xf numFmtId="0" fontId="10" fillId="7" borderId="77" xfId="0" applyFont="1" applyFill="1" applyBorder="1" applyAlignment="1">
      <alignment horizontal="center" vertical="center"/>
    </xf>
    <xf numFmtId="0" fontId="10" fillId="7" borderId="45" xfId="0" applyFont="1" applyFill="1" applyBorder="1" applyAlignment="1">
      <alignment horizontal="center" vertical="center"/>
    </xf>
    <xf numFmtId="0" fontId="10" fillId="7" borderId="47" xfId="0" applyFont="1" applyFill="1" applyBorder="1" applyAlignment="1">
      <alignment horizontal="center" vertical="center"/>
    </xf>
    <xf numFmtId="0" fontId="10" fillId="7" borderId="44" xfId="0" applyFont="1" applyFill="1" applyBorder="1" applyAlignment="1">
      <alignment horizontal="center" vertical="top" wrapText="1"/>
    </xf>
    <xf numFmtId="0" fontId="10" fillId="7" borderId="48" xfId="0" applyFont="1" applyFill="1" applyBorder="1" applyAlignment="1">
      <alignment horizontal="center" vertical="top" wrapText="1"/>
    </xf>
    <xf numFmtId="0" fontId="10" fillId="7" borderId="50" xfId="0" applyFont="1" applyFill="1" applyBorder="1" applyAlignment="1">
      <alignment horizontal="center" vertical="top" wrapText="1"/>
    </xf>
    <xf numFmtId="0" fontId="10" fillId="7" borderId="46" xfId="0" applyFont="1" applyFill="1" applyBorder="1" applyAlignment="1">
      <alignment horizontal="center" vertical="center"/>
    </xf>
    <xf numFmtId="0" fontId="10" fillId="7" borderId="45" xfId="0" applyFont="1" applyFill="1" applyBorder="1" applyAlignment="1">
      <alignment horizontal="center" vertical="center" wrapText="1"/>
    </xf>
    <xf numFmtId="0" fontId="10" fillId="7" borderId="47" xfId="0" applyFont="1" applyFill="1" applyBorder="1" applyAlignment="1">
      <alignment horizontal="center" vertical="center" wrapText="1"/>
    </xf>
    <xf numFmtId="0" fontId="7" fillId="0" borderId="0" xfId="0" applyFont="1" applyAlignment="1">
      <alignment horizontal="left" vertical="center"/>
    </xf>
    <xf numFmtId="0" fontId="23" fillId="14" borderId="79" xfId="7" applyFont="1" applyFill="1" applyBorder="1" applyAlignment="1">
      <alignment horizontal="center" vertical="center" wrapText="1"/>
    </xf>
    <xf numFmtId="0" fontId="23" fillId="14" borderId="25" xfId="7" applyFont="1" applyFill="1" applyBorder="1" applyAlignment="1">
      <alignment horizontal="center" vertical="center" wrapText="1"/>
    </xf>
    <xf numFmtId="0" fontId="23" fillId="15" borderId="79" xfId="7" applyFont="1" applyFill="1" applyBorder="1" applyAlignment="1">
      <alignment horizontal="center" vertical="center" wrapText="1"/>
    </xf>
    <xf numFmtId="0" fontId="23" fillId="15" borderId="25" xfId="7" applyFont="1" applyFill="1" applyBorder="1" applyAlignment="1">
      <alignment horizontal="center" vertical="center" wrapText="1"/>
    </xf>
    <xf numFmtId="0" fontId="23" fillId="17" borderId="79" xfId="7" applyFont="1" applyFill="1" applyBorder="1" applyAlignment="1">
      <alignment horizontal="center" vertical="center" wrapText="1"/>
    </xf>
    <xf numFmtId="0" fontId="23" fillId="17" borderId="25" xfId="7" applyFont="1" applyFill="1" applyBorder="1" applyAlignment="1">
      <alignment horizontal="center" vertical="center" wrapText="1"/>
    </xf>
    <xf numFmtId="0" fontId="23" fillId="11" borderId="79" xfId="7" applyFont="1" applyFill="1" applyBorder="1" applyAlignment="1">
      <alignment horizontal="center" vertical="center" wrapText="1"/>
    </xf>
    <xf numFmtId="0" fontId="23" fillId="11" borderId="25" xfId="7" applyFont="1" applyFill="1" applyBorder="1" applyAlignment="1">
      <alignment horizontal="center" vertical="center" wrapText="1"/>
    </xf>
    <xf numFmtId="0" fontId="23" fillId="10" borderId="79" xfId="7" applyFont="1" applyFill="1" applyBorder="1" applyAlignment="1">
      <alignment horizontal="center" vertical="center" wrapText="1"/>
    </xf>
    <xf numFmtId="0" fontId="23" fillId="10" borderId="25" xfId="7" applyFont="1" applyFill="1" applyBorder="1" applyAlignment="1">
      <alignment horizontal="center" vertical="center" wrapText="1"/>
    </xf>
    <xf numFmtId="0" fontId="23" fillId="12" borderId="79" xfId="7" applyFont="1" applyFill="1" applyBorder="1" applyAlignment="1">
      <alignment horizontal="center" vertical="center" wrapText="1"/>
    </xf>
    <xf numFmtId="0" fontId="23" fillId="12" borderId="25" xfId="7" applyFont="1" applyFill="1" applyBorder="1" applyAlignment="1">
      <alignment horizontal="center" vertical="center" wrapText="1"/>
    </xf>
    <xf numFmtId="0" fontId="23" fillId="13" borderId="79" xfId="7" applyFont="1" applyFill="1" applyBorder="1" applyAlignment="1">
      <alignment horizontal="center" vertical="center" wrapText="1"/>
    </xf>
    <xf numFmtId="0" fontId="23" fillId="13" borderId="25" xfId="7" applyFont="1" applyFill="1" applyBorder="1" applyAlignment="1">
      <alignment horizontal="center" vertical="center" wrapText="1"/>
    </xf>
    <xf numFmtId="0" fontId="23" fillId="16" borderId="79" xfId="7" applyFont="1" applyFill="1" applyBorder="1" applyAlignment="1">
      <alignment horizontal="center" vertical="center" wrapText="1"/>
    </xf>
    <xf numFmtId="0" fontId="23" fillId="16" borderId="25" xfId="7" applyFont="1" applyFill="1" applyBorder="1" applyAlignment="1">
      <alignment horizontal="center" vertical="center" wrapText="1"/>
    </xf>
    <xf numFmtId="164" fontId="16" fillId="0" borderId="35" xfId="0" applyNumberFormat="1" applyFont="1" applyBorder="1" applyAlignment="1">
      <alignment horizontal="center" vertical="center"/>
    </xf>
    <xf numFmtId="164" fontId="16" fillId="0" borderId="36" xfId="0" applyNumberFormat="1" applyFont="1" applyBorder="1" applyAlignment="1">
      <alignment horizontal="center" vertical="center"/>
    </xf>
    <xf numFmtId="164" fontId="17" fillId="7" borderId="39" xfId="0" applyNumberFormat="1" applyFont="1" applyFill="1" applyBorder="1" applyAlignment="1">
      <alignment horizontal="center" vertical="center"/>
    </xf>
    <xf numFmtId="164" fontId="17" fillId="7" borderId="40" xfId="0" applyNumberFormat="1" applyFont="1" applyFill="1" applyBorder="1" applyAlignment="1">
      <alignment horizontal="center" vertical="center"/>
    </xf>
    <xf numFmtId="0" fontId="16" fillId="0" borderId="0" xfId="0" applyFont="1" applyAlignment="1">
      <alignment horizontal="center" vertical="center"/>
    </xf>
    <xf numFmtId="170" fontId="15" fillId="0" borderId="43" xfId="4" applyNumberFormat="1" applyFont="1" applyFill="1" applyBorder="1" applyAlignment="1">
      <alignment horizontal="center" vertical="center"/>
    </xf>
    <xf numFmtId="170" fontId="15" fillId="0" borderId="0" xfId="4" applyNumberFormat="1" applyFont="1" applyFill="1" applyAlignment="1">
      <alignment horizontal="center" vertical="center"/>
    </xf>
    <xf numFmtId="170" fontId="15" fillId="0" borderId="43" xfId="0" applyNumberFormat="1" applyFont="1" applyBorder="1" applyAlignment="1">
      <alignment horizontal="center" vertical="center"/>
    </xf>
    <xf numFmtId="170" fontId="15" fillId="0" borderId="0" xfId="0" applyNumberFormat="1" applyFont="1" applyAlignment="1">
      <alignment horizontal="center" vertical="center"/>
    </xf>
    <xf numFmtId="164" fontId="16" fillId="0" borderId="33" xfId="0" applyNumberFormat="1" applyFont="1" applyBorder="1" applyAlignment="1">
      <alignment horizontal="center" vertical="center"/>
    </xf>
    <xf numFmtId="164" fontId="16" fillId="0" borderId="38" xfId="0" applyNumberFormat="1" applyFont="1" applyBorder="1" applyAlignment="1">
      <alignment horizontal="center" vertical="center"/>
    </xf>
    <xf numFmtId="0" fontId="16" fillId="6" borderId="20" xfId="0" applyFont="1" applyFill="1" applyBorder="1" applyAlignment="1">
      <alignment horizontal="center" vertical="center"/>
    </xf>
    <xf numFmtId="0" fontId="16" fillId="6" borderId="0" xfId="0" applyFont="1" applyFill="1" applyAlignment="1">
      <alignment horizontal="center" vertical="center"/>
    </xf>
    <xf numFmtId="164" fontId="16" fillId="0" borderId="34" xfId="0" applyNumberFormat="1" applyFont="1" applyBorder="1" applyAlignment="1">
      <alignment horizontal="center" vertical="center"/>
    </xf>
    <xf numFmtId="164" fontId="16" fillId="0" borderId="37" xfId="0" applyNumberFormat="1" applyFont="1" applyBorder="1" applyAlignment="1">
      <alignment horizontal="center" vertical="center"/>
    </xf>
    <xf numFmtId="0" fontId="21" fillId="0" borderId="49" xfId="0" applyFont="1" applyBorder="1" applyAlignment="1">
      <alignment horizontal="right" vertical="top" wrapText="1"/>
    </xf>
    <xf numFmtId="0" fontId="9" fillId="0" borderId="67" xfId="0" applyFont="1" applyBorder="1" applyAlignment="1">
      <alignment horizontal="center" vertical="top"/>
    </xf>
    <xf numFmtId="0" fontId="9" fillId="0" borderId="68" xfId="0" applyFont="1" applyBorder="1" applyAlignment="1">
      <alignment horizontal="center" vertical="top"/>
    </xf>
    <xf numFmtId="0" fontId="9" fillId="0" borderId="69" xfId="0" applyFont="1" applyBorder="1" applyAlignment="1">
      <alignment horizontal="center" vertical="top"/>
    </xf>
    <xf numFmtId="0" fontId="7" fillId="0" borderId="0" xfId="0" applyFont="1" applyAlignment="1">
      <alignment horizontal="left" vertical="top"/>
    </xf>
    <xf numFmtId="0" fontId="7" fillId="0" borderId="0" xfId="0" applyFont="1" applyAlignment="1">
      <alignment horizontal="left" vertical="top" wrapText="1"/>
    </xf>
    <xf numFmtId="0" fontId="10" fillId="7" borderId="45" xfId="0" applyFont="1" applyFill="1" applyBorder="1" applyAlignment="1">
      <alignment horizontal="center" vertical="top" wrapText="1"/>
    </xf>
    <xf numFmtId="0" fontId="10" fillId="7" borderId="46" xfId="0" applyFont="1" applyFill="1" applyBorder="1" applyAlignment="1">
      <alignment horizontal="center" vertical="top" wrapText="1"/>
    </xf>
    <xf numFmtId="0" fontId="10" fillId="7" borderId="47" xfId="0" applyFont="1" applyFill="1" applyBorder="1" applyAlignment="1">
      <alignment horizontal="center" vertical="top" wrapText="1"/>
    </xf>
    <xf numFmtId="0" fontId="7" fillId="0" borderId="34" xfId="6" applyFont="1" applyBorder="1" applyAlignment="1">
      <alignment horizontal="center" vertical="top" wrapText="1"/>
    </xf>
    <xf numFmtId="0" fontId="7" fillId="0" borderId="56" xfId="6" applyFont="1" applyBorder="1" applyAlignment="1">
      <alignment horizontal="center" vertical="top" wrapText="1"/>
    </xf>
    <xf numFmtId="0" fontId="10" fillId="7" borderId="49" xfId="0" applyFont="1" applyFill="1" applyBorder="1" applyAlignment="1">
      <alignment horizontal="center" vertical="top"/>
    </xf>
    <xf numFmtId="164" fontId="16" fillId="0" borderId="41" xfId="0" applyNumberFormat="1" applyFont="1" applyBorder="1" applyAlignment="1">
      <alignment horizontal="center" vertical="center"/>
    </xf>
    <xf numFmtId="164" fontId="16" fillId="0" borderId="70" xfId="0" applyNumberFormat="1" applyFont="1" applyBorder="1" applyAlignment="1">
      <alignment horizontal="center" vertical="center"/>
    </xf>
    <xf numFmtId="170" fontId="15" fillId="0" borderId="0" xfId="4" applyNumberFormat="1" applyFont="1" applyFill="1" applyBorder="1" applyAlignment="1">
      <alignment horizontal="center" vertical="center"/>
    </xf>
    <xf numFmtId="43" fontId="7" fillId="0" borderId="4" xfId="4" applyFont="1" applyFill="1" applyBorder="1" applyAlignment="1">
      <alignment horizontal="center" vertical="center"/>
    </xf>
    <xf numFmtId="164" fontId="7" fillId="0" borderId="0" xfId="3" applyNumberFormat="1" applyFont="1" applyFill="1" applyBorder="1" applyAlignment="1">
      <alignment horizontal="center" vertical="center"/>
    </xf>
    <xf numFmtId="17" fontId="7" fillId="0" borderId="0" xfId="3" applyNumberFormat="1" applyFont="1" applyFill="1" applyBorder="1" applyAlignment="1">
      <alignment horizontal="center" vertical="center"/>
    </xf>
    <xf numFmtId="10" fontId="7" fillId="0" borderId="0" xfId="3" applyNumberFormat="1" applyFont="1" applyFill="1" applyBorder="1" applyAlignment="1">
      <alignment horizontal="center" vertical="center"/>
    </xf>
    <xf numFmtId="164" fontId="12" fillId="0" borderId="0" xfId="3" applyNumberFormat="1" applyFont="1" applyFill="1" applyBorder="1" applyAlignment="1">
      <alignment horizontal="center" vertical="center"/>
    </xf>
    <xf numFmtId="17" fontId="7" fillId="0" borderId="0" xfId="0" applyNumberFormat="1" applyFont="1" applyAlignment="1">
      <alignment horizontal="center" vertical="center"/>
    </xf>
    <xf numFmtId="0" fontId="7" fillId="0" borderId="0" xfId="0" applyFont="1" applyAlignment="1">
      <alignment horizontal="center" vertical="center"/>
    </xf>
  </cellXfs>
  <cellStyles count="8">
    <cellStyle name="Comma" xfId="4" builtinId="3"/>
    <cellStyle name="Normal" xfId="0" builtinId="0"/>
    <cellStyle name="Normal 2" xfId="1" xr:uid="{00000000-0005-0000-0000-000002000000}"/>
    <cellStyle name="Normal 3" xfId="2" xr:uid="{00000000-0005-0000-0000-000003000000}"/>
    <cellStyle name="Normal 4" xfId="5" xr:uid="{295D066E-D421-4C46-9CA9-7E0E79C13411}"/>
    <cellStyle name="Normal 5" xfId="7" xr:uid="{CB3D1368-49DC-4054-80AC-D180D1A59F97}"/>
    <cellStyle name="Normal_NPS -2008" xfId="6" xr:uid="{1E7AD770-7ACE-4B9C-AA83-BF894F7CD85E}"/>
    <cellStyle name="Percent" xfId="3" builtinId="5"/>
  </cellStyles>
  <dxfs count="0"/>
  <tableStyles count="0" defaultTableStyle="TableStyleMedium2" defaultPivotStyle="PivotStyleLight16"/>
  <colors>
    <mruColors>
      <color rgb="FFC9A4E4"/>
      <color rgb="FFDB5A49"/>
      <color rgb="FF002948"/>
      <color rgb="FF122241"/>
      <color rgb="FFFFFFFF"/>
      <color rgb="FF3F9DC4"/>
      <color rgb="FFE4AE23"/>
      <color rgb="FF45A99E"/>
      <color rgb="FFCCECFF"/>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8644</xdr:colOff>
      <xdr:row>13</xdr:row>
      <xdr:rowOff>66382</xdr:rowOff>
    </xdr:from>
    <xdr:to>
      <xdr:col>18</xdr:col>
      <xdr:colOff>5443</xdr:colOff>
      <xdr:row>13</xdr:row>
      <xdr:rowOff>146957</xdr:rowOff>
    </xdr:to>
    <xdr:sp macro="" textlink="">
      <xdr:nvSpPr>
        <xdr:cNvPr id="18" name="Rectangle 2">
          <a:extLst>
            <a:ext uri="{FF2B5EF4-FFF2-40B4-BE49-F238E27FC236}">
              <a16:creationId xmlns:a16="http://schemas.microsoft.com/office/drawing/2014/main" id="{C6F939F6-59FA-44A8-A30A-2E85462B2DF2}"/>
            </a:ext>
          </a:extLst>
        </xdr:cNvPr>
        <xdr:cNvSpPr>
          <a:spLocks noChangeArrowheads="1"/>
        </xdr:cNvSpPr>
      </xdr:nvSpPr>
      <xdr:spPr bwMode="auto">
        <a:xfrm>
          <a:off x="5549473" y="2798696"/>
          <a:ext cx="1303084" cy="8057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63</xdr:col>
      <xdr:colOff>175985</xdr:colOff>
      <xdr:row>0</xdr:row>
      <xdr:rowOff>0</xdr:rowOff>
    </xdr:from>
    <xdr:to>
      <xdr:col>77</xdr:col>
      <xdr:colOff>73551</xdr:colOff>
      <xdr:row>5</xdr:row>
      <xdr:rowOff>124980</xdr:rowOff>
    </xdr:to>
    <xdr:pic>
      <xdr:nvPicPr>
        <xdr:cNvPr id="2" name="Picture 1">
          <a:extLst>
            <a:ext uri="{FF2B5EF4-FFF2-40B4-BE49-F238E27FC236}">
              <a16:creationId xmlns:a16="http://schemas.microsoft.com/office/drawing/2014/main" id="{74D84939-69A3-4EEC-8A13-820E157F120E}"/>
            </a:ext>
          </a:extLst>
        </xdr:cNvPr>
        <xdr:cNvPicPr>
          <a:picLocks noChangeAspect="1"/>
        </xdr:cNvPicPr>
      </xdr:nvPicPr>
      <xdr:blipFill>
        <a:blip xmlns:r="http://schemas.openxmlformats.org/officeDocument/2006/relationships" r:embed="rId1"/>
        <a:stretch>
          <a:fillRect/>
        </a:stretch>
      </xdr:blipFill>
      <xdr:spPr>
        <a:xfrm>
          <a:off x="28193092" y="0"/>
          <a:ext cx="2442101" cy="1227159"/>
        </a:xfrm>
        <a:prstGeom prst="rect">
          <a:avLst/>
        </a:prstGeom>
      </xdr:spPr>
    </xdr:pic>
    <xdr:clientData/>
  </xdr:twoCellAnchor>
  <xdr:twoCellAnchor>
    <xdr:from>
      <xdr:col>18</xdr:col>
      <xdr:colOff>22472</xdr:colOff>
      <xdr:row>14</xdr:row>
      <xdr:rowOff>46925</xdr:rowOff>
    </xdr:from>
    <xdr:to>
      <xdr:col>22</xdr:col>
      <xdr:colOff>0</xdr:colOff>
      <xdr:row>14</xdr:row>
      <xdr:rowOff>163286</xdr:rowOff>
    </xdr:to>
    <xdr:sp macro="" textlink="">
      <xdr:nvSpPr>
        <xdr:cNvPr id="23" name="Rectangle 2">
          <a:extLst>
            <a:ext uri="{FF2B5EF4-FFF2-40B4-BE49-F238E27FC236}">
              <a16:creationId xmlns:a16="http://schemas.microsoft.com/office/drawing/2014/main" id="{2EA0344B-1BCB-433B-AF6F-5BA87BDA42EA}"/>
            </a:ext>
          </a:extLst>
        </xdr:cNvPr>
        <xdr:cNvSpPr>
          <a:spLocks noChangeArrowheads="1"/>
        </xdr:cNvSpPr>
      </xdr:nvSpPr>
      <xdr:spPr bwMode="auto">
        <a:xfrm>
          <a:off x="6869586" y="3013282"/>
          <a:ext cx="1719243" cy="11636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31</xdr:col>
      <xdr:colOff>11206</xdr:colOff>
      <xdr:row>21</xdr:row>
      <xdr:rowOff>55722</xdr:rowOff>
    </xdr:from>
    <xdr:to>
      <xdr:col>45</xdr:col>
      <xdr:colOff>0</xdr:colOff>
      <xdr:row>21</xdr:row>
      <xdr:rowOff>179613</xdr:rowOff>
    </xdr:to>
    <xdr:sp macro="" textlink="">
      <xdr:nvSpPr>
        <xdr:cNvPr id="27" name="Rectangle 2">
          <a:extLst>
            <a:ext uri="{FF2B5EF4-FFF2-40B4-BE49-F238E27FC236}">
              <a16:creationId xmlns:a16="http://schemas.microsoft.com/office/drawing/2014/main" id="{E5C8EC0B-A396-4386-A19B-58472EA28814}"/>
            </a:ext>
          </a:extLst>
        </xdr:cNvPr>
        <xdr:cNvSpPr>
          <a:spLocks noChangeArrowheads="1"/>
        </xdr:cNvSpPr>
      </xdr:nvSpPr>
      <xdr:spPr bwMode="auto">
        <a:xfrm>
          <a:off x="12518892" y="4660379"/>
          <a:ext cx="6084794" cy="123891"/>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23</xdr:col>
      <xdr:colOff>432736</xdr:colOff>
      <xdr:row>17</xdr:row>
      <xdr:rowOff>52329</xdr:rowOff>
    </xdr:from>
    <xdr:to>
      <xdr:col>26</xdr:col>
      <xdr:colOff>16328</xdr:colOff>
      <xdr:row>17</xdr:row>
      <xdr:rowOff>168729</xdr:rowOff>
    </xdr:to>
    <xdr:sp macro="" textlink="">
      <xdr:nvSpPr>
        <xdr:cNvPr id="32" name="Rectangle 2">
          <a:extLst>
            <a:ext uri="{FF2B5EF4-FFF2-40B4-BE49-F238E27FC236}">
              <a16:creationId xmlns:a16="http://schemas.microsoft.com/office/drawing/2014/main" id="{BC06053F-0627-4D86-83BE-7605EB0DBE4D}"/>
            </a:ext>
          </a:extLst>
        </xdr:cNvPr>
        <xdr:cNvSpPr>
          <a:spLocks noChangeArrowheads="1"/>
        </xdr:cNvSpPr>
      </xdr:nvSpPr>
      <xdr:spPr bwMode="auto">
        <a:xfrm>
          <a:off x="9456993" y="3720815"/>
          <a:ext cx="889878" cy="11640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26</xdr:col>
      <xdr:colOff>10265</xdr:colOff>
      <xdr:row>18</xdr:row>
      <xdr:rowOff>59531</xdr:rowOff>
    </xdr:from>
    <xdr:to>
      <xdr:col>28</xdr:col>
      <xdr:colOff>16329</xdr:colOff>
      <xdr:row>18</xdr:row>
      <xdr:rowOff>168728</xdr:rowOff>
    </xdr:to>
    <xdr:sp macro="" textlink="">
      <xdr:nvSpPr>
        <xdr:cNvPr id="33" name="Rectangle 2">
          <a:extLst>
            <a:ext uri="{FF2B5EF4-FFF2-40B4-BE49-F238E27FC236}">
              <a16:creationId xmlns:a16="http://schemas.microsoft.com/office/drawing/2014/main" id="{FACDD9AF-E541-46BC-B56C-A88E3D133239}"/>
            </a:ext>
          </a:extLst>
        </xdr:cNvPr>
        <xdr:cNvSpPr>
          <a:spLocks noChangeArrowheads="1"/>
        </xdr:cNvSpPr>
      </xdr:nvSpPr>
      <xdr:spPr bwMode="auto">
        <a:xfrm>
          <a:off x="10340808" y="3962060"/>
          <a:ext cx="876921" cy="109197"/>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22</xdr:col>
      <xdr:colOff>17289</xdr:colOff>
      <xdr:row>16</xdr:row>
      <xdr:rowOff>45923</xdr:rowOff>
    </xdr:from>
    <xdr:to>
      <xdr:col>26</xdr:col>
      <xdr:colOff>0</xdr:colOff>
      <xdr:row>16</xdr:row>
      <xdr:rowOff>179614</xdr:rowOff>
    </xdr:to>
    <xdr:sp macro="" textlink="">
      <xdr:nvSpPr>
        <xdr:cNvPr id="11" name="Rectangle 2">
          <a:extLst>
            <a:ext uri="{FF2B5EF4-FFF2-40B4-BE49-F238E27FC236}">
              <a16:creationId xmlns:a16="http://schemas.microsoft.com/office/drawing/2014/main" id="{C863B9D6-E9FE-4526-98D7-55A2FDD8443D}"/>
            </a:ext>
          </a:extLst>
        </xdr:cNvPr>
        <xdr:cNvSpPr>
          <a:spLocks noChangeArrowheads="1"/>
        </xdr:cNvSpPr>
      </xdr:nvSpPr>
      <xdr:spPr bwMode="auto">
        <a:xfrm>
          <a:off x="8606118" y="3480366"/>
          <a:ext cx="1724425" cy="13369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313696</xdr:colOff>
      <xdr:row>15</xdr:row>
      <xdr:rowOff>51045</xdr:rowOff>
    </xdr:from>
    <xdr:to>
      <xdr:col>24</xdr:col>
      <xdr:colOff>424543</xdr:colOff>
      <xdr:row>15</xdr:row>
      <xdr:rowOff>190500</xdr:rowOff>
    </xdr:to>
    <xdr:sp macro="" textlink="">
      <xdr:nvSpPr>
        <xdr:cNvPr id="12" name="Rectangle 2">
          <a:extLst>
            <a:ext uri="{FF2B5EF4-FFF2-40B4-BE49-F238E27FC236}">
              <a16:creationId xmlns:a16="http://schemas.microsoft.com/office/drawing/2014/main" id="{6CB0CF04-0D90-49BF-B749-AD0192CE0F80}"/>
            </a:ext>
          </a:extLst>
        </xdr:cNvPr>
        <xdr:cNvSpPr>
          <a:spLocks noChangeArrowheads="1"/>
        </xdr:cNvSpPr>
      </xdr:nvSpPr>
      <xdr:spPr bwMode="auto">
        <a:xfrm>
          <a:off x="8467096" y="3251445"/>
          <a:ext cx="1417133" cy="13945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10689</xdr:colOff>
      <xdr:row>19</xdr:row>
      <xdr:rowOff>49480</xdr:rowOff>
    </xdr:from>
    <xdr:to>
      <xdr:col>30</xdr:col>
      <xdr:colOff>27214</xdr:colOff>
      <xdr:row>19</xdr:row>
      <xdr:rowOff>212272</xdr:rowOff>
    </xdr:to>
    <xdr:sp macro="" textlink="">
      <xdr:nvSpPr>
        <xdr:cNvPr id="13" name="Rectangle 2">
          <a:extLst>
            <a:ext uri="{FF2B5EF4-FFF2-40B4-BE49-F238E27FC236}">
              <a16:creationId xmlns:a16="http://schemas.microsoft.com/office/drawing/2014/main" id="{7DA5F6B0-CCF6-4283-883D-B688E3181B08}"/>
            </a:ext>
          </a:extLst>
        </xdr:cNvPr>
        <xdr:cNvSpPr>
          <a:spLocks noChangeArrowheads="1"/>
        </xdr:cNvSpPr>
      </xdr:nvSpPr>
      <xdr:spPr bwMode="auto">
        <a:xfrm>
          <a:off x="11212089" y="4186051"/>
          <a:ext cx="887382" cy="162792"/>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30</xdr:col>
      <xdr:colOff>16328</xdr:colOff>
      <xdr:row>20</xdr:row>
      <xdr:rowOff>55723</xdr:rowOff>
    </xdr:from>
    <xdr:to>
      <xdr:col>30</xdr:col>
      <xdr:colOff>432995</xdr:colOff>
      <xdr:row>20</xdr:row>
      <xdr:rowOff>201386</xdr:rowOff>
    </xdr:to>
    <xdr:sp macro="" textlink="">
      <xdr:nvSpPr>
        <xdr:cNvPr id="21" name="Rectangle 2">
          <a:extLst>
            <a:ext uri="{FF2B5EF4-FFF2-40B4-BE49-F238E27FC236}">
              <a16:creationId xmlns:a16="http://schemas.microsoft.com/office/drawing/2014/main" id="{9975F44D-A404-4595-83ED-FAF4E72394B8}"/>
            </a:ext>
          </a:extLst>
        </xdr:cNvPr>
        <xdr:cNvSpPr>
          <a:spLocks noChangeArrowheads="1"/>
        </xdr:cNvSpPr>
      </xdr:nvSpPr>
      <xdr:spPr bwMode="auto">
        <a:xfrm>
          <a:off x="12088585" y="4426337"/>
          <a:ext cx="416667" cy="145663"/>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55</xdr:col>
      <xdr:colOff>9365</xdr:colOff>
      <xdr:row>23</xdr:row>
      <xdr:rowOff>65619</xdr:rowOff>
    </xdr:from>
    <xdr:to>
      <xdr:col>56</xdr:col>
      <xdr:colOff>29255</xdr:colOff>
      <xdr:row>23</xdr:row>
      <xdr:rowOff>183078</xdr:rowOff>
    </xdr:to>
    <xdr:sp macro="" textlink="">
      <xdr:nvSpPr>
        <xdr:cNvPr id="24" name="Rectangle 2">
          <a:extLst>
            <a:ext uri="{FF2B5EF4-FFF2-40B4-BE49-F238E27FC236}">
              <a16:creationId xmlns:a16="http://schemas.microsoft.com/office/drawing/2014/main" id="{485FCFDF-6FEC-4194-A234-6B0B3DA0ED2F}"/>
            </a:ext>
          </a:extLst>
        </xdr:cNvPr>
        <xdr:cNvSpPr>
          <a:spLocks noChangeArrowheads="1"/>
        </xdr:cNvSpPr>
      </xdr:nvSpPr>
      <xdr:spPr bwMode="auto">
        <a:xfrm>
          <a:off x="22967336" y="5138362"/>
          <a:ext cx="455319" cy="117459"/>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44</xdr:col>
      <xdr:colOff>424477</xdr:colOff>
      <xdr:row>22</xdr:row>
      <xdr:rowOff>67907</xdr:rowOff>
    </xdr:from>
    <xdr:to>
      <xdr:col>46</xdr:col>
      <xdr:colOff>412132</xdr:colOff>
      <xdr:row>22</xdr:row>
      <xdr:rowOff>201385</xdr:rowOff>
    </xdr:to>
    <xdr:sp macro="" textlink="">
      <xdr:nvSpPr>
        <xdr:cNvPr id="25" name="Rectangle 2">
          <a:extLst>
            <a:ext uri="{FF2B5EF4-FFF2-40B4-BE49-F238E27FC236}">
              <a16:creationId xmlns:a16="http://schemas.microsoft.com/office/drawing/2014/main" id="{3930943B-68D7-48B1-9D9B-3D892CCEB838}"/>
            </a:ext>
          </a:extLst>
        </xdr:cNvPr>
        <xdr:cNvSpPr>
          <a:spLocks noChangeArrowheads="1"/>
        </xdr:cNvSpPr>
      </xdr:nvSpPr>
      <xdr:spPr bwMode="auto">
        <a:xfrm>
          <a:off x="18592734" y="4906607"/>
          <a:ext cx="858512" cy="1334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12</xdr:col>
      <xdr:colOff>10886</xdr:colOff>
      <xdr:row>12</xdr:row>
      <xdr:rowOff>55496</xdr:rowOff>
    </xdr:from>
    <xdr:to>
      <xdr:col>14</xdr:col>
      <xdr:colOff>432770</xdr:colOff>
      <xdr:row>12</xdr:row>
      <xdr:rowOff>195943</xdr:rowOff>
    </xdr:to>
    <xdr:sp macro="" textlink="">
      <xdr:nvSpPr>
        <xdr:cNvPr id="3" name="Rectangle 2">
          <a:extLst>
            <a:ext uri="{FF2B5EF4-FFF2-40B4-BE49-F238E27FC236}">
              <a16:creationId xmlns:a16="http://schemas.microsoft.com/office/drawing/2014/main" id="{D1834920-CDFE-49D7-A079-AAE449EEC031}"/>
            </a:ext>
          </a:extLst>
        </xdr:cNvPr>
        <xdr:cNvSpPr>
          <a:spLocks noChangeArrowheads="1"/>
        </xdr:cNvSpPr>
      </xdr:nvSpPr>
      <xdr:spPr bwMode="auto">
        <a:xfrm>
          <a:off x="4245429" y="2553767"/>
          <a:ext cx="1292741" cy="140447"/>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478</xdr:colOff>
      <xdr:row>12</xdr:row>
      <xdr:rowOff>48148</xdr:rowOff>
    </xdr:from>
    <xdr:to>
      <xdr:col>15</xdr:col>
      <xdr:colOff>13606</xdr:colOff>
      <xdr:row>12</xdr:row>
      <xdr:rowOff>176893</xdr:rowOff>
    </xdr:to>
    <xdr:sp macro="" textlink="">
      <xdr:nvSpPr>
        <xdr:cNvPr id="2" name="Rectangle 2">
          <a:extLst>
            <a:ext uri="{FF2B5EF4-FFF2-40B4-BE49-F238E27FC236}">
              <a16:creationId xmlns:a16="http://schemas.microsoft.com/office/drawing/2014/main" id="{CF2F546A-1E0C-426F-962A-32E3E524D866}"/>
            </a:ext>
          </a:extLst>
        </xdr:cNvPr>
        <xdr:cNvSpPr>
          <a:spLocks noChangeArrowheads="1"/>
        </xdr:cNvSpPr>
      </xdr:nvSpPr>
      <xdr:spPr bwMode="auto">
        <a:xfrm>
          <a:off x="4239103" y="2541793"/>
          <a:ext cx="2264838" cy="12684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70</xdr:col>
      <xdr:colOff>139925</xdr:colOff>
      <xdr:row>0</xdr:row>
      <xdr:rowOff>0</xdr:rowOff>
    </xdr:from>
    <xdr:to>
      <xdr:col>82</xdr:col>
      <xdr:colOff>371366</xdr:colOff>
      <xdr:row>5</xdr:row>
      <xdr:rowOff>124980</xdr:rowOff>
    </xdr:to>
    <xdr:pic>
      <xdr:nvPicPr>
        <xdr:cNvPr id="3" name="Picture 2">
          <a:extLst>
            <a:ext uri="{FF2B5EF4-FFF2-40B4-BE49-F238E27FC236}">
              <a16:creationId xmlns:a16="http://schemas.microsoft.com/office/drawing/2014/main" id="{0D7589F7-8866-426F-89B5-870D93FFDCAD}"/>
            </a:ext>
          </a:extLst>
        </xdr:cNvPr>
        <xdr:cNvPicPr>
          <a:picLocks noChangeAspect="1"/>
        </xdr:cNvPicPr>
      </xdr:nvPicPr>
      <xdr:blipFill>
        <a:blip xmlns:r="http://schemas.openxmlformats.org/officeDocument/2006/relationships" r:embed="rId1"/>
        <a:stretch>
          <a:fillRect/>
        </a:stretch>
      </xdr:blipFill>
      <xdr:spPr>
        <a:xfrm>
          <a:off x="20945475" y="0"/>
          <a:ext cx="2314466" cy="1210830"/>
        </a:xfrm>
        <a:prstGeom prst="rect">
          <a:avLst/>
        </a:prstGeom>
      </xdr:spPr>
    </xdr:pic>
    <xdr:clientData/>
  </xdr:twoCellAnchor>
  <xdr:twoCellAnchor>
    <xdr:from>
      <xdr:col>15</xdr:col>
      <xdr:colOff>974</xdr:colOff>
      <xdr:row>13</xdr:row>
      <xdr:rowOff>75227</xdr:rowOff>
    </xdr:from>
    <xdr:to>
      <xdr:col>19</xdr:col>
      <xdr:colOff>27214</xdr:colOff>
      <xdr:row>13</xdr:row>
      <xdr:rowOff>176892</xdr:rowOff>
    </xdr:to>
    <xdr:sp macro="" textlink="">
      <xdr:nvSpPr>
        <xdr:cNvPr id="4" name="Rectangle 2">
          <a:extLst>
            <a:ext uri="{FF2B5EF4-FFF2-40B4-BE49-F238E27FC236}">
              <a16:creationId xmlns:a16="http://schemas.microsoft.com/office/drawing/2014/main" id="{33874313-8BAA-4B65-96A6-A8F53732DC2B}"/>
            </a:ext>
          </a:extLst>
        </xdr:cNvPr>
        <xdr:cNvSpPr>
          <a:spLocks noChangeArrowheads="1"/>
        </xdr:cNvSpPr>
      </xdr:nvSpPr>
      <xdr:spPr bwMode="auto">
        <a:xfrm>
          <a:off x="6487499" y="2799377"/>
          <a:ext cx="1780745" cy="9785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14844</xdr:colOff>
      <xdr:row>16</xdr:row>
      <xdr:rowOff>82114</xdr:rowOff>
    </xdr:from>
    <xdr:to>
      <xdr:col>39</xdr:col>
      <xdr:colOff>0</xdr:colOff>
      <xdr:row>16</xdr:row>
      <xdr:rowOff>168234</xdr:rowOff>
    </xdr:to>
    <xdr:sp macro="" textlink="">
      <xdr:nvSpPr>
        <xdr:cNvPr id="5" name="Rectangle 2">
          <a:extLst>
            <a:ext uri="{FF2B5EF4-FFF2-40B4-BE49-F238E27FC236}">
              <a16:creationId xmlns:a16="http://schemas.microsoft.com/office/drawing/2014/main" id="{606AC9A9-C7CD-42AE-901C-21CC922C0D0B}"/>
            </a:ext>
          </a:extLst>
        </xdr:cNvPr>
        <xdr:cNvSpPr>
          <a:spLocks noChangeArrowheads="1"/>
        </xdr:cNvSpPr>
      </xdr:nvSpPr>
      <xdr:spPr bwMode="auto">
        <a:xfrm>
          <a:off x="10504714" y="3055893"/>
          <a:ext cx="7822870" cy="86120"/>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38</xdr:col>
      <xdr:colOff>433274</xdr:colOff>
      <xdr:row>17</xdr:row>
      <xdr:rowOff>36718</xdr:rowOff>
    </xdr:from>
    <xdr:to>
      <xdr:col>40</xdr:col>
      <xdr:colOff>408239</xdr:colOff>
      <xdr:row>17</xdr:row>
      <xdr:rowOff>187534</xdr:rowOff>
    </xdr:to>
    <xdr:sp macro="" textlink="">
      <xdr:nvSpPr>
        <xdr:cNvPr id="8" name="Rectangle 2">
          <a:extLst>
            <a:ext uri="{FF2B5EF4-FFF2-40B4-BE49-F238E27FC236}">
              <a16:creationId xmlns:a16="http://schemas.microsoft.com/office/drawing/2014/main" id="{A7580027-8E67-43CD-8B17-93F061D066F5}"/>
            </a:ext>
          </a:extLst>
        </xdr:cNvPr>
        <xdr:cNvSpPr>
          <a:spLocks noChangeArrowheads="1"/>
        </xdr:cNvSpPr>
      </xdr:nvSpPr>
      <xdr:spPr bwMode="auto">
        <a:xfrm>
          <a:off x="18325430" y="3243056"/>
          <a:ext cx="845822" cy="150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47</xdr:col>
      <xdr:colOff>431075</xdr:colOff>
      <xdr:row>18</xdr:row>
      <xdr:rowOff>24798</xdr:rowOff>
    </xdr:from>
    <xdr:to>
      <xdr:col>73</xdr:col>
      <xdr:colOff>396241</xdr:colOff>
      <xdr:row>18</xdr:row>
      <xdr:rowOff>159476</xdr:rowOff>
    </xdr:to>
    <xdr:sp macro="" textlink="">
      <xdr:nvSpPr>
        <xdr:cNvPr id="9" name="Rectangle 2">
          <a:extLst>
            <a:ext uri="{FF2B5EF4-FFF2-40B4-BE49-F238E27FC236}">
              <a16:creationId xmlns:a16="http://schemas.microsoft.com/office/drawing/2014/main" id="{4FDAC1B1-B926-49F7-A521-A448E4FED526}"/>
            </a:ext>
          </a:extLst>
        </xdr:cNvPr>
        <xdr:cNvSpPr>
          <a:spLocks noChangeArrowheads="1"/>
        </xdr:cNvSpPr>
      </xdr:nvSpPr>
      <xdr:spPr bwMode="auto">
        <a:xfrm>
          <a:off x="20936495" y="3665253"/>
          <a:ext cx="409031" cy="1346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17</xdr:col>
      <xdr:colOff>4380</xdr:colOff>
      <xdr:row>15</xdr:row>
      <xdr:rowOff>65366</xdr:rowOff>
    </xdr:from>
    <xdr:to>
      <xdr:col>21</xdr:col>
      <xdr:colOff>9895</xdr:colOff>
      <xdr:row>15</xdr:row>
      <xdr:rowOff>173182</xdr:rowOff>
    </xdr:to>
    <xdr:sp macro="" textlink="">
      <xdr:nvSpPr>
        <xdr:cNvPr id="10" name="Rectangle 2">
          <a:extLst>
            <a:ext uri="{FF2B5EF4-FFF2-40B4-BE49-F238E27FC236}">
              <a16:creationId xmlns:a16="http://schemas.microsoft.com/office/drawing/2014/main" id="{58A08A2C-14B4-4366-8848-A04C6296EDB9}"/>
            </a:ext>
          </a:extLst>
        </xdr:cNvPr>
        <xdr:cNvSpPr>
          <a:spLocks noChangeArrowheads="1"/>
        </xdr:cNvSpPr>
      </xdr:nvSpPr>
      <xdr:spPr bwMode="auto">
        <a:xfrm>
          <a:off x="8752536" y="2806587"/>
          <a:ext cx="1747229" cy="107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11</xdr:col>
      <xdr:colOff>14845</xdr:colOff>
      <xdr:row>14</xdr:row>
      <xdr:rowOff>68193</xdr:rowOff>
    </xdr:from>
    <xdr:to>
      <xdr:col>16</xdr:col>
      <xdr:colOff>420585</xdr:colOff>
      <xdr:row>14</xdr:row>
      <xdr:rowOff>143494</xdr:rowOff>
    </xdr:to>
    <xdr:sp macro="" textlink="">
      <xdr:nvSpPr>
        <xdr:cNvPr id="13" name="Rectangle 2">
          <a:extLst>
            <a:ext uri="{FF2B5EF4-FFF2-40B4-BE49-F238E27FC236}">
              <a16:creationId xmlns:a16="http://schemas.microsoft.com/office/drawing/2014/main" id="{1FB9363D-8285-41E2-B4C4-D0460829E7C1}"/>
            </a:ext>
          </a:extLst>
        </xdr:cNvPr>
        <xdr:cNvSpPr>
          <a:spLocks noChangeArrowheads="1"/>
        </xdr:cNvSpPr>
      </xdr:nvSpPr>
      <xdr:spPr bwMode="auto">
        <a:xfrm>
          <a:off x="6150429" y="2576855"/>
          <a:ext cx="2582883" cy="7530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478</xdr:colOff>
      <xdr:row>12</xdr:row>
      <xdr:rowOff>48148</xdr:rowOff>
    </xdr:from>
    <xdr:to>
      <xdr:col>12</xdr:col>
      <xdr:colOff>13606</xdr:colOff>
      <xdr:row>12</xdr:row>
      <xdr:rowOff>176893</xdr:rowOff>
    </xdr:to>
    <xdr:sp macro="" textlink="">
      <xdr:nvSpPr>
        <xdr:cNvPr id="2" name="Rectangle 2">
          <a:extLst>
            <a:ext uri="{FF2B5EF4-FFF2-40B4-BE49-F238E27FC236}">
              <a16:creationId xmlns:a16="http://schemas.microsoft.com/office/drawing/2014/main" id="{DD1439A0-F142-4BB2-8B80-5B71C500FB42}"/>
            </a:ext>
          </a:extLst>
        </xdr:cNvPr>
        <xdr:cNvSpPr>
          <a:spLocks noChangeArrowheads="1"/>
        </xdr:cNvSpPr>
      </xdr:nvSpPr>
      <xdr:spPr bwMode="auto">
        <a:xfrm>
          <a:off x="4229578" y="2547508"/>
          <a:ext cx="2241978" cy="12874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67</xdr:col>
      <xdr:colOff>139925</xdr:colOff>
      <xdr:row>0</xdr:row>
      <xdr:rowOff>0</xdr:rowOff>
    </xdr:from>
    <xdr:to>
      <xdr:col>79</xdr:col>
      <xdr:colOff>373271</xdr:colOff>
      <xdr:row>5</xdr:row>
      <xdr:rowOff>123075</xdr:rowOff>
    </xdr:to>
    <xdr:pic>
      <xdr:nvPicPr>
        <xdr:cNvPr id="3" name="Picture 2">
          <a:extLst>
            <a:ext uri="{FF2B5EF4-FFF2-40B4-BE49-F238E27FC236}">
              <a16:creationId xmlns:a16="http://schemas.microsoft.com/office/drawing/2014/main" id="{86CA4116-5320-4E57-8520-6E964D03B876}"/>
            </a:ext>
          </a:extLst>
        </xdr:cNvPr>
        <xdr:cNvPicPr>
          <a:picLocks noChangeAspect="1"/>
        </xdr:cNvPicPr>
      </xdr:nvPicPr>
      <xdr:blipFill>
        <a:blip xmlns:r="http://schemas.openxmlformats.org/officeDocument/2006/relationships" r:embed="rId1"/>
        <a:stretch>
          <a:fillRect/>
        </a:stretch>
      </xdr:blipFill>
      <xdr:spPr>
        <a:xfrm>
          <a:off x="20791170" y="0"/>
          <a:ext cx="2312561" cy="1205115"/>
        </a:xfrm>
        <a:prstGeom prst="rect">
          <a:avLst/>
        </a:prstGeom>
      </xdr:spPr>
    </xdr:pic>
    <xdr:clientData/>
  </xdr:twoCellAnchor>
  <xdr:twoCellAnchor>
    <xdr:from>
      <xdr:col>12</xdr:col>
      <xdr:colOff>974</xdr:colOff>
      <xdr:row>13</xdr:row>
      <xdr:rowOff>75227</xdr:rowOff>
    </xdr:from>
    <xdr:to>
      <xdr:col>16</xdr:col>
      <xdr:colOff>27214</xdr:colOff>
      <xdr:row>13</xdr:row>
      <xdr:rowOff>176892</xdr:rowOff>
    </xdr:to>
    <xdr:sp macro="" textlink="">
      <xdr:nvSpPr>
        <xdr:cNvPr id="4" name="Rectangle 2">
          <a:extLst>
            <a:ext uri="{FF2B5EF4-FFF2-40B4-BE49-F238E27FC236}">
              <a16:creationId xmlns:a16="http://schemas.microsoft.com/office/drawing/2014/main" id="{13107996-5E6A-4585-B3EE-4B21CD72CA68}"/>
            </a:ext>
          </a:extLst>
        </xdr:cNvPr>
        <xdr:cNvSpPr>
          <a:spLocks noChangeArrowheads="1"/>
        </xdr:cNvSpPr>
      </xdr:nvSpPr>
      <xdr:spPr bwMode="auto">
        <a:xfrm>
          <a:off x="6458924" y="2806997"/>
          <a:ext cx="1763600" cy="10166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24</xdr:col>
      <xdr:colOff>1</xdr:colOff>
      <xdr:row>21</xdr:row>
      <xdr:rowOff>67839</xdr:rowOff>
    </xdr:from>
    <xdr:to>
      <xdr:col>35</xdr:col>
      <xdr:colOff>420585</xdr:colOff>
      <xdr:row>21</xdr:row>
      <xdr:rowOff>192975</xdr:rowOff>
    </xdr:to>
    <xdr:sp macro="" textlink="">
      <xdr:nvSpPr>
        <xdr:cNvPr id="5" name="Rectangle 2">
          <a:extLst>
            <a:ext uri="{FF2B5EF4-FFF2-40B4-BE49-F238E27FC236}">
              <a16:creationId xmlns:a16="http://schemas.microsoft.com/office/drawing/2014/main" id="{6FC04B8B-13FC-44D5-9F0F-5D9101D9E040}"/>
            </a:ext>
          </a:extLst>
        </xdr:cNvPr>
        <xdr:cNvSpPr>
          <a:spLocks noChangeArrowheads="1"/>
        </xdr:cNvSpPr>
      </xdr:nvSpPr>
      <xdr:spPr bwMode="auto">
        <a:xfrm>
          <a:off x="11670031" y="3264429"/>
          <a:ext cx="5198324" cy="125136"/>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29</xdr:col>
      <xdr:colOff>17309</xdr:colOff>
      <xdr:row>18</xdr:row>
      <xdr:rowOff>65255</xdr:rowOff>
    </xdr:from>
    <xdr:to>
      <xdr:col>30</xdr:col>
      <xdr:colOff>13607</xdr:colOff>
      <xdr:row>18</xdr:row>
      <xdr:rowOff>190501</xdr:rowOff>
    </xdr:to>
    <xdr:sp macro="" textlink="">
      <xdr:nvSpPr>
        <xdr:cNvPr id="6" name="Rectangle 2">
          <a:extLst>
            <a:ext uri="{FF2B5EF4-FFF2-40B4-BE49-F238E27FC236}">
              <a16:creationId xmlns:a16="http://schemas.microsoft.com/office/drawing/2014/main" id="{87750144-C034-4163-8519-942D14037C1B}"/>
            </a:ext>
          </a:extLst>
        </xdr:cNvPr>
        <xdr:cNvSpPr>
          <a:spLocks noChangeArrowheads="1"/>
        </xdr:cNvSpPr>
      </xdr:nvSpPr>
      <xdr:spPr bwMode="auto">
        <a:xfrm>
          <a:off x="13859039" y="3196590"/>
          <a:ext cx="430638"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35</xdr:col>
      <xdr:colOff>13607</xdr:colOff>
      <xdr:row>19</xdr:row>
      <xdr:rowOff>55450</xdr:rowOff>
    </xdr:from>
    <xdr:to>
      <xdr:col>38</xdr:col>
      <xdr:colOff>449034</xdr:colOff>
      <xdr:row>19</xdr:row>
      <xdr:rowOff>163286</xdr:rowOff>
    </xdr:to>
    <xdr:sp macro="" textlink="">
      <xdr:nvSpPr>
        <xdr:cNvPr id="7" name="Rectangle 2">
          <a:extLst>
            <a:ext uri="{FF2B5EF4-FFF2-40B4-BE49-F238E27FC236}">
              <a16:creationId xmlns:a16="http://schemas.microsoft.com/office/drawing/2014/main" id="{A8822BD1-9FBF-4516-B7D3-66508E266317}"/>
            </a:ext>
          </a:extLst>
        </xdr:cNvPr>
        <xdr:cNvSpPr>
          <a:spLocks noChangeArrowheads="1"/>
        </xdr:cNvSpPr>
      </xdr:nvSpPr>
      <xdr:spPr bwMode="auto">
        <a:xfrm>
          <a:off x="16461377" y="3196590"/>
          <a:ext cx="1723207"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36</xdr:col>
      <xdr:colOff>320</xdr:colOff>
      <xdr:row>22</xdr:row>
      <xdr:rowOff>35383</xdr:rowOff>
    </xdr:from>
    <xdr:to>
      <xdr:col>37</xdr:col>
      <xdr:colOff>408810</xdr:colOff>
      <xdr:row>22</xdr:row>
      <xdr:rowOff>186199</xdr:rowOff>
    </xdr:to>
    <xdr:sp macro="" textlink="">
      <xdr:nvSpPr>
        <xdr:cNvPr id="8" name="Rectangle 2">
          <a:extLst>
            <a:ext uri="{FF2B5EF4-FFF2-40B4-BE49-F238E27FC236}">
              <a16:creationId xmlns:a16="http://schemas.microsoft.com/office/drawing/2014/main" id="{1ED83FB0-0074-41DE-B555-40FE5A975191}"/>
            </a:ext>
          </a:extLst>
        </xdr:cNvPr>
        <xdr:cNvSpPr>
          <a:spLocks noChangeArrowheads="1"/>
        </xdr:cNvSpPr>
      </xdr:nvSpPr>
      <xdr:spPr bwMode="auto">
        <a:xfrm>
          <a:off x="16882430" y="3464383"/>
          <a:ext cx="842830" cy="150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44</xdr:col>
      <xdr:colOff>431075</xdr:colOff>
      <xdr:row>23</xdr:row>
      <xdr:rowOff>24798</xdr:rowOff>
    </xdr:from>
    <xdr:to>
      <xdr:col>70</xdr:col>
      <xdr:colOff>396241</xdr:colOff>
      <xdr:row>23</xdr:row>
      <xdr:rowOff>159476</xdr:rowOff>
    </xdr:to>
    <xdr:sp macro="" textlink="">
      <xdr:nvSpPr>
        <xdr:cNvPr id="9" name="Rectangle 2">
          <a:extLst>
            <a:ext uri="{FF2B5EF4-FFF2-40B4-BE49-F238E27FC236}">
              <a16:creationId xmlns:a16="http://schemas.microsoft.com/office/drawing/2014/main" id="{D9B26358-97E7-488B-9D76-5FC141A8A8F5}"/>
            </a:ext>
          </a:extLst>
        </xdr:cNvPr>
        <xdr:cNvSpPr>
          <a:spLocks noChangeArrowheads="1"/>
        </xdr:cNvSpPr>
      </xdr:nvSpPr>
      <xdr:spPr bwMode="auto">
        <a:xfrm>
          <a:off x="20787905" y="3686208"/>
          <a:ext cx="399506" cy="1346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25</xdr:col>
      <xdr:colOff>27214</xdr:colOff>
      <xdr:row>15</xdr:row>
      <xdr:rowOff>65933</xdr:rowOff>
    </xdr:from>
    <xdr:to>
      <xdr:col>28</xdr:col>
      <xdr:colOff>285750</xdr:colOff>
      <xdr:row>15</xdr:row>
      <xdr:rowOff>190500</xdr:rowOff>
    </xdr:to>
    <xdr:sp macro="" textlink="">
      <xdr:nvSpPr>
        <xdr:cNvPr id="10" name="Rectangle 2">
          <a:extLst>
            <a:ext uri="{FF2B5EF4-FFF2-40B4-BE49-F238E27FC236}">
              <a16:creationId xmlns:a16="http://schemas.microsoft.com/office/drawing/2014/main" id="{8B82B70B-08E3-4639-B10A-910D04FA1CC9}"/>
            </a:ext>
          </a:extLst>
        </xdr:cNvPr>
        <xdr:cNvSpPr>
          <a:spLocks noChangeArrowheads="1"/>
        </xdr:cNvSpPr>
      </xdr:nvSpPr>
      <xdr:spPr bwMode="auto">
        <a:xfrm>
          <a:off x="12131584" y="3196590"/>
          <a:ext cx="1561556"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299657</xdr:colOff>
      <xdr:row>16</xdr:row>
      <xdr:rowOff>61172</xdr:rowOff>
    </xdr:from>
    <xdr:to>
      <xdr:col>30</xdr:col>
      <xdr:colOff>8843</xdr:colOff>
      <xdr:row>16</xdr:row>
      <xdr:rowOff>186417</xdr:rowOff>
    </xdr:to>
    <xdr:sp macro="" textlink="">
      <xdr:nvSpPr>
        <xdr:cNvPr id="11" name="Rectangle 2">
          <a:extLst>
            <a:ext uri="{FF2B5EF4-FFF2-40B4-BE49-F238E27FC236}">
              <a16:creationId xmlns:a16="http://schemas.microsoft.com/office/drawing/2014/main" id="{66A0A8C6-3511-4C59-904C-36D7D4441A29}"/>
            </a:ext>
          </a:extLst>
        </xdr:cNvPr>
        <xdr:cNvSpPr>
          <a:spLocks noChangeArrowheads="1"/>
        </xdr:cNvSpPr>
      </xdr:nvSpPr>
      <xdr:spPr bwMode="auto">
        <a:xfrm>
          <a:off x="13707047" y="3196590"/>
          <a:ext cx="577866"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30</xdr:col>
      <xdr:colOff>0</xdr:colOff>
      <xdr:row>17</xdr:row>
      <xdr:rowOff>122464</xdr:rowOff>
    </xdr:from>
    <xdr:to>
      <xdr:col>39</xdr:col>
      <xdr:colOff>0</xdr:colOff>
      <xdr:row>17</xdr:row>
      <xdr:rowOff>136072</xdr:rowOff>
    </xdr:to>
    <xdr:cxnSp macro="">
      <xdr:nvCxnSpPr>
        <xdr:cNvPr id="12" name="Straight Arrow Connector 11">
          <a:extLst>
            <a:ext uri="{FF2B5EF4-FFF2-40B4-BE49-F238E27FC236}">
              <a16:creationId xmlns:a16="http://schemas.microsoft.com/office/drawing/2014/main" id="{8A40312E-C2E9-482E-8041-F34C39694906}"/>
            </a:ext>
          </a:extLst>
        </xdr:cNvPr>
        <xdr:cNvCxnSpPr/>
      </xdr:nvCxnSpPr>
      <xdr:spPr bwMode="auto">
        <a:xfrm>
          <a:off x="14276070" y="3196590"/>
          <a:ext cx="3909060" cy="0"/>
        </a:xfrm>
        <a:prstGeom prst="straightConnector1">
          <a:avLst/>
        </a:prstGeom>
        <a:ln>
          <a:solidFill>
            <a:srgbClr val="3F9DC4"/>
          </a:solidFill>
          <a:headEnd type="triangle"/>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16</xdr:col>
      <xdr:colOff>18367</xdr:colOff>
      <xdr:row>14</xdr:row>
      <xdr:rowOff>66288</xdr:rowOff>
    </xdr:from>
    <xdr:to>
      <xdr:col>23</xdr:col>
      <xdr:colOff>421821</xdr:colOff>
      <xdr:row>14</xdr:row>
      <xdr:rowOff>176893</xdr:rowOff>
    </xdr:to>
    <xdr:sp macro="" textlink="">
      <xdr:nvSpPr>
        <xdr:cNvPr id="13" name="Rectangle 2">
          <a:extLst>
            <a:ext uri="{FF2B5EF4-FFF2-40B4-BE49-F238E27FC236}">
              <a16:creationId xmlns:a16="http://schemas.microsoft.com/office/drawing/2014/main" id="{536DA9BF-1053-4D26-8A01-EC633DC4851F}"/>
            </a:ext>
          </a:extLst>
        </xdr:cNvPr>
        <xdr:cNvSpPr>
          <a:spLocks noChangeArrowheads="1"/>
        </xdr:cNvSpPr>
      </xdr:nvSpPr>
      <xdr:spPr bwMode="auto">
        <a:xfrm>
          <a:off x="8213677" y="3030468"/>
          <a:ext cx="3443834" cy="11060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theme/theme1.xml><?xml version="1.0" encoding="utf-8"?>
<a:theme xmlns:a="http://schemas.openxmlformats.org/drawingml/2006/main" name="Office Theme">
  <a:themeElements>
    <a:clrScheme name="Custom 1">
      <a:dk1>
        <a:srgbClr val="339999"/>
      </a:dk1>
      <a:lt1>
        <a:srgbClr val="66B2B2"/>
      </a:lt1>
      <a:dk2>
        <a:srgbClr val="99CCCC"/>
      </a:dk2>
      <a:lt2>
        <a:srgbClr val="003C3C"/>
      </a:lt2>
      <a:accent1>
        <a:srgbClr val="456D6D"/>
      </a:accent1>
      <a:accent2>
        <a:srgbClr val="809D9D"/>
      </a:accent2>
      <a:accent3>
        <a:srgbClr val="212121"/>
      </a:accent3>
      <a:accent4>
        <a:srgbClr val="595959"/>
      </a:accent4>
      <a:accent5>
        <a:srgbClr val="909090"/>
      </a:accent5>
      <a:accent6>
        <a:srgbClr val="FAC45C"/>
      </a:accent6>
      <a:hlink>
        <a:srgbClr val="993333"/>
      </a:hlink>
      <a:folHlink>
        <a:srgbClr val="E9E9E9"/>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80ED1-7774-4EE6-A98F-7520CFD12FB3}">
  <dimension ref="A1:U117"/>
  <sheetViews>
    <sheetView tabSelected="1" view="pageBreakPreview" zoomScale="85" zoomScaleNormal="80" zoomScaleSheetLayoutView="85" zoomScalePageLayoutView="78" workbookViewId="0">
      <selection activeCell="C3" sqref="C3"/>
    </sheetView>
  </sheetViews>
  <sheetFormatPr defaultColWidth="9.21875" defaultRowHeight="13.8"/>
  <cols>
    <col min="1" max="1" width="27.21875" style="16" customWidth="1"/>
    <col min="2" max="3" width="25" style="16" customWidth="1"/>
    <col min="4" max="17" width="15.77734375" style="16" customWidth="1"/>
    <col min="18" max="18" width="15.6640625" style="16" customWidth="1"/>
    <col min="19" max="19" width="10.21875" style="16" bestFit="1" customWidth="1"/>
    <col min="20" max="20" width="16.77734375" style="16" customWidth="1"/>
    <col min="21" max="21" width="10.88671875" style="16" bestFit="1" customWidth="1"/>
    <col min="22" max="264" width="9.21875" style="16"/>
    <col min="265" max="265" width="46" style="16" customWidth="1"/>
    <col min="266" max="266" width="25" style="16" customWidth="1"/>
    <col min="267" max="267" width="12" style="16" customWidth="1"/>
    <col min="268" max="268" width="12.21875" style="16" customWidth="1"/>
    <col min="269" max="269" width="14" style="16" customWidth="1"/>
    <col min="270" max="270" width="14.6640625" style="16" customWidth="1"/>
    <col min="271" max="271" width="13.44140625" style="16" customWidth="1"/>
    <col min="272" max="272" width="13.77734375" style="16" customWidth="1"/>
    <col min="273" max="273" width="14.6640625" style="16" customWidth="1"/>
    <col min="274" max="520" width="9.21875" style="16"/>
    <col min="521" max="521" width="46" style="16" customWidth="1"/>
    <col min="522" max="522" width="25" style="16" customWidth="1"/>
    <col min="523" max="523" width="12" style="16" customWidth="1"/>
    <col min="524" max="524" width="12.21875" style="16" customWidth="1"/>
    <col min="525" max="525" width="14" style="16" customWidth="1"/>
    <col min="526" max="526" width="14.6640625" style="16" customWidth="1"/>
    <col min="527" max="527" width="13.44140625" style="16" customWidth="1"/>
    <col min="528" max="528" width="13.77734375" style="16" customWidth="1"/>
    <col min="529" max="529" width="14.6640625" style="16" customWidth="1"/>
    <col min="530" max="776" width="9.21875" style="16"/>
    <col min="777" max="777" width="46" style="16" customWidth="1"/>
    <col min="778" max="778" width="25" style="16" customWidth="1"/>
    <col min="779" max="779" width="12" style="16" customWidth="1"/>
    <col min="780" max="780" width="12.21875" style="16" customWidth="1"/>
    <col min="781" max="781" width="14" style="16" customWidth="1"/>
    <col min="782" max="782" width="14.6640625" style="16" customWidth="1"/>
    <col min="783" max="783" width="13.44140625" style="16" customWidth="1"/>
    <col min="784" max="784" width="13.77734375" style="16" customWidth="1"/>
    <col min="785" max="785" width="14.6640625" style="16" customWidth="1"/>
    <col min="786" max="1032" width="9.21875" style="16"/>
    <col min="1033" max="1033" width="46" style="16" customWidth="1"/>
    <col min="1034" max="1034" width="25" style="16" customWidth="1"/>
    <col min="1035" max="1035" width="12" style="16" customWidth="1"/>
    <col min="1036" max="1036" width="12.21875" style="16" customWidth="1"/>
    <col min="1037" max="1037" width="14" style="16" customWidth="1"/>
    <col min="1038" max="1038" width="14.6640625" style="16" customWidth="1"/>
    <col min="1039" max="1039" width="13.44140625" style="16" customWidth="1"/>
    <col min="1040" max="1040" width="13.77734375" style="16" customWidth="1"/>
    <col min="1041" max="1041" width="14.6640625" style="16" customWidth="1"/>
    <col min="1042" max="1288" width="9.21875" style="16"/>
    <col min="1289" max="1289" width="46" style="16" customWidth="1"/>
    <col min="1290" max="1290" width="25" style="16" customWidth="1"/>
    <col min="1291" max="1291" width="12" style="16" customWidth="1"/>
    <col min="1292" max="1292" width="12.21875" style="16" customWidth="1"/>
    <col min="1293" max="1293" width="14" style="16" customWidth="1"/>
    <col min="1294" max="1294" width="14.6640625" style="16" customWidth="1"/>
    <col min="1295" max="1295" width="13.44140625" style="16" customWidth="1"/>
    <col min="1296" max="1296" width="13.77734375" style="16" customWidth="1"/>
    <col min="1297" max="1297" width="14.6640625" style="16" customWidth="1"/>
    <col min="1298" max="1544" width="9.21875" style="16"/>
    <col min="1545" max="1545" width="46" style="16" customWidth="1"/>
    <col min="1546" max="1546" width="25" style="16" customWidth="1"/>
    <col min="1547" max="1547" width="12" style="16" customWidth="1"/>
    <col min="1548" max="1548" width="12.21875" style="16" customWidth="1"/>
    <col min="1549" max="1549" width="14" style="16" customWidth="1"/>
    <col min="1550" max="1550" width="14.6640625" style="16" customWidth="1"/>
    <col min="1551" max="1551" width="13.44140625" style="16" customWidth="1"/>
    <col min="1552" max="1552" width="13.77734375" style="16" customWidth="1"/>
    <col min="1553" max="1553" width="14.6640625" style="16" customWidth="1"/>
    <col min="1554" max="1800" width="9.21875" style="16"/>
    <col min="1801" max="1801" width="46" style="16" customWidth="1"/>
    <col min="1802" max="1802" width="25" style="16" customWidth="1"/>
    <col min="1803" max="1803" width="12" style="16" customWidth="1"/>
    <col min="1804" max="1804" width="12.21875" style="16" customWidth="1"/>
    <col min="1805" max="1805" width="14" style="16" customWidth="1"/>
    <col min="1806" max="1806" width="14.6640625" style="16" customWidth="1"/>
    <col min="1807" max="1807" width="13.44140625" style="16" customWidth="1"/>
    <col min="1808" max="1808" width="13.77734375" style="16" customWidth="1"/>
    <col min="1809" max="1809" width="14.6640625" style="16" customWidth="1"/>
    <col min="1810" max="2056" width="9.21875" style="16"/>
    <col min="2057" max="2057" width="46" style="16" customWidth="1"/>
    <col min="2058" max="2058" width="25" style="16" customWidth="1"/>
    <col min="2059" max="2059" width="12" style="16" customWidth="1"/>
    <col min="2060" max="2060" width="12.21875" style="16" customWidth="1"/>
    <col min="2061" max="2061" width="14" style="16" customWidth="1"/>
    <col min="2062" max="2062" width="14.6640625" style="16" customWidth="1"/>
    <col min="2063" max="2063" width="13.44140625" style="16" customWidth="1"/>
    <col min="2064" max="2064" width="13.77734375" style="16" customWidth="1"/>
    <col min="2065" max="2065" width="14.6640625" style="16" customWidth="1"/>
    <col min="2066" max="2312" width="9.21875" style="16"/>
    <col min="2313" max="2313" width="46" style="16" customWidth="1"/>
    <col min="2314" max="2314" width="25" style="16" customWidth="1"/>
    <col min="2315" max="2315" width="12" style="16" customWidth="1"/>
    <col min="2316" max="2316" width="12.21875" style="16" customWidth="1"/>
    <col min="2317" max="2317" width="14" style="16" customWidth="1"/>
    <col min="2318" max="2318" width="14.6640625" style="16" customWidth="1"/>
    <col min="2319" max="2319" width="13.44140625" style="16" customWidth="1"/>
    <col min="2320" max="2320" width="13.77734375" style="16" customWidth="1"/>
    <col min="2321" max="2321" width="14.6640625" style="16" customWidth="1"/>
    <col min="2322" max="2568" width="9.21875" style="16"/>
    <col min="2569" max="2569" width="46" style="16" customWidth="1"/>
    <col min="2570" max="2570" width="25" style="16" customWidth="1"/>
    <col min="2571" max="2571" width="12" style="16" customWidth="1"/>
    <col min="2572" max="2572" width="12.21875" style="16" customWidth="1"/>
    <col min="2573" max="2573" width="14" style="16" customWidth="1"/>
    <col min="2574" max="2574" width="14.6640625" style="16" customWidth="1"/>
    <col min="2575" max="2575" width="13.44140625" style="16" customWidth="1"/>
    <col min="2576" max="2576" width="13.77734375" style="16" customWidth="1"/>
    <col min="2577" max="2577" width="14.6640625" style="16" customWidth="1"/>
    <col min="2578" max="2824" width="9.21875" style="16"/>
    <col min="2825" max="2825" width="46" style="16" customWidth="1"/>
    <col min="2826" max="2826" width="25" style="16" customWidth="1"/>
    <col min="2827" max="2827" width="12" style="16" customWidth="1"/>
    <col min="2828" max="2828" width="12.21875" style="16" customWidth="1"/>
    <col min="2829" max="2829" width="14" style="16" customWidth="1"/>
    <col min="2830" max="2830" width="14.6640625" style="16" customWidth="1"/>
    <col min="2831" max="2831" width="13.44140625" style="16" customWidth="1"/>
    <col min="2832" max="2832" width="13.77734375" style="16" customWidth="1"/>
    <col min="2833" max="2833" width="14.6640625" style="16" customWidth="1"/>
    <col min="2834" max="3080" width="9.21875" style="16"/>
    <col min="3081" max="3081" width="46" style="16" customWidth="1"/>
    <col min="3082" max="3082" width="25" style="16" customWidth="1"/>
    <col min="3083" max="3083" width="12" style="16" customWidth="1"/>
    <col min="3084" max="3084" width="12.21875" style="16" customWidth="1"/>
    <col min="3085" max="3085" width="14" style="16" customWidth="1"/>
    <col min="3086" max="3086" width="14.6640625" style="16" customWidth="1"/>
    <col min="3087" max="3087" width="13.44140625" style="16" customWidth="1"/>
    <col min="3088" max="3088" width="13.77734375" style="16" customWidth="1"/>
    <col min="3089" max="3089" width="14.6640625" style="16" customWidth="1"/>
    <col min="3090" max="3336" width="9.21875" style="16"/>
    <col min="3337" max="3337" width="46" style="16" customWidth="1"/>
    <col min="3338" max="3338" width="25" style="16" customWidth="1"/>
    <col min="3339" max="3339" width="12" style="16" customWidth="1"/>
    <col min="3340" max="3340" width="12.21875" style="16" customWidth="1"/>
    <col min="3341" max="3341" width="14" style="16" customWidth="1"/>
    <col min="3342" max="3342" width="14.6640625" style="16" customWidth="1"/>
    <col min="3343" max="3343" width="13.44140625" style="16" customWidth="1"/>
    <col min="3344" max="3344" width="13.77734375" style="16" customWidth="1"/>
    <col min="3345" max="3345" width="14.6640625" style="16" customWidth="1"/>
    <col min="3346" max="3592" width="9.21875" style="16"/>
    <col min="3593" max="3593" width="46" style="16" customWidth="1"/>
    <col min="3594" max="3594" width="25" style="16" customWidth="1"/>
    <col min="3595" max="3595" width="12" style="16" customWidth="1"/>
    <col min="3596" max="3596" width="12.21875" style="16" customWidth="1"/>
    <col min="3597" max="3597" width="14" style="16" customWidth="1"/>
    <col min="3598" max="3598" width="14.6640625" style="16" customWidth="1"/>
    <col min="3599" max="3599" width="13.44140625" style="16" customWidth="1"/>
    <col min="3600" max="3600" width="13.77734375" style="16" customWidth="1"/>
    <col min="3601" max="3601" width="14.6640625" style="16" customWidth="1"/>
    <col min="3602" max="3848" width="9.21875" style="16"/>
    <col min="3849" max="3849" width="46" style="16" customWidth="1"/>
    <col min="3850" max="3850" width="25" style="16" customWidth="1"/>
    <col min="3851" max="3851" width="12" style="16" customWidth="1"/>
    <col min="3852" max="3852" width="12.21875" style="16" customWidth="1"/>
    <col min="3853" max="3853" width="14" style="16" customWidth="1"/>
    <col min="3854" max="3854" width="14.6640625" style="16" customWidth="1"/>
    <col min="3855" max="3855" width="13.44140625" style="16" customWidth="1"/>
    <col min="3856" max="3856" width="13.77734375" style="16" customWidth="1"/>
    <col min="3857" max="3857" width="14.6640625" style="16" customWidth="1"/>
    <col min="3858" max="4104" width="9.21875" style="16"/>
    <col min="4105" max="4105" width="46" style="16" customWidth="1"/>
    <col min="4106" max="4106" width="25" style="16" customWidth="1"/>
    <col min="4107" max="4107" width="12" style="16" customWidth="1"/>
    <col min="4108" max="4108" width="12.21875" style="16" customWidth="1"/>
    <col min="4109" max="4109" width="14" style="16" customWidth="1"/>
    <col min="4110" max="4110" width="14.6640625" style="16" customWidth="1"/>
    <col min="4111" max="4111" width="13.44140625" style="16" customWidth="1"/>
    <col min="4112" max="4112" width="13.77734375" style="16" customWidth="1"/>
    <col min="4113" max="4113" width="14.6640625" style="16" customWidth="1"/>
    <col min="4114" max="4360" width="9.21875" style="16"/>
    <col min="4361" max="4361" width="46" style="16" customWidth="1"/>
    <col min="4362" max="4362" width="25" style="16" customWidth="1"/>
    <col min="4363" max="4363" width="12" style="16" customWidth="1"/>
    <col min="4364" max="4364" width="12.21875" style="16" customWidth="1"/>
    <col min="4365" max="4365" width="14" style="16" customWidth="1"/>
    <col min="4366" max="4366" width="14.6640625" style="16" customWidth="1"/>
    <col min="4367" max="4367" width="13.44140625" style="16" customWidth="1"/>
    <col min="4368" max="4368" width="13.77734375" style="16" customWidth="1"/>
    <col min="4369" max="4369" width="14.6640625" style="16" customWidth="1"/>
    <col min="4370" max="4616" width="9.21875" style="16"/>
    <col min="4617" max="4617" width="46" style="16" customWidth="1"/>
    <col min="4618" max="4618" width="25" style="16" customWidth="1"/>
    <col min="4619" max="4619" width="12" style="16" customWidth="1"/>
    <col min="4620" max="4620" width="12.21875" style="16" customWidth="1"/>
    <col min="4621" max="4621" width="14" style="16" customWidth="1"/>
    <col min="4622" max="4622" width="14.6640625" style="16" customWidth="1"/>
    <col min="4623" max="4623" width="13.44140625" style="16" customWidth="1"/>
    <col min="4624" max="4624" width="13.77734375" style="16" customWidth="1"/>
    <col min="4625" max="4625" width="14.6640625" style="16" customWidth="1"/>
    <col min="4626" max="4872" width="9.21875" style="16"/>
    <col min="4873" max="4873" width="46" style="16" customWidth="1"/>
    <col min="4874" max="4874" width="25" style="16" customWidth="1"/>
    <col min="4875" max="4875" width="12" style="16" customWidth="1"/>
    <col min="4876" max="4876" width="12.21875" style="16" customWidth="1"/>
    <col min="4877" max="4877" width="14" style="16" customWidth="1"/>
    <col min="4878" max="4878" width="14.6640625" style="16" customWidth="1"/>
    <col min="4879" max="4879" width="13.44140625" style="16" customWidth="1"/>
    <col min="4880" max="4880" width="13.77734375" style="16" customWidth="1"/>
    <col min="4881" max="4881" width="14.6640625" style="16" customWidth="1"/>
    <col min="4882" max="5128" width="9.21875" style="16"/>
    <col min="5129" max="5129" width="46" style="16" customWidth="1"/>
    <col min="5130" max="5130" width="25" style="16" customWidth="1"/>
    <col min="5131" max="5131" width="12" style="16" customWidth="1"/>
    <col min="5132" max="5132" width="12.21875" style="16" customWidth="1"/>
    <col min="5133" max="5133" width="14" style="16" customWidth="1"/>
    <col min="5134" max="5134" width="14.6640625" style="16" customWidth="1"/>
    <col min="5135" max="5135" width="13.44140625" style="16" customWidth="1"/>
    <col min="5136" max="5136" width="13.77734375" style="16" customWidth="1"/>
    <col min="5137" max="5137" width="14.6640625" style="16" customWidth="1"/>
    <col min="5138" max="5384" width="9.21875" style="16"/>
    <col min="5385" max="5385" width="46" style="16" customWidth="1"/>
    <col min="5386" max="5386" width="25" style="16" customWidth="1"/>
    <col min="5387" max="5387" width="12" style="16" customWidth="1"/>
    <col min="5388" max="5388" width="12.21875" style="16" customWidth="1"/>
    <col min="5389" max="5389" width="14" style="16" customWidth="1"/>
    <col min="5390" max="5390" width="14.6640625" style="16" customWidth="1"/>
    <col min="5391" max="5391" width="13.44140625" style="16" customWidth="1"/>
    <col min="5392" max="5392" width="13.77734375" style="16" customWidth="1"/>
    <col min="5393" max="5393" width="14.6640625" style="16" customWidth="1"/>
    <col min="5394" max="5640" width="9.21875" style="16"/>
    <col min="5641" max="5641" width="46" style="16" customWidth="1"/>
    <col min="5642" max="5642" width="25" style="16" customWidth="1"/>
    <col min="5643" max="5643" width="12" style="16" customWidth="1"/>
    <col min="5644" max="5644" width="12.21875" style="16" customWidth="1"/>
    <col min="5645" max="5645" width="14" style="16" customWidth="1"/>
    <col min="5646" max="5646" width="14.6640625" style="16" customWidth="1"/>
    <col min="5647" max="5647" width="13.44140625" style="16" customWidth="1"/>
    <col min="5648" max="5648" width="13.77734375" style="16" customWidth="1"/>
    <col min="5649" max="5649" width="14.6640625" style="16" customWidth="1"/>
    <col min="5650" max="5896" width="9.21875" style="16"/>
    <col min="5897" max="5897" width="46" style="16" customWidth="1"/>
    <col min="5898" max="5898" width="25" style="16" customWidth="1"/>
    <col min="5899" max="5899" width="12" style="16" customWidth="1"/>
    <col min="5900" max="5900" width="12.21875" style="16" customWidth="1"/>
    <col min="5901" max="5901" width="14" style="16" customWidth="1"/>
    <col min="5902" max="5902" width="14.6640625" style="16" customWidth="1"/>
    <col min="5903" max="5903" width="13.44140625" style="16" customWidth="1"/>
    <col min="5904" max="5904" width="13.77734375" style="16" customWidth="1"/>
    <col min="5905" max="5905" width="14.6640625" style="16" customWidth="1"/>
    <col min="5906" max="6152" width="9.21875" style="16"/>
    <col min="6153" max="6153" width="46" style="16" customWidth="1"/>
    <col min="6154" max="6154" width="25" style="16" customWidth="1"/>
    <col min="6155" max="6155" width="12" style="16" customWidth="1"/>
    <col min="6156" max="6156" width="12.21875" style="16" customWidth="1"/>
    <col min="6157" max="6157" width="14" style="16" customWidth="1"/>
    <col min="6158" max="6158" width="14.6640625" style="16" customWidth="1"/>
    <col min="6159" max="6159" width="13.44140625" style="16" customWidth="1"/>
    <col min="6160" max="6160" width="13.77734375" style="16" customWidth="1"/>
    <col min="6161" max="6161" width="14.6640625" style="16" customWidth="1"/>
    <col min="6162" max="6408" width="9.21875" style="16"/>
    <col min="6409" max="6409" width="46" style="16" customWidth="1"/>
    <col min="6410" max="6410" width="25" style="16" customWidth="1"/>
    <col min="6411" max="6411" width="12" style="16" customWidth="1"/>
    <col min="6412" max="6412" width="12.21875" style="16" customWidth="1"/>
    <col min="6413" max="6413" width="14" style="16" customWidth="1"/>
    <col min="6414" max="6414" width="14.6640625" style="16" customWidth="1"/>
    <col min="6415" max="6415" width="13.44140625" style="16" customWidth="1"/>
    <col min="6416" max="6416" width="13.77734375" style="16" customWidth="1"/>
    <col min="6417" max="6417" width="14.6640625" style="16" customWidth="1"/>
    <col min="6418" max="6664" width="9.21875" style="16"/>
    <col min="6665" max="6665" width="46" style="16" customWidth="1"/>
    <col min="6666" max="6666" width="25" style="16" customWidth="1"/>
    <col min="6667" max="6667" width="12" style="16" customWidth="1"/>
    <col min="6668" max="6668" width="12.21875" style="16" customWidth="1"/>
    <col min="6669" max="6669" width="14" style="16" customWidth="1"/>
    <col min="6670" max="6670" width="14.6640625" style="16" customWidth="1"/>
    <col min="6671" max="6671" width="13.44140625" style="16" customWidth="1"/>
    <col min="6672" max="6672" width="13.77734375" style="16" customWidth="1"/>
    <col min="6673" max="6673" width="14.6640625" style="16" customWidth="1"/>
    <col min="6674" max="6920" width="9.21875" style="16"/>
    <col min="6921" max="6921" width="46" style="16" customWidth="1"/>
    <col min="6922" max="6922" width="25" style="16" customWidth="1"/>
    <col min="6923" max="6923" width="12" style="16" customWidth="1"/>
    <col min="6924" max="6924" width="12.21875" style="16" customWidth="1"/>
    <col min="6925" max="6925" width="14" style="16" customWidth="1"/>
    <col min="6926" max="6926" width="14.6640625" style="16" customWidth="1"/>
    <col min="6927" max="6927" width="13.44140625" style="16" customWidth="1"/>
    <col min="6928" max="6928" width="13.77734375" style="16" customWidth="1"/>
    <col min="6929" max="6929" width="14.6640625" style="16" customWidth="1"/>
    <col min="6930" max="7176" width="9.21875" style="16"/>
    <col min="7177" max="7177" width="46" style="16" customWidth="1"/>
    <col min="7178" max="7178" width="25" style="16" customWidth="1"/>
    <col min="7179" max="7179" width="12" style="16" customWidth="1"/>
    <col min="7180" max="7180" width="12.21875" style="16" customWidth="1"/>
    <col min="7181" max="7181" width="14" style="16" customWidth="1"/>
    <col min="7182" max="7182" width="14.6640625" style="16" customWidth="1"/>
    <col min="7183" max="7183" width="13.44140625" style="16" customWidth="1"/>
    <col min="7184" max="7184" width="13.77734375" style="16" customWidth="1"/>
    <col min="7185" max="7185" width="14.6640625" style="16" customWidth="1"/>
    <col min="7186" max="7432" width="9.21875" style="16"/>
    <col min="7433" max="7433" width="46" style="16" customWidth="1"/>
    <col min="7434" max="7434" width="25" style="16" customWidth="1"/>
    <col min="7435" max="7435" width="12" style="16" customWidth="1"/>
    <col min="7436" max="7436" width="12.21875" style="16" customWidth="1"/>
    <col min="7437" max="7437" width="14" style="16" customWidth="1"/>
    <col min="7438" max="7438" width="14.6640625" style="16" customWidth="1"/>
    <col min="7439" max="7439" width="13.44140625" style="16" customWidth="1"/>
    <col min="7440" max="7440" width="13.77734375" style="16" customWidth="1"/>
    <col min="7441" max="7441" width="14.6640625" style="16" customWidth="1"/>
    <col min="7442" max="7688" width="9.21875" style="16"/>
    <col min="7689" max="7689" width="46" style="16" customWidth="1"/>
    <col min="7690" max="7690" width="25" style="16" customWidth="1"/>
    <col min="7691" max="7691" width="12" style="16" customWidth="1"/>
    <col min="7692" max="7692" width="12.21875" style="16" customWidth="1"/>
    <col min="7693" max="7693" width="14" style="16" customWidth="1"/>
    <col min="7694" max="7694" width="14.6640625" style="16" customWidth="1"/>
    <col min="7695" max="7695" width="13.44140625" style="16" customWidth="1"/>
    <col min="7696" max="7696" width="13.77734375" style="16" customWidth="1"/>
    <col min="7697" max="7697" width="14.6640625" style="16" customWidth="1"/>
    <col min="7698" max="7944" width="9.21875" style="16"/>
    <col min="7945" max="7945" width="46" style="16" customWidth="1"/>
    <col min="7946" max="7946" width="25" style="16" customWidth="1"/>
    <col min="7947" max="7947" width="12" style="16" customWidth="1"/>
    <col min="7948" max="7948" width="12.21875" style="16" customWidth="1"/>
    <col min="7949" max="7949" width="14" style="16" customWidth="1"/>
    <col min="7950" max="7950" width="14.6640625" style="16" customWidth="1"/>
    <col min="7951" max="7951" width="13.44140625" style="16" customWidth="1"/>
    <col min="7952" max="7952" width="13.77734375" style="16" customWidth="1"/>
    <col min="7953" max="7953" width="14.6640625" style="16" customWidth="1"/>
    <col min="7954" max="8200" width="9.21875" style="16"/>
    <col min="8201" max="8201" width="46" style="16" customWidth="1"/>
    <col min="8202" max="8202" width="25" style="16" customWidth="1"/>
    <col min="8203" max="8203" width="12" style="16" customWidth="1"/>
    <col min="8204" max="8204" width="12.21875" style="16" customWidth="1"/>
    <col min="8205" max="8205" width="14" style="16" customWidth="1"/>
    <col min="8206" max="8206" width="14.6640625" style="16" customWidth="1"/>
    <col min="8207" max="8207" width="13.44140625" style="16" customWidth="1"/>
    <col min="8208" max="8208" width="13.77734375" style="16" customWidth="1"/>
    <col min="8209" max="8209" width="14.6640625" style="16" customWidth="1"/>
    <col min="8210" max="8456" width="9.21875" style="16"/>
    <col min="8457" max="8457" width="46" style="16" customWidth="1"/>
    <col min="8458" max="8458" width="25" style="16" customWidth="1"/>
    <col min="8459" max="8459" width="12" style="16" customWidth="1"/>
    <col min="8460" max="8460" width="12.21875" style="16" customWidth="1"/>
    <col min="8461" max="8461" width="14" style="16" customWidth="1"/>
    <col min="8462" max="8462" width="14.6640625" style="16" customWidth="1"/>
    <col min="8463" max="8463" width="13.44140625" style="16" customWidth="1"/>
    <col min="8464" max="8464" width="13.77734375" style="16" customWidth="1"/>
    <col min="8465" max="8465" width="14.6640625" style="16" customWidth="1"/>
    <col min="8466" max="8712" width="9.21875" style="16"/>
    <col min="8713" max="8713" width="46" style="16" customWidth="1"/>
    <col min="8714" max="8714" width="25" style="16" customWidth="1"/>
    <col min="8715" max="8715" width="12" style="16" customWidth="1"/>
    <col min="8716" max="8716" width="12.21875" style="16" customWidth="1"/>
    <col min="8717" max="8717" width="14" style="16" customWidth="1"/>
    <col min="8718" max="8718" width="14.6640625" style="16" customWidth="1"/>
    <col min="8719" max="8719" width="13.44140625" style="16" customWidth="1"/>
    <col min="8720" max="8720" width="13.77734375" style="16" customWidth="1"/>
    <col min="8721" max="8721" width="14.6640625" style="16" customWidth="1"/>
    <col min="8722" max="8968" width="9.21875" style="16"/>
    <col min="8969" max="8969" width="46" style="16" customWidth="1"/>
    <col min="8970" max="8970" width="25" style="16" customWidth="1"/>
    <col min="8971" max="8971" width="12" style="16" customWidth="1"/>
    <col min="8972" max="8972" width="12.21875" style="16" customWidth="1"/>
    <col min="8973" max="8973" width="14" style="16" customWidth="1"/>
    <col min="8974" max="8974" width="14.6640625" style="16" customWidth="1"/>
    <col min="8975" max="8975" width="13.44140625" style="16" customWidth="1"/>
    <col min="8976" max="8976" width="13.77734375" style="16" customWidth="1"/>
    <col min="8977" max="8977" width="14.6640625" style="16" customWidth="1"/>
    <col min="8978" max="9224" width="9.21875" style="16"/>
    <col min="9225" max="9225" width="46" style="16" customWidth="1"/>
    <col min="9226" max="9226" width="25" style="16" customWidth="1"/>
    <col min="9227" max="9227" width="12" style="16" customWidth="1"/>
    <col min="9228" max="9228" width="12.21875" style="16" customWidth="1"/>
    <col min="9229" max="9229" width="14" style="16" customWidth="1"/>
    <col min="9230" max="9230" width="14.6640625" style="16" customWidth="1"/>
    <col min="9231" max="9231" width="13.44140625" style="16" customWidth="1"/>
    <col min="9232" max="9232" width="13.77734375" style="16" customWidth="1"/>
    <col min="9233" max="9233" width="14.6640625" style="16" customWidth="1"/>
    <col min="9234" max="9480" width="9.21875" style="16"/>
    <col min="9481" max="9481" width="46" style="16" customWidth="1"/>
    <col min="9482" max="9482" width="25" style="16" customWidth="1"/>
    <col min="9483" max="9483" width="12" style="16" customWidth="1"/>
    <col min="9484" max="9484" width="12.21875" style="16" customWidth="1"/>
    <col min="9485" max="9485" width="14" style="16" customWidth="1"/>
    <col min="9486" max="9486" width="14.6640625" style="16" customWidth="1"/>
    <col min="9487" max="9487" width="13.44140625" style="16" customWidth="1"/>
    <col min="9488" max="9488" width="13.77734375" style="16" customWidth="1"/>
    <col min="9489" max="9489" width="14.6640625" style="16" customWidth="1"/>
    <col min="9490" max="9736" width="9.21875" style="16"/>
    <col min="9737" max="9737" width="46" style="16" customWidth="1"/>
    <col min="9738" max="9738" width="25" style="16" customWidth="1"/>
    <col min="9739" max="9739" width="12" style="16" customWidth="1"/>
    <col min="9740" max="9740" width="12.21875" style="16" customWidth="1"/>
    <col min="9741" max="9741" width="14" style="16" customWidth="1"/>
    <col min="9742" max="9742" width="14.6640625" style="16" customWidth="1"/>
    <col min="9743" max="9743" width="13.44140625" style="16" customWidth="1"/>
    <col min="9744" max="9744" width="13.77734375" style="16" customWidth="1"/>
    <col min="9745" max="9745" width="14.6640625" style="16" customWidth="1"/>
    <col min="9746" max="9992" width="9.21875" style="16"/>
    <col min="9993" max="9993" width="46" style="16" customWidth="1"/>
    <col min="9994" max="9994" width="25" style="16" customWidth="1"/>
    <col min="9995" max="9995" width="12" style="16" customWidth="1"/>
    <col min="9996" max="9996" width="12.21875" style="16" customWidth="1"/>
    <col min="9997" max="9997" width="14" style="16" customWidth="1"/>
    <col min="9998" max="9998" width="14.6640625" style="16" customWidth="1"/>
    <col min="9999" max="9999" width="13.44140625" style="16" customWidth="1"/>
    <col min="10000" max="10000" width="13.77734375" style="16" customWidth="1"/>
    <col min="10001" max="10001" width="14.6640625" style="16" customWidth="1"/>
    <col min="10002" max="10248" width="9.21875" style="16"/>
    <col min="10249" max="10249" width="46" style="16" customWidth="1"/>
    <col min="10250" max="10250" width="25" style="16" customWidth="1"/>
    <col min="10251" max="10251" width="12" style="16" customWidth="1"/>
    <col min="10252" max="10252" width="12.21875" style="16" customWidth="1"/>
    <col min="10253" max="10253" width="14" style="16" customWidth="1"/>
    <col min="10254" max="10254" width="14.6640625" style="16" customWidth="1"/>
    <col min="10255" max="10255" width="13.44140625" style="16" customWidth="1"/>
    <col min="10256" max="10256" width="13.77734375" style="16" customWidth="1"/>
    <col min="10257" max="10257" width="14.6640625" style="16" customWidth="1"/>
    <col min="10258" max="10504" width="9.21875" style="16"/>
    <col min="10505" max="10505" width="46" style="16" customWidth="1"/>
    <col min="10506" max="10506" width="25" style="16" customWidth="1"/>
    <col min="10507" max="10507" width="12" style="16" customWidth="1"/>
    <col min="10508" max="10508" width="12.21875" style="16" customWidth="1"/>
    <col min="10509" max="10509" width="14" style="16" customWidth="1"/>
    <col min="10510" max="10510" width="14.6640625" style="16" customWidth="1"/>
    <col min="10511" max="10511" width="13.44140625" style="16" customWidth="1"/>
    <col min="10512" max="10512" width="13.77734375" style="16" customWidth="1"/>
    <col min="10513" max="10513" width="14.6640625" style="16" customWidth="1"/>
    <col min="10514" max="10760" width="9.21875" style="16"/>
    <col min="10761" max="10761" width="46" style="16" customWidth="1"/>
    <col min="10762" max="10762" width="25" style="16" customWidth="1"/>
    <col min="10763" max="10763" width="12" style="16" customWidth="1"/>
    <col min="10764" max="10764" width="12.21875" style="16" customWidth="1"/>
    <col min="10765" max="10765" width="14" style="16" customWidth="1"/>
    <col min="10766" max="10766" width="14.6640625" style="16" customWidth="1"/>
    <col min="10767" max="10767" width="13.44140625" style="16" customWidth="1"/>
    <col min="10768" max="10768" width="13.77734375" style="16" customWidth="1"/>
    <col min="10769" max="10769" width="14.6640625" style="16" customWidth="1"/>
    <col min="10770" max="11016" width="9.21875" style="16"/>
    <col min="11017" max="11017" width="46" style="16" customWidth="1"/>
    <col min="11018" max="11018" width="25" style="16" customWidth="1"/>
    <col min="11019" max="11019" width="12" style="16" customWidth="1"/>
    <col min="11020" max="11020" width="12.21875" style="16" customWidth="1"/>
    <col min="11021" max="11021" width="14" style="16" customWidth="1"/>
    <col min="11022" max="11022" width="14.6640625" style="16" customWidth="1"/>
    <col min="11023" max="11023" width="13.44140625" style="16" customWidth="1"/>
    <col min="11024" max="11024" width="13.77734375" style="16" customWidth="1"/>
    <col min="11025" max="11025" width="14.6640625" style="16" customWidth="1"/>
    <col min="11026" max="11272" width="9.21875" style="16"/>
    <col min="11273" max="11273" width="46" style="16" customWidth="1"/>
    <col min="11274" max="11274" width="25" style="16" customWidth="1"/>
    <col min="11275" max="11275" width="12" style="16" customWidth="1"/>
    <col min="11276" max="11276" width="12.21875" style="16" customWidth="1"/>
    <col min="11277" max="11277" width="14" style="16" customWidth="1"/>
    <col min="11278" max="11278" width="14.6640625" style="16" customWidth="1"/>
    <col min="11279" max="11279" width="13.44140625" style="16" customWidth="1"/>
    <col min="11280" max="11280" width="13.77734375" style="16" customWidth="1"/>
    <col min="11281" max="11281" width="14.6640625" style="16" customWidth="1"/>
    <col min="11282" max="11528" width="9.21875" style="16"/>
    <col min="11529" max="11529" width="46" style="16" customWidth="1"/>
    <col min="11530" max="11530" width="25" style="16" customWidth="1"/>
    <col min="11531" max="11531" width="12" style="16" customWidth="1"/>
    <col min="11532" max="11532" width="12.21875" style="16" customWidth="1"/>
    <col min="11533" max="11533" width="14" style="16" customWidth="1"/>
    <col min="11534" max="11534" width="14.6640625" style="16" customWidth="1"/>
    <col min="11535" max="11535" width="13.44140625" style="16" customWidth="1"/>
    <col min="11536" max="11536" width="13.77734375" style="16" customWidth="1"/>
    <col min="11537" max="11537" width="14.6640625" style="16" customWidth="1"/>
    <col min="11538" max="11784" width="9.21875" style="16"/>
    <col min="11785" max="11785" width="46" style="16" customWidth="1"/>
    <col min="11786" max="11786" width="25" style="16" customWidth="1"/>
    <col min="11787" max="11787" width="12" style="16" customWidth="1"/>
    <col min="11788" max="11788" width="12.21875" style="16" customWidth="1"/>
    <col min="11789" max="11789" width="14" style="16" customWidth="1"/>
    <col min="11790" max="11790" width="14.6640625" style="16" customWidth="1"/>
    <col min="11791" max="11791" width="13.44140625" style="16" customWidth="1"/>
    <col min="11792" max="11792" width="13.77734375" style="16" customWidth="1"/>
    <col min="11793" max="11793" width="14.6640625" style="16" customWidth="1"/>
    <col min="11794" max="12040" width="9.21875" style="16"/>
    <col min="12041" max="12041" width="46" style="16" customWidth="1"/>
    <col min="12042" max="12042" width="25" style="16" customWidth="1"/>
    <col min="12043" max="12043" width="12" style="16" customWidth="1"/>
    <col min="12044" max="12044" width="12.21875" style="16" customWidth="1"/>
    <col min="12045" max="12045" width="14" style="16" customWidth="1"/>
    <col min="12046" max="12046" width="14.6640625" style="16" customWidth="1"/>
    <col min="12047" max="12047" width="13.44140625" style="16" customWidth="1"/>
    <col min="12048" max="12048" width="13.77734375" style="16" customWidth="1"/>
    <col min="12049" max="12049" width="14.6640625" style="16" customWidth="1"/>
    <col min="12050" max="12296" width="9.21875" style="16"/>
    <col min="12297" max="12297" width="46" style="16" customWidth="1"/>
    <col min="12298" max="12298" width="25" style="16" customWidth="1"/>
    <col min="12299" max="12299" width="12" style="16" customWidth="1"/>
    <col min="12300" max="12300" width="12.21875" style="16" customWidth="1"/>
    <col min="12301" max="12301" width="14" style="16" customWidth="1"/>
    <col min="12302" max="12302" width="14.6640625" style="16" customWidth="1"/>
    <col min="12303" max="12303" width="13.44140625" style="16" customWidth="1"/>
    <col min="12304" max="12304" width="13.77734375" style="16" customWidth="1"/>
    <col min="12305" max="12305" width="14.6640625" style="16" customWidth="1"/>
    <col min="12306" max="12552" width="9.21875" style="16"/>
    <col min="12553" max="12553" width="46" style="16" customWidth="1"/>
    <col min="12554" max="12554" width="25" style="16" customWidth="1"/>
    <col min="12555" max="12555" width="12" style="16" customWidth="1"/>
    <col min="12556" max="12556" width="12.21875" style="16" customWidth="1"/>
    <col min="12557" max="12557" width="14" style="16" customWidth="1"/>
    <col min="12558" max="12558" width="14.6640625" style="16" customWidth="1"/>
    <col min="12559" max="12559" width="13.44140625" style="16" customWidth="1"/>
    <col min="12560" max="12560" width="13.77734375" style="16" customWidth="1"/>
    <col min="12561" max="12561" width="14.6640625" style="16" customWidth="1"/>
    <col min="12562" max="12808" width="9.21875" style="16"/>
    <col min="12809" max="12809" width="46" style="16" customWidth="1"/>
    <col min="12810" max="12810" width="25" style="16" customWidth="1"/>
    <col min="12811" max="12811" width="12" style="16" customWidth="1"/>
    <col min="12812" max="12812" width="12.21875" style="16" customWidth="1"/>
    <col min="12813" max="12813" width="14" style="16" customWidth="1"/>
    <col min="12814" max="12814" width="14.6640625" style="16" customWidth="1"/>
    <col min="12815" max="12815" width="13.44140625" style="16" customWidth="1"/>
    <col min="12816" max="12816" width="13.77734375" style="16" customWidth="1"/>
    <col min="12817" max="12817" width="14.6640625" style="16" customWidth="1"/>
    <col min="12818" max="13064" width="9.21875" style="16"/>
    <col min="13065" max="13065" width="46" style="16" customWidth="1"/>
    <col min="13066" max="13066" width="25" style="16" customWidth="1"/>
    <col min="13067" max="13067" width="12" style="16" customWidth="1"/>
    <col min="13068" max="13068" width="12.21875" style="16" customWidth="1"/>
    <col min="13069" max="13069" width="14" style="16" customWidth="1"/>
    <col min="13070" max="13070" width="14.6640625" style="16" customWidth="1"/>
    <col min="13071" max="13071" width="13.44140625" style="16" customWidth="1"/>
    <col min="13072" max="13072" width="13.77734375" style="16" customWidth="1"/>
    <col min="13073" max="13073" width="14.6640625" style="16" customWidth="1"/>
    <col min="13074" max="13320" width="9.21875" style="16"/>
    <col min="13321" max="13321" width="46" style="16" customWidth="1"/>
    <col min="13322" max="13322" width="25" style="16" customWidth="1"/>
    <col min="13323" max="13323" width="12" style="16" customWidth="1"/>
    <col min="13324" max="13324" width="12.21875" style="16" customWidth="1"/>
    <col min="13325" max="13325" width="14" style="16" customWidth="1"/>
    <col min="13326" max="13326" width="14.6640625" style="16" customWidth="1"/>
    <col min="13327" max="13327" width="13.44140625" style="16" customWidth="1"/>
    <col min="13328" max="13328" width="13.77734375" style="16" customWidth="1"/>
    <col min="13329" max="13329" width="14.6640625" style="16" customWidth="1"/>
    <col min="13330" max="13576" width="9.21875" style="16"/>
    <col min="13577" max="13577" width="46" style="16" customWidth="1"/>
    <col min="13578" max="13578" width="25" style="16" customWidth="1"/>
    <col min="13579" max="13579" width="12" style="16" customWidth="1"/>
    <col min="13580" max="13580" width="12.21875" style="16" customWidth="1"/>
    <col min="13581" max="13581" width="14" style="16" customWidth="1"/>
    <col min="13582" max="13582" width="14.6640625" style="16" customWidth="1"/>
    <col min="13583" max="13583" width="13.44140625" style="16" customWidth="1"/>
    <col min="13584" max="13584" width="13.77734375" style="16" customWidth="1"/>
    <col min="13585" max="13585" width="14.6640625" style="16" customWidth="1"/>
    <col min="13586" max="13832" width="9.21875" style="16"/>
    <col min="13833" max="13833" width="46" style="16" customWidth="1"/>
    <col min="13834" max="13834" width="25" style="16" customWidth="1"/>
    <col min="13835" max="13835" width="12" style="16" customWidth="1"/>
    <col min="13836" max="13836" width="12.21875" style="16" customWidth="1"/>
    <col min="13837" max="13837" width="14" style="16" customWidth="1"/>
    <col min="13838" max="13838" width="14.6640625" style="16" customWidth="1"/>
    <col min="13839" max="13839" width="13.44140625" style="16" customWidth="1"/>
    <col min="13840" max="13840" width="13.77734375" style="16" customWidth="1"/>
    <col min="13841" max="13841" width="14.6640625" style="16" customWidth="1"/>
    <col min="13842" max="14088" width="9.21875" style="16"/>
    <col min="14089" max="14089" width="46" style="16" customWidth="1"/>
    <col min="14090" max="14090" width="25" style="16" customWidth="1"/>
    <col min="14091" max="14091" width="12" style="16" customWidth="1"/>
    <col min="14092" max="14092" width="12.21875" style="16" customWidth="1"/>
    <col min="14093" max="14093" width="14" style="16" customWidth="1"/>
    <col min="14094" max="14094" width="14.6640625" style="16" customWidth="1"/>
    <col min="14095" max="14095" width="13.44140625" style="16" customWidth="1"/>
    <col min="14096" max="14096" width="13.77734375" style="16" customWidth="1"/>
    <col min="14097" max="14097" width="14.6640625" style="16" customWidth="1"/>
    <col min="14098" max="14344" width="9.21875" style="16"/>
    <col min="14345" max="14345" width="46" style="16" customWidth="1"/>
    <col min="14346" max="14346" width="25" style="16" customWidth="1"/>
    <col min="14347" max="14347" width="12" style="16" customWidth="1"/>
    <col min="14348" max="14348" width="12.21875" style="16" customWidth="1"/>
    <col min="14349" max="14349" width="14" style="16" customWidth="1"/>
    <col min="14350" max="14350" width="14.6640625" style="16" customWidth="1"/>
    <col min="14351" max="14351" width="13.44140625" style="16" customWidth="1"/>
    <col min="14352" max="14352" width="13.77734375" style="16" customWidth="1"/>
    <col min="14353" max="14353" width="14.6640625" style="16" customWidth="1"/>
    <col min="14354" max="14600" width="9.21875" style="16"/>
    <col min="14601" max="14601" width="46" style="16" customWidth="1"/>
    <col min="14602" max="14602" width="25" style="16" customWidth="1"/>
    <col min="14603" max="14603" width="12" style="16" customWidth="1"/>
    <col min="14604" max="14604" width="12.21875" style="16" customWidth="1"/>
    <col min="14605" max="14605" width="14" style="16" customWidth="1"/>
    <col min="14606" max="14606" width="14.6640625" style="16" customWidth="1"/>
    <col min="14607" max="14607" width="13.44140625" style="16" customWidth="1"/>
    <col min="14608" max="14608" width="13.77734375" style="16" customWidth="1"/>
    <col min="14609" max="14609" width="14.6640625" style="16" customWidth="1"/>
    <col min="14610" max="14856" width="9.21875" style="16"/>
    <col min="14857" max="14857" width="46" style="16" customWidth="1"/>
    <col min="14858" max="14858" width="25" style="16" customWidth="1"/>
    <col min="14859" max="14859" width="12" style="16" customWidth="1"/>
    <col min="14860" max="14860" width="12.21875" style="16" customWidth="1"/>
    <col min="14861" max="14861" width="14" style="16" customWidth="1"/>
    <col min="14862" max="14862" width="14.6640625" style="16" customWidth="1"/>
    <col min="14863" max="14863" width="13.44140625" style="16" customWidth="1"/>
    <col min="14864" max="14864" width="13.77734375" style="16" customWidth="1"/>
    <col min="14865" max="14865" width="14.6640625" style="16" customWidth="1"/>
    <col min="14866" max="15112" width="9.21875" style="16"/>
    <col min="15113" max="15113" width="46" style="16" customWidth="1"/>
    <col min="15114" max="15114" width="25" style="16" customWidth="1"/>
    <col min="15115" max="15115" width="12" style="16" customWidth="1"/>
    <col min="15116" max="15116" width="12.21875" style="16" customWidth="1"/>
    <col min="15117" max="15117" width="14" style="16" customWidth="1"/>
    <col min="15118" max="15118" width="14.6640625" style="16" customWidth="1"/>
    <col min="15119" max="15119" width="13.44140625" style="16" customWidth="1"/>
    <col min="15120" max="15120" width="13.77734375" style="16" customWidth="1"/>
    <col min="15121" max="15121" width="14.6640625" style="16" customWidth="1"/>
    <col min="15122" max="15368" width="9.21875" style="16"/>
    <col min="15369" max="15369" width="46" style="16" customWidth="1"/>
    <col min="15370" max="15370" width="25" style="16" customWidth="1"/>
    <col min="15371" max="15371" width="12" style="16" customWidth="1"/>
    <col min="15372" max="15372" width="12.21875" style="16" customWidth="1"/>
    <col min="15373" max="15373" width="14" style="16" customWidth="1"/>
    <col min="15374" max="15374" width="14.6640625" style="16" customWidth="1"/>
    <col min="15375" max="15375" width="13.44140625" style="16" customWidth="1"/>
    <col min="15376" max="15376" width="13.77734375" style="16" customWidth="1"/>
    <col min="15377" max="15377" width="14.6640625" style="16" customWidth="1"/>
    <col min="15378" max="15624" width="9.21875" style="16"/>
    <col min="15625" max="15625" width="46" style="16" customWidth="1"/>
    <col min="15626" max="15626" width="25" style="16" customWidth="1"/>
    <col min="15627" max="15627" width="12" style="16" customWidth="1"/>
    <col min="15628" max="15628" width="12.21875" style="16" customWidth="1"/>
    <col min="15629" max="15629" width="14" style="16" customWidth="1"/>
    <col min="15630" max="15630" width="14.6640625" style="16" customWidth="1"/>
    <col min="15631" max="15631" width="13.44140625" style="16" customWidth="1"/>
    <col min="15632" max="15632" width="13.77734375" style="16" customWidth="1"/>
    <col min="15633" max="15633" width="14.6640625" style="16" customWidth="1"/>
    <col min="15634" max="15880" width="9.21875" style="16"/>
    <col min="15881" max="15881" width="46" style="16" customWidth="1"/>
    <col min="15882" max="15882" width="25" style="16" customWidth="1"/>
    <col min="15883" max="15883" width="12" style="16" customWidth="1"/>
    <col min="15884" max="15884" width="12.21875" style="16" customWidth="1"/>
    <col min="15885" max="15885" width="14" style="16" customWidth="1"/>
    <col min="15886" max="15886" width="14.6640625" style="16" customWidth="1"/>
    <col min="15887" max="15887" width="13.44140625" style="16" customWidth="1"/>
    <col min="15888" max="15888" width="13.77734375" style="16" customWidth="1"/>
    <col min="15889" max="15889" width="14.6640625" style="16" customWidth="1"/>
    <col min="15890" max="16136" width="9.21875" style="16"/>
    <col min="16137" max="16137" width="46" style="16" customWidth="1"/>
    <col min="16138" max="16138" width="25" style="16" customWidth="1"/>
    <col min="16139" max="16139" width="12" style="16" customWidth="1"/>
    <col min="16140" max="16140" width="12.21875" style="16" customWidth="1"/>
    <col min="16141" max="16141" width="14" style="16" customWidth="1"/>
    <col min="16142" max="16142" width="14.6640625" style="16" customWidth="1"/>
    <col min="16143" max="16143" width="13.44140625" style="16" customWidth="1"/>
    <col min="16144" max="16144" width="13.77734375" style="16" customWidth="1"/>
    <col min="16145" max="16145" width="14.6640625" style="16" customWidth="1"/>
    <col min="16146" max="16384" width="9.21875" style="16"/>
  </cols>
  <sheetData>
    <row r="1" spans="1:21" ht="22.5" customHeight="1">
      <c r="A1" s="213" t="s">
        <v>66</v>
      </c>
    </row>
    <row r="2" spans="1:21" ht="22.5" customHeight="1">
      <c r="A2" s="212" t="s">
        <v>165</v>
      </c>
    </row>
    <row r="3" spans="1:21" ht="22.5" customHeight="1">
      <c r="A3" s="213" t="s">
        <v>68</v>
      </c>
    </row>
    <row r="4" spans="1:21" ht="15" customHeight="1">
      <c r="A4" s="278" t="s">
        <v>156</v>
      </c>
      <c r="B4" s="278"/>
      <c r="C4" s="278"/>
      <c r="D4" s="278"/>
      <c r="E4" s="278"/>
      <c r="F4" s="278"/>
      <c r="G4" s="278"/>
      <c r="H4" s="278"/>
      <c r="I4" s="278"/>
      <c r="J4" s="278"/>
      <c r="K4" s="278"/>
      <c r="L4" s="278"/>
      <c r="M4" s="278"/>
      <c r="N4" s="278"/>
      <c r="O4" s="278"/>
      <c r="P4" s="278"/>
      <c r="Q4" s="223"/>
    </row>
    <row r="5" spans="1:21" ht="15" customHeight="1">
      <c r="A5" s="278" t="s">
        <v>70</v>
      </c>
      <c r="B5" s="278"/>
      <c r="C5" s="278"/>
      <c r="D5" s="278"/>
      <c r="E5" s="278"/>
      <c r="F5" s="278"/>
      <c r="G5" s="278"/>
      <c r="H5" s="278"/>
      <c r="I5" s="278"/>
      <c r="J5" s="278"/>
      <c r="K5" s="278"/>
      <c r="L5" s="278"/>
      <c r="M5" s="278"/>
      <c r="N5" s="278"/>
      <c r="O5" s="278"/>
      <c r="P5" s="278"/>
      <c r="Q5" s="223"/>
    </row>
    <row r="6" spans="1:21" ht="15" customHeight="1">
      <c r="A6" s="223" t="s">
        <v>163</v>
      </c>
      <c r="B6" s="223"/>
      <c r="C6" s="223"/>
      <c r="D6" s="223"/>
      <c r="E6" s="223"/>
      <c r="F6" s="223"/>
      <c r="G6" s="223"/>
      <c r="H6" s="223"/>
      <c r="I6" s="223"/>
      <c r="J6" s="223"/>
      <c r="K6" s="223"/>
      <c r="L6" s="223"/>
      <c r="M6" s="223"/>
      <c r="N6" s="223"/>
      <c r="O6" s="223"/>
      <c r="P6" s="223"/>
      <c r="Q6" s="223"/>
    </row>
    <row r="7" spans="1:21" ht="18" customHeight="1">
      <c r="A7" s="224"/>
      <c r="B7" s="224"/>
      <c r="C7" s="224"/>
      <c r="D7" s="224"/>
      <c r="E7" s="224"/>
      <c r="F7" s="224"/>
      <c r="G7" s="224"/>
      <c r="H7" s="224"/>
      <c r="I7" s="224"/>
      <c r="J7" s="224"/>
      <c r="K7" s="224"/>
      <c r="L7" s="224"/>
      <c r="M7" s="224"/>
      <c r="N7" s="224"/>
      <c r="O7" s="224"/>
      <c r="P7" s="224"/>
      <c r="Q7" s="224"/>
    </row>
    <row r="8" spans="1:21" ht="18" customHeight="1">
      <c r="A8" s="224"/>
      <c r="B8" s="224"/>
      <c r="C8" s="224"/>
      <c r="D8" s="224"/>
      <c r="E8" s="224"/>
      <c r="F8" s="224"/>
      <c r="G8" s="224"/>
      <c r="H8" s="224"/>
      <c r="I8" s="224"/>
      <c r="J8" s="224"/>
      <c r="K8" s="224"/>
      <c r="L8" s="224"/>
      <c r="M8" s="224"/>
      <c r="N8" s="224"/>
      <c r="O8" s="224"/>
      <c r="P8" s="224"/>
      <c r="Q8" s="224"/>
    </row>
    <row r="9" spans="1:21" ht="18" customHeight="1" thickBot="1">
      <c r="A9" s="257"/>
      <c r="B9" s="16" t="s">
        <v>177</v>
      </c>
    </row>
    <row r="10" spans="1:21" ht="18" customHeight="1" thickBot="1">
      <c r="A10" s="272" t="s">
        <v>73</v>
      </c>
      <c r="B10" s="272" t="s">
        <v>74</v>
      </c>
      <c r="C10" s="272" t="s">
        <v>157</v>
      </c>
      <c r="D10" s="270" t="s">
        <v>155</v>
      </c>
      <c r="E10" s="275"/>
      <c r="F10" s="275"/>
      <c r="G10" s="275"/>
      <c r="H10" s="275"/>
      <c r="I10" s="275"/>
      <c r="J10" s="275"/>
      <c r="K10" s="275"/>
      <c r="L10" s="275"/>
      <c r="M10" s="275"/>
      <c r="N10" s="275"/>
      <c r="O10" s="275"/>
      <c r="P10" s="275"/>
      <c r="Q10" s="271"/>
    </row>
    <row r="11" spans="1:21" ht="28.05" customHeight="1" thickBot="1">
      <c r="A11" s="273"/>
      <c r="B11" s="273"/>
      <c r="C11" s="273"/>
      <c r="D11" s="270" t="s">
        <v>76</v>
      </c>
      <c r="E11" s="271"/>
      <c r="F11" s="270" t="s">
        <v>77</v>
      </c>
      <c r="G11" s="275"/>
      <c r="H11" s="275"/>
      <c r="I11" s="275"/>
      <c r="J11" s="275"/>
      <c r="K11" s="271"/>
      <c r="L11" s="270" t="s">
        <v>79</v>
      </c>
      <c r="M11" s="271"/>
      <c r="N11" s="276" t="s">
        <v>80</v>
      </c>
      <c r="O11" s="277"/>
      <c r="P11" s="270" t="s">
        <v>81</v>
      </c>
      <c r="Q11" s="271"/>
      <c r="R11" s="264" t="s">
        <v>161</v>
      </c>
      <c r="S11" s="265"/>
      <c r="T11" s="265"/>
      <c r="U11" s="266"/>
    </row>
    <row r="12" spans="1:21" ht="18" customHeight="1" thickBot="1">
      <c r="A12" s="273"/>
      <c r="B12" s="273"/>
      <c r="C12" s="273"/>
      <c r="D12" s="270" t="s">
        <v>166</v>
      </c>
      <c r="E12" s="271"/>
      <c r="F12" s="270" t="s">
        <v>167</v>
      </c>
      <c r="G12" s="271"/>
      <c r="H12" s="270" t="s">
        <v>168</v>
      </c>
      <c r="I12" s="271"/>
      <c r="J12" s="270" t="s">
        <v>169</v>
      </c>
      <c r="K12" s="271"/>
      <c r="L12" s="270" t="s">
        <v>170</v>
      </c>
      <c r="M12" s="271"/>
      <c r="N12" s="270" t="s">
        <v>171</v>
      </c>
      <c r="O12" s="271"/>
      <c r="P12" s="270" t="s">
        <v>172</v>
      </c>
      <c r="Q12" s="271"/>
      <c r="R12" s="267"/>
      <c r="S12" s="268"/>
      <c r="T12" s="268"/>
      <c r="U12" s="269"/>
    </row>
    <row r="13" spans="1:21" ht="28.05" customHeight="1" thickBot="1">
      <c r="A13" s="274"/>
      <c r="B13" s="222"/>
      <c r="C13" s="221"/>
      <c r="D13" s="214" t="s">
        <v>84</v>
      </c>
      <c r="E13" s="214" t="s">
        <v>158</v>
      </c>
      <c r="F13" s="214" t="s">
        <v>84</v>
      </c>
      <c r="G13" s="214" t="s">
        <v>159</v>
      </c>
      <c r="H13" s="214" t="s">
        <v>84</v>
      </c>
      <c r="I13" s="214" t="s">
        <v>159</v>
      </c>
      <c r="J13" s="214" t="s">
        <v>84</v>
      </c>
      <c r="K13" s="214" t="s">
        <v>158</v>
      </c>
      <c r="L13" s="214" t="s">
        <v>84</v>
      </c>
      <c r="M13" s="214" t="s">
        <v>159</v>
      </c>
      <c r="N13" s="214" t="s">
        <v>84</v>
      </c>
      <c r="O13" s="214" t="s">
        <v>158</v>
      </c>
      <c r="P13" s="214" t="s">
        <v>84</v>
      </c>
      <c r="Q13" s="215" t="s">
        <v>159</v>
      </c>
      <c r="R13" s="220" t="s">
        <v>90</v>
      </c>
      <c r="S13" s="214" t="s">
        <v>95</v>
      </c>
      <c r="T13" s="220" t="s">
        <v>160</v>
      </c>
      <c r="U13" s="214" t="s">
        <v>95</v>
      </c>
    </row>
    <row r="14" spans="1:21" ht="18" customHeight="1" thickBot="1">
      <c r="A14" s="235" t="s">
        <v>15</v>
      </c>
      <c r="B14" s="236"/>
      <c r="C14" s="236">
        <v>1</v>
      </c>
      <c r="D14" s="237">
        <v>1</v>
      </c>
      <c r="E14" s="238">
        <f>$C14*D14</f>
        <v>1</v>
      </c>
      <c r="F14" s="232"/>
      <c r="G14" s="226">
        <f t="shared" ref="G14:G17" si="0">$C14*F14</f>
        <v>0</v>
      </c>
      <c r="H14" s="225"/>
      <c r="I14" s="226">
        <f t="shared" ref="I14:I17" si="1">$C14*H14</f>
        <v>0</v>
      </c>
      <c r="J14" s="225"/>
      <c r="K14" s="226">
        <f t="shared" ref="K14:K17" si="2">$C14*J14</f>
        <v>0</v>
      </c>
      <c r="L14" s="225"/>
      <c r="M14" s="226">
        <f t="shared" ref="M14:M17" si="3">$C14*L14</f>
        <v>0</v>
      </c>
      <c r="N14" s="225"/>
      <c r="O14" s="226">
        <f t="shared" ref="O14:O17" si="4">$C14*N14</f>
        <v>0</v>
      </c>
      <c r="P14" s="225"/>
      <c r="Q14" s="227">
        <f t="shared" ref="Q14:Q17" si="5">$C14*P14</f>
        <v>0</v>
      </c>
      <c r="R14" s="217">
        <f>SUM(P14,N14,L14,J14,H14,F14,D14)</f>
        <v>1</v>
      </c>
      <c r="S14" s="228">
        <f>R14/$R$18</f>
        <v>1</v>
      </c>
      <c r="T14" s="219">
        <f>SUM(Q14,O14,M14,K14,I14,G14,E14)</f>
        <v>1</v>
      </c>
      <c r="U14" s="218">
        <f>T14/$T$18</f>
        <v>1</v>
      </c>
    </row>
    <row r="15" spans="1:21" ht="18" customHeight="1" thickBot="1">
      <c r="A15" s="235" t="s">
        <v>152</v>
      </c>
      <c r="B15" s="236"/>
      <c r="C15" s="236"/>
      <c r="D15" s="237"/>
      <c r="E15" s="238">
        <f t="shared" ref="E15:E17" si="6">$C15*D15</f>
        <v>0</v>
      </c>
      <c r="F15" s="232"/>
      <c r="G15" s="226">
        <f t="shared" si="0"/>
        <v>0</v>
      </c>
      <c r="H15" s="225"/>
      <c r="I15" s="226">
        <f t="shared" si="1"/>
        <v>0</v>
      </c>
      <c r="J15" s="225"/>
      <c r="K15" s="226">
        <f t="shared" si="2"/>
        <v>0</v>
      </c>
      <c r="L15" s="225"/>
      <c r="M15" s="226">
        <f t="shared" si="3"/>
        <v>0</v>
      </c>
      <c r="N15" s="225"/>
      <c r="O15" s="226">
        <f t="shared" si="4"/>
        <v>0</v>
      </c>
      <c r="P15" s="225"/>
      <c r="Q15" s="227">
        <f t="shared" si="5"/>
        <v>0</v>
      </c>
      <c r="R15" s="217">
        <f>SUM(P15,N15,L15,J15,H15,F15,D15)</f>
        <v>0</v>
      </c>
      <c r="S15" s="228">
        <f>R15/$R$18</f>
        <v>0</v>
      </c>
      <c r="T15" s="219">
        <f>SUM(Q15,O15,M15,K15,I15,G15,E15)</f>
        <v>0</v>
      </c>
      <c r="U15" s="218">
        <f t="shared" ref="U15:U17" si="7">T15/$T$18</f>
        <v>0</v>
      </c>
    </row>
    <row r="16" spans="1:21" ht="18" customHeight="1" thickBot="1">
      <c r="A16" s="239" t="s">
        <v>154</v>
      </c>
      <c r="B16" s="236"/>
      <c r="C16" s="236"/>
      <c r="D16" s="237"/>
      <c r="E16" s="238">
        <f t="shared" si="6"/>
        <v>0</v>
      </c>
      <c r="F16" s="232"/>
      <c r="G16" s="226">
        <f t="shared" si="0"/>
        <v>0</v>
      </c>
      <c r="H16" s="225"/>
      <c r="I16" s="226">
        <f t="shared" si="1"/>
        <v>0</v>
      </c>
      <c r="J16" s="225"/>
      <c r="K16" s="226">
        <f t="shared" si="2"/>
        <v>0</v>
      </c>
      <c r="L16" s="225"/>
      <c r="M16" s="226">
        <f t="shared" si="3"/>
        <v>0</v>
      </c>
      <c r="N16" s="225"/>
      <c r="O16" s="226">
        <f t="shared" si="4"/>
        <v>0</v>
      </c>
      <c r="P16" s="225"/>
      <c r="Q16" s="227">
        <f t="shared" si="5"/>
        <v>0</v>
      </c>
      <c r="R16" s="217">
        <f>SUM(P16,N16,L16,J16,H16,F16,D16)</f>
        <v>0</v>
      </c>
      <c r="S16" s="228">
        <f>R16/$R$18</f>
        <v>0</v>
      </c>
      <c r="T16" s="219">
        <f>SUM(Q16,O16,M16,K16,I16,G16,E16)</f>
        <v>0</v>
      </c>
      <c r="U16" s="218">
        <f t="shared" si="7"/>
        <v>0</v>
      </c>
    </row>
    <row r="17" spans="1:21" ht="18" customHeight="1" thickBot="1">
      <c r="A17" s="239" t="s">
        <v>153</v>
      </c>
      <c r="B17" s="236"/>
      <c r="C17" s="236"/>
      <c r="D17" s="237"/>
      <c r="E17" s="238">
        <f t="shared" si="6"/>
        <v>0</v>
      </c>
      <c r="F17" s="232"/>
      <c r="G17" s="226">
        <f t="shared" si="0"/>
        <v>0</v>
      </c>
      <c r="H17" s="225"/>
      <c r="I17" s="226">
        <f t="shared" si="1"/>
        <v>0</v>
      </c>
      <c r="J17" s="225"/>
      <c r="K17" s="226">
        <f t="shared" si="2"/>
        <v>0</v>
      </c>
      <c r="L17" s="225"/>
      <c r="M17" s="226">
        <f t="shared" si="3"/>
        <v>0</v>
      </c>
      <c r="N17" s="225"/>
      <c r="O17" s="226">
        <f t="shared" si="4"/>
        <v>0</v>
      </c>
      <c r="P17" s="225"/>
      <c r="Q17" s="227">
        <f t="shared" si="5"/>
        <v>0</v>
      </c>
      <c r="R17" s="217">
        <f>SUM(P17,N17,L17,J17,H17,F17,D17)</f>
        <v>0</v>
      </c>
      <c r="S17" s="228">
        <f>R17/$R$18</f>
        <v>0</v>
      </c>
      <c r="T17" s="219">
        <f>SUM(Q17,O17,M17,K17,I17,G17,E17)</f>
        <v>0</v>
      </c>
      <c r="U17" s="218">
        <f t="shared" si="7"/>
        <v>0</v>
      </c>
    </row>
    <row r="18" spans="1:21" ht="28.05" customHeight="1" thickBot="1">
      <c r="B18" s="166" t="s">
        <v>89</v>
      </c>
      <c r="C18" s="166"/>
      <c r="D18" s="167">
        <f t="shared" ref="D18:U18" si="8">SUM(D14:D17)</f>
        <v>1</v>
      </c>
      <c r="E18" s="208">
        <f t="shared" si="8"/>
        <v>1</v>
      </c>
      <c r="F18" s="167">
        <f t="shared" si="8"/>
        <v>0</v>
      </c>
      <c r="G18" s="208">
        <f t="shared" si="8"/>
        <v>0</v>
      </c>
      <c r="H18" s="167">
        <f t="shared" si="8"/>
        <v>0</v>
      </c>
      <c r="I18" s="208">
        <f t="shared" si="8"/>
        <v>0</v>
      </c>
      <c r="J18" s="167">
        <f t="shared" si="8"/>
        <v>0</v>
      </c>
      <c r="K18" s="208">
        <f t="shared" si="8"/>
        <v>0</v>
      </c>
      <c r="L18" s="167">
        <f t="shared" si="8"/>
        <v>0</v>
      </c>
      <c r="M18" s="208">
        <f t="shared" si="8"/>
        <v>0</v>
      </c>
      <c r="N18" s="167">
        <f t="shared" si="8"/>
        <v>0</v>
      </c>
      <c r="O18" s="208">
        <f t="shared" si="8"/>
        <v>0</v>
      </c>
      <c r="P18" s="167">
        <f t="shared" si="8"/>
        <v>0</v>
      </c>
      <c r="Q18" s="216">
        <f t="shared" si="8"/>
        <v>0</v>
      </c>
      <c r="R18" s="217">
        <f t="shared" si="8"/>
        <v>1</v>
      </c>
      <c r="S18" s="218">
        <f t="shared" si="8"/>
        <v>1</v>
      </c>
      <c r="T18" s="219">
        <f t="shared" si="8"/>
        <v>1</v>
      </c>
      <c r="U18" s="218">
        <f t="shared" si="8"/>
        <v>1</v>
      </c>
    </row>
    <row r="19" spans="1:21" ht="14.4" thickBot="1"/>
    <row r="20" spans="1:21" ht="14.4" thickBot="1">
      <c r="N20" s="263" t="s">
        <v>87</v>
      </c>
      <c r="O20" s="263"/>
      <c r="P20" s="263"/>
      <c r="Q20" s="229"/>
      <c r="R20" s="230">
        <f>R18</f>
        <v>1</v>
      </c>
    </row>
    <row r="21" spans="1:21" ht="14.4" thickBot="1">
      <c r="N21" s="263" t="s">
        <v>162</v>
      </c>
      <c r="O21" s="263"/>
      <c r="P21" s="263"/>
      <c r="Q21" s="229"/>
      <c r="R21" s="231">
        <f>T18</f>
        <v>1</v>
      </c>
    </row>
    <row r="24" spans="1:21" ht="18" customHeight="1" thickBot="1">
      <c r="A24" s="240"/>
      <c r="B24" s="16" t="s">
        <v>175</v>
      </c>
    </row>
    <row r="25" spans="1:21" ht="18" customHeight="1" thickBot="1">
      <c r="A25" s="272" t="s">
        <v>73</v>
      </c>
      <c r="B25" s="272" t="s">
        <v>74</v>
      </c>
      <c r="C25" s="272" t="s">
        <v>157</v>
      </c>
      <c r="D25" s="270" t="s">
        <v>155</v>
      </c>
      <c r="E25" s="275"/>
      <c r="F25" s="275"/>
      <c r="G25" s="275"/>
      <c r="H25" s="275"/>
      <c r="I25" s="275"/>
      <c r="J25" s="275"/>
      <c r="K25" s="275"/>
      <c r="L25" s="275"/>
      <c r="M25" s="275"/>
      <c r="N25" s="275"/>
      <c r="O25" s="275"/>
      <c r="P25" s="275"/>
      <c r="Q25" s="271"/>
    </row>
    <row r="26" spans="1:21" ht="28.05" customHeight="1" thickBot="1">
      <c r="A26" s="273"/>
      <c r="B26" s="273"/>
      <c r="C26" s="273"/>
      <c r="D26" s="270" t="s">
        <v>76</v>
      </c>
      <c r="E26" s="271"/>
      <c r="F26" s="270" t="s">
        <v>77</v>
      </c>
      <c r="G26" s="275"/>
      <c r="H26" s="275"/>
      <c r="I26" s="275"/>
      <c r="J26" s="275"/>
      <c r="K26" s="271"/>
      <c r="L26" s="270" t="s">
        <v>79</v>
      </c>
      <c r="M26" s="271"/>
      <c r="N26" s="276" t="s">
        <v>80</v>
      </c>
      <c r="O26" s="277"/>
      <c r="P26" s="270" t="s">
        <v>81</v>
      </c>
      <c r="Q26" s="271"/>
      <c r="R26" s="264" t="s">
        <v>161</v>
      </c>
      <c r="S26" s="265"/>
      <c r="T26" s="265"/>
      <c r="U26" s="266"/>
    </row>
    <row r="27" spans="1:21" ht="18" customHeight="1" thickBot="1">
      <c r="A27" s="273"/>
      <c r="B27" s="273"/>
      <c r="C27" s="273"/>
      <c r="D27" s="270" t="s">
        <v>166</v>
      </c>
      <c r="E27" s="271"/>
      <c r="F27" s="270" t="s">
        <v>167</v>
      </c>
      <c r="G27" s="271"/>
      <c r="H27" s="270" t="s">
        <v>168</v>
      </c>
      <c r="I27" s="271"/>
      <c r="J27" s="270" t="s">
        <v>169</v>
      </c>
      <c r="K27" s="271"/>
      <c r="L27" s="270" t="s">
        <v>170</v>
      </c>
      <c r="M27" s="271"/>
      <c r="N27" s="270" t="s">
        <v>171</v>
      </c>
      <c r="O27" s="271"/>
      <c r="P27" s="270" t="s">
        <v>172</v>
      </c>
      <c r="Q27" s="271"/>
      <c r="R27" s="267"/>
      <c r="S27" s="268"/>
      <c r="T27" s="268"/>
      <c r="U27" s="269"/>
    </row>
    <row r="28" spans="1:21" ht="28.05" customHeight="1" thickBot="1">
      <c r="A28" s="274"/>
      <c r="B28" s="222"/>
      <c r="C28" s="221"/>
      <c r="D28" s="214" t="s">
        <v>84</v>
      </c>
      <c r="E28" s="214" t="s">
        <v>158</v>
      </c>
      <c r="F28" s="214" t="s">
        <v>84</v>
      </c>
      <c r="G28" s="214" t="s">
        <v>159</v>
      </c>
      <c r="H28" s="214" t="s">
        <v>84</v>
      </c>
      <c r="I28" s="214" t="s">
        <v>159</v>
      </c>
      <c r="J28" s="214" t="s">
        <v>84</v>
      </c>
      <c r="K28" s="214" t="s">
        <v>158</v>
      </c>
      <c r="L28" s="214" t="s">
        <v>84</v>
      </c>
      <c r="M28" s="214" t="s">
        <v>159</v>
      </c>
      <c r="N28" s="214" t="s">
        <v>84</v>
      </c>
      <c r="O28" s="214" t="s">
        <v>158</v>
      </c>
      <c r="P28" s="214" t="s">
        <v>84</v>
      </c>
      <c r="Q28" s="215" t="s">
        <v>159</v>
      </c>
      <c r="R28" s="220" t="s">
        <v>90</v>
      </c>
      <c r="S28" s="214" t="s">
        <v>95</v>
      </c>
      <c r="T28" s="220" t="s">
        <v>160</v>
      </c>
      <c r="U28" s="214" t="s">
        <v>95</v>
      </c>
    </row>
    <row r="29" spans="1:21" ht="18" customHeight="1" thickBot="1">
      <c r="A29" s="235" t="s">
        <v>15</v>
      </c>
      <c r="B29" s="236"/>
      <c r="C29" s="236">
        <v>1</v>
      </c>
      <c r="D29" s="237">
        <v>1</v>
      </c>
      <c r="E29" s="233">
        <f>$C29*D29</f>
        <v>1</v>
      </c>
      <c r="F29" s="225"/>
      <c r="G29" s="226">
        <f t="shared" ref="G29:G32" si="9">$C29*F29</f>
        <v>0</v>
      </c>
      <c r="H29" s="225"/>
      <c r="I29" s="226">
        <f t="shared" ref="I29:I32" si="10">$C29*H29</f>
        <v>0</v>
      </c>
      <c r="J29" s="225"/>
      <c r="K29" s="226">
        <f t="shared" ref="K29:K32" si="11">$C29*J29</f>
        <v>0</v>
      </c>
      <c r="L29" s="225"/>
      <c r="M29" s="226">
        <f t="shared" ref="M29:M32" si="12">$C29*L29</f>
        <v>0</v>
      </c>
      <c r="N29" s="225"/>
      <c r="O29" s="226">
        <f t="shared" ref="O29:O32" si="13">$C29*N29</f>
        <v>0</v>
      </c>
      <c r="P29" s="225"/>
      <c r="Q29" s="227">
        <f t="shared" ref="Q29:Q32" si="14">$C29*P29</f>
        <v>0</v>
      </c>
      <c r="R29" s="217">
        <f>SUM(P29,N29,L29,J29,H29,F29,D29)</f>
        <v>1</v>
      </c>
      <c r="S29" s="228">
        <f>R29/$R$33</f>
        <v>1</v>
      </c>
      <c r="T29" s="219">
        <f>SUM(Q29,O29,M29,K29,I29,G29,E29)</f>
        <v>1</v>
      </c>
      <c r="U29" s="218">
        <f>T29/$T$33</f>
        <v>1</v>
      </c>
    </row>
    <row r="30" spans="1:21" ht="18" customHeight="1" thickBot="1">
      <c r="A30" s="235" t="s">
        <v>152</v>
      </c>
      <c r="B30" s="236"/>
      <c r="C30" s="236"/>
      <c r="D30" s="237"/>
      <c r="E30" s="233">
        <f t="shared" ref="E30:E32" si="15">$C30*D30</f>
        <v>0</v>
      </c>
      <c r="F30" s="225"/>
      <c r="G30" s="226">
        <f t="shared" si="9"/>
        <v>0</v>
      </c>
      <c r="H30" s="225"/>
      <c r="I30" s="226">
        <f t="shared" si="10"/>
        <v>0</v>
      </c>
      <c r="J30" s="225"/>
      <c r="K30" s="226">
        <f t="shared" si="11"/>
        <v>0</v>
      </c>
      <c r="L30" s="225"/>
      <c r="M30" s="226">
        <f t="shared" si="12"/>
        <v>0</v>
      </c>
      <c r="N30" s="225"/>
      <c r="O30" s="226">
        <f t="shared" si="13"/>
        <v>0</v>
      </c>
      <c r="P30" s="225"/>
      <c r="Q30" s="227">
        <f t="shared" si="14"/>
        <v>0</v>
      </c>
      <c r="R30" s="217">
        <f>SUM(P30,N30,L30,J30,H30,F30,D30)</f>
        <v>0</v>
      </c>
      <c r="S30" s="228">
        <f t="shared" ref="S30:S32" si="16">R30/$R$33</f>
        <v>0</v>
      </c>
      <c r="T30" s="219">
        <f>SUM(Q30,O30,M30,K30,I30,G30,E30)</f>
        <v>0</v>
      </c>
      <c r="U30" s="218">
        <f t="shared" ref="U30:U32" si="17">T30/$T$33</f>
        <v>0</v>
      </c>
    </row>
    <row r="31" spans="1:21" ht="18" customHeight="1" thickBot="1">
      <c r="A31" s="239" t="s">
        <v>154</v>
      </c>
      <c r="B31" s="236"/>
      <c r="C31" s="236"/>
      <c r="D31" s="237"/>
      <c r="E31" s="233">
        <f t="shared" si="15"/>
        <v>0</v>
      </c>
      <c r="F31" s="225"/>
      <c r="G31" s="226">
        <f t="shared" si="9"/>
        <v>0</v>
      </c>
      <c r="H31" s="225"/>
      <c r="I31" s="226">
        <f t="shared" si="10"/>
        <v>0</v>
      </c>
      <c r="J31" s="225"/>
      <c r="K31" s="226">
        <f t="shared" si="11"/>
        <v>0</v>
      </c>
      <c r="L31" s="225"/>
      <c r="M31" s="226">
        <f t="shared" si="12"/>
        <v>0</v>
      </c>
      <c r="N31" s="225"/>
      <c r="O31" s="226">
        <f t="shared" si="13"/>
        <v>0</v>
      </c>
      <c r="P31" s="225"/>
      <c r="Q31" s="227">
        <f t="shared" si="14"/>
        <v>0</v>
      </c>
      <c r="R31" s="217">
        <f>SUM(P31,N31,L31,J31,H31,F31,D31)</f>
        <v>0</v>
      </c>
      <c r="S31" s="228">
        <f t="shared" si="16"/>
        <v>0</v>
      </c>
      <c r="T31" s="219">
        <f>SUM(Q31,O31,M31,K31,I31,G31,E31)</f>
        <v>0</v>
      </c>
      <c r="U31" s="218">
        <f t="shared" si="17"/>
        <v>0</v>
      </c>
    </row>
    <row r="32" spans="1:21" ht="18" customHeight="1" thickBot="1">
      <c r="A32" s="239" t="s">
        <v>153</v>
      </c>
      <c r="B32" s="236"/>
      <c r="C32" s="236"/>
      <c r="D32" s="237"/>
      <c r="E32" s="233">
        <f t="shared" si="15"/>
        <v>0</v>
      </c>
      <c r="F32" s="225"/>
      <c r="G32" s="226">
        <f t="shared" si="9"/>
        <v>0</v>
      </c>
      <c r="H32" s="225"/>
      <c r="I32" s="226">
        <f t="shared" si="10"/>
        <v>0</v>
      </c>
      <c r="J32" s="225"/>
      <c r="K32" s="226">
        <f t="shared" si="11"/>
        <v>0</v>
      </c>
      <c r="L32" s="225"/>
      <c r="M32" s="226">
        <f t="shared" si="12"/>
        <v>0</v>
      </c>
      <c r="N32" s="225"/>
      <c r="O32" s="226">
        <f t="shared" si="13"/>
        <v>0</v>
      </c>
      <c r="P32" s="225"/>
      <c r="Q32" s="227">
        <f t="shared" si="14"/>
        <v>0</v>
      </c>
      <c r="R32" s="217">
        <f>SUM(P32,N32,L32,J32,H32,F32,D32)</f>
        <v>0</v>
      </c>
      <c r="S32" s="228">
        <f t="shared" si="16"/>
        <v>0</v>
      </c>
      <c r="T32" s="219">
        <f>SUM(Q32,O32,M32,K32,I32,G32,E32)</f>
        <v>0</v>
      </c>
      <c r="U32" s="218">
        <f t="shared" si="17"/>
        <v>0</v>
      </c>
    </row>
    <row r="33" spans="1:21" ht="28.05" customHeight="1" thickBot="1">
      <c r="B33" s="166" t="s">
        <v>89</v>
      </c>
      <c r="C33" s="166"/>
      <c r="D33" s="167">
        <f t="shared" ref="D33:U33" si="18">SUM(D29:D32)</f>
        <v>1</v>
      </c>
      <c r="E33" s="208">
        <f t="shared" si="18"/>
        <v>1</v>
      </c>
      <c r="F33" s="167">
        <f t="shared" si="18"/>
        <v>0</v>
      </c>
      <c r="G33" s="208">
        <f t="shared" si="18"/>
        <v>0</v>
      </c>
      <c r="H33" s="167">
        <f t="shared" si="18"/>
        <v>0</v>
      </c>
      <c r="I33" s="208">
        <f t="shared" si="18"/>
        <v>0</v>
      </c>
      <c r="J33" s="167">
        <f t="shared" si="18"/>
        <v>0</v>
      </c>
      <c r="K33" s="208">
        <f t="shared" si="18"/>
        <v>0</v>
      </c>
      <c r="L33" s="167">
        <f t="shared" si="18"/>
        <v>0</v>
      </c>
      <c r="M33" s="208">
        <f t="shared" si="18"/>
        <v>0</v>
      </c>
      <c r="N33" s="167">
        <f t="shared" si="18"/>
        <v>0</v>
      </c>
      <c r="O33" s="208">
        <f t="shared" si="18"/>
        <v>0</v>
      </c>
      <c r="P33" s="167">
        <f t="shared" si="18"/>
        <v>0</v>
      </c>
      <c r="Q33" s="216">
        <f t="shared" si="18"/>
        <v>0</v>
      </c>
      <c r="R33" s="217">
        <f t="shared" si="18"/>
        <v>1</v>
      </c>
      <c r="S33" s="218">
        <f t="shared" si="18"/>
        <v>1</v>
      </c>
      <c r="T33" s="219">
        <f t="shared" si="18"/>
        <v>1</v>
      </c>
      <c r="U33" s="218">
        <f t="shared" si="18"/>
        <v>1</v>
      </c>
    </row>
    <row r="34" spans="1:21" ht="14.4" thickBot="1"/>
    <row r="35" spans="1:21" ht="14.4" thickBot="1">
      <c r="N35" s="263" t="s">
        <v>87</v>
      </c>
      <c r="O35" s="263"/>
      <c r="P35" s="263"/>
      <c r="Q35" s="229"/>
      <c r="R35" s="230">
        <f>R33</f>
        <v>1</v>
      </c>
    </row>
    <row r="36" spans="1:21" ht="14.4" thickBot="1">
      <c r="N36" s="263" t="s">
        <v>162</v>
      </c>
      <c r="O36" s="263"/>
      <c r="P36" s="263"/>
      <c r="Q36" s="229"/>
      <c r="R36" s="231">
        <f>T33</f>
        <v>1</v>
      </c>
    </row>
    <row r="39" spans="1:21" ht="18" customHeight="1" thickBot="1">
      <c r="A39" s="241"/>
      <c r="B39" s="16" t="s">
        <v>176</v>
      </c>
    </row>
    <row r="40" spans="1:21" ht="18" customHeight="1" thickBot="1">
      <c r="A40" s="272" t="s">
        <v>73</v>
      </c>
      <c r="B40" s="272" t="s">
        <v>74</v>
      </c>
      <c r="C40" s="272" t="s">
        <v>157</v>
      </c>
      <c r="D40" s="270" t="s">
        <v>155</v>
      </c>
      <c r="E40" s="275"/>
      <c r="F40" s="275"/>
      <c r="G40" s="275"/>
      <c r="H40" s="275"/>
      <c r="I40" s="275"/>
      <c r="J40" s="275"/>
      <c r="K40" s="275"/>
      <c r="L40" s="275"/>
      <c r="M40" s="275"/>
      <c r="N40" s="275"/>
      <c r="O40" s="275"/>
      <c r="P40" s="275"/>
      <c r="Q40" s="271"/>
    </row>
    <row r="41" spans="1:21" ht="28.05" customHeight="1" thickBot="1">
      <c r="A41" s="273"/>
      <c r="B41" s="273"/>
      <c r="C41" s="273"/>
      <c r="D41" s="270" t="s">
        <v>76</v>
      </c>
      <c r="E41" s="271"/>
      <c r="F41" s="270" t="s">
        <v>77</v>
      </c>
      <c r="G41" s="275"/>
      <c r="H41" s="275"/>
      <c r="I41" s="275"/>
      <c r="J41" s="275"/>
      <c r="K41" s="271"/>
      <c r="L41" s="270" t="s">
        <v>79</v>
      </c>
      <c r="M41" s="271"/>
      <c r="N41" s="276" t="s">
        <v>80</v>
      </c>
      <c r="O41" s="277"/>
      <c r="P41" s="270" t="s">
        <v>81</v>
      </c>
      <c r="Q41" s="271"/>
      <c r="R41" s="264" t="s">
        <v>161</v>
      </c>
      <c r="S41" s="265"/>
      <c r="T41" s="265"/>
      <c r="U41" s="266"/>
    </row>
    <row r="42" spans="1:21" ht="18" customHeight="1" thickBot="1">
      <c r="A42" s="273"/>
      <c r="B42" s="273"/>
      <c r="C42" s="273"/>
      <c r="D42" s="270" t="s">
        <v>166</v>
      </c>
      <c r="E42" s="271"/>
      <c r="F42" s="270" t="s">
        <v>167</v>
      </c>
      <c r="G42" s="271"/>
      <c r="H42" s="270" t="s">
        <v>168</v>
      </c>
      <c r="I42" s="271"/>
      <c r="J42" s="270" t="s">
        <v>169</v>
      </c>
      <c r="K42" s="271"/>
      <c r="L42" s="270" t="s">
        <v>170</v>
      </c>
      <c r="M42" s="271"/>
      <c r="N42" s="270" t="s">
        <v>171</v>
      </c>
      <c r="O42" s="271"/>
      <c r="P42" s="270" t="s">
        <v>172</v>
      </c>
      <c r="Q42" s="271"/>
      <c r="R42" s="267"/>
      <c r="S42" s="268"/>
      <c r="T42" s="268"/>
      <c r="U42" s="269"/>
    </row>
    <row r="43" spans="1:21" ht="28.05" customHeight="1" thickBot="1">
      <c r="A43" s="274"/>
      <c r="B43" s="222"/>
      <c r="C43" s="221"/>
      <c r="D43" s="214" t="s">
        <v>84</v>
      </c>
      <c r="E43" s="214" t="s">
        <v>158</v>
      </c>
      <c r="F43" s="214" t="s">
        <v>84</v>
      </c>
      <c r="G43" s="214" t="s">
        <v>159</v>
      </c>
      <c r="H43" s="214" t="s">
        <v>84</v>
      </c>
      <c r="I43" s="214" t="s">
        <v>159</v>
      </c>
      <c r="J43" s="214" t="s">
        <v>84</v>
      </c>
      <c r="K43" s="214" t="s">
        <v>158</v>
      </c>
      <c r="L43" s="214" t="s">
        <v>84</v>
      </c>
      <c r="M43" s="214" t="s">
        <v>159</v>
      </c>
      <c r="N43" s="214" t="s">
        <v>84</v>
      </c>
      <c r="O43" s="214" t="s">
        <v>158</v>
      </c>
      <c r="P43" s="214" t="s">
        <v>84</v>
      </c>
      <c r="Q43" s="215" t="s">
        <v>159</v>
      </c>
      <c r="R43" s="220" t="s">
        <v>90</v>
      </c>
      <c r="S43" s="214" t="s">
        <v>95</v>
      </c>
      <c r="T43" s="220" t="s">
        <v>160</v>
      </c>
      <c r="U43" s="214" t="s">
        <v>95</v>
      </c>
    </row>
    <row r="44" spans="1:21" ht="18" customHeight="1" thickBot="1">
      <c r="A44" s="235" t="s">
        <v>15</v>
      </c>
      <c r="B44" s="236"/>
      <c r="C44" s="236">
        <v>1</v>
      </c>
      <c r="D44" s="237">
        <v>1</v>
      </c>
      <c r="E44" s="238">
        <f>$C44*D44</f>
        <v>1</v>
      </c>
      <c r="F44" s="232"/>
      <c r="G44" s="226">
        <f t="shared" ref="G44:G47" si="19">$C44*F44</f>
        <v>0</v>
      </c>
      <c r="H44" s="225"/>
      <c r="I44" s="226">
        <f t="shared" ref="I44:I47" si="20">$C44*H44</f>
        <v>0</v>
      </c>
      <c r="J44" s="225"/>
      <c r="K44" s="226">
        <f t="shared" ref="K44:K47" si="21">$C44*J44</f>
        <v>0</v>
      </c>
      <c r="L44" s="225"/>
      <c r="M44" s="226">
        <f t="shared" ref="M44:M47" si="22">$C44*L44</f>
        <v>0</v>
      </c>
      <c r="N44" s="225"/>
      <c r="O44" s="226">
        <f t="shared" ref="O44:O47" si="23">$C44*N44</f>
        <v>0</v>
      </c>
      <c r="P44" s="225"/>
      <c r="Q44" s="227">
        <f t="shared" ref="Q44:Q47" si="24">$C44*P44</f>
        <v>0</v>
      </c>
      <c r="R44" s="217">
        <f>SUM(P44,N44,L44,J44,H44,F44,D44)</f>
        <v>1</v>
      </c>
      <c r="S44" s="228">
        <f>R44/$R$48</f>
        <v>1</v>
      </c>
      <c r="T44" s="219">
        <f>SUM(Q44,O44,M44,K44,I44,G44,E44)</f>
        <v>1</v>
      </c>
      <c r="U44" s="218">
        <f>T44/$T$48</f>
        <v>1</v>
      </c>
    </row>
    <row r="45" spans="1:21" ht="18" customHeight="1" thickBot="1">
      <c r="A45" s="235" t="s">
        <v>152</v>
      </c>
      <c r="B45" s="236"/>
      <c r="C45" s="236"/>
      <c r="D45" s="237"/>
      <c r="E45" s="238">
        <f t="shared" ref="E45:E47" si="25">$C45*D45</f>
        <v>0</v>
      </c>
      <c r="F45" s="232"/>
      <c r="G45" s="226">
        <f t="shared" si="19"/>
        <v>0</v>
      </c>
      <c r="H45" s="225"/>
      <c r="I45" s="226">
        <f t="shared" si="20"/>
        <v>0</v>
      </c>
      <c r="J45" s="225"/>
      <c r="K45" s="226">
        <f t="shared" si="21"/>
        <v>0</v>
      </c>
      <c r="L45" s="225"/>
      <c r="M45" s="226">
        <f t="shared" si="22"/>
        <v>0</v>
      </c>
      <c r="N45" s="225"/>
      <c r="O45" s="226">
        <f t="shared" si="23"/>
        <v>0</v>
      </c>
      <c r="P45" s="225"/>
      <c r="Q45" s="227">
        <f t="shared" si="24"/>
        <v>0</v>
      </c>
      <c r="R45" s="217">
        <f>SUM(P45,N45,L45,J45,H45,F45,D45)</f>
        <v>0</v>
      </c>
      <c r="S45" s="228">
        <f t="shared" ref="S45:S47" si="26">R45/$R$48</f>
        <v>0</v>
      </c>
      <c r="T45" s="219">
        <f>SUM(Q45,O45,M45,K45,I45,G45,E45)</f>
        <v>0</v>
      </c>
      <c r="U45" s="218">
        <f t="shared" ref="U45:U47" si="27">T45/$T$48</f>
        <v>0</v>
      </c>
    </row>
    <row r="46" spans="1:21" ht="18" customHeight="1" thickBot="1">
      <c r="A46" s="239" t="s">
        <v>154</v>
      </c>
      <c r="B46" s="236"/>
      <c r="C46" s="236"/>
      <c r="D46" s="237"/>
      <c r="E46" s="238">
        <f t="shared" si="25"/>
        <v>0</v>
      </c>
      <c r="F46" s="232"/>
      <c r="G46" s="226">
        <f t="shared" si="19"/>
        <v>0</v>
      </c>
      <c r="H46" s="225"/>
      <c r="I46" s="226">
        <f t="shared" si="20"/>
        <v>0</v>
      </c>
      <c r="J46" s="225"/>
      <c r="K46" s="226">
        <f t="shared" si="21"/>
        <v>0</v>
      </c>
      <c r="L46" s="225"/>
      <c r="M46" s="226">
        <f t="shared" si="22"/>
        <v>0</v>
      </c>
      <c r="N46" s="225"/>
      <c r="O46" s="226">
        <f t="shared" si="23"/>
        <v>0</v>
      </c>
      <c r="P46" s="225"/>
      <c r="Q46" s="227">
        <f t="shared" si="24"/>
        <v>0</v>
      </c>
      <c r="R46" s="217">
        <f>SUM(P46,N46,L46,J46,H46,F46,D46)</f>
        <v>0</v>
      </c>
      <c r="S46" s="228">
        <f t="shared" si="26"/>
        <v>0</v>
      </c>
      <c r="T46" s="219">
        <f>SUM(Q46,O46,M46,K46,I46,G46,E46)</f>
        <v>0</v>
      </c>
      <c r="U46" s="218">
        <f t="shared" si="27"/>
        <v>0</v>
      </c>
    </row>
    <row r="47" spans="1:21" ht="18" customHeight="1" thickBot="1">
      <c r="A47" s="239" t="s">
        <v>153</v>
      </c>
      <c r="B47" s="236"/>
      <c r="C47" s="236"/>
      <c r="D47" s="237"/>
      <c r="E47" s="238">
        <f t="shared" si="25"/>
        <v>0</v>
      </c>
      <c r="F47" s="232"/>
      <c r="G47" s="226">
        <f t="shared" si="19"/>
        <v>0</v>
      </c>
      <c r="H47" s="225"/>
      <c r="I47" s="226">
        <f t="shared" si="20"/>
        <v>0</v>
      </c>
      <c r="J47" s="225"/>
      <c r="K47" s="226">
        <f t="shared" si="21"/>
        <v>0</v>
      </c>
      <c r="L47" s="225"/>
      <c r="M47" s="226">
        <f t="shared" si="22"/>
        <v>0</v>
      </c>
      <c r="N47" s="225"/>
      <c r="O47" s="226">
        <f t="shared" si="23"/>
        <v>0</v>
      </c>
      <c r="P47" s="225"/>
      <c r="Q47" s="227">
        <f t="shared" si="24"/>
        <v>0</v>
      </c>
      <c r="R47" s="217">
        <f>SUM(P47,N47,L47,J47,H47,F47,D47)</f>
        <v>0</v>
      </c>
      <c r="S47" s="228">
        <f t="shared" si="26"/>
        <v>0</v>
      </c>
      <c r="T47" s="219">
        <f>SUM(Q47,O47,M47,K47,I47,G47,E47)</f>
        <v>0</v>
      </c>
      <c r="U47" s="218">
        <f t="shared" si="27"/>
        <v>0</v>
      </c>
    </row>
    <row r="48" spans="1:21" ht="28.05" customHeight="1" thickBot="1">
      <c r="B48" s="166" t="s">
        <v>89</v>
      </c>
      <c r="C48" s="166"/>
      <c r="D48" s="167">
        <f t="shared" ref="D48:U48" si="28">SUM(D44:D47)</f>
        <v>1</v>
      </c>
      <c r="E48" s="208">
        <f t="shared" si="28"/>
        <v>1</v>
      </c>
      <c r="F48" s="167">
        <f t="shared" si="28"/>
        <v>0</v>
      </c>
      <c r="G48" s="208">
        <f t="shared" si="28"/>
        <v>0</v>
      </c>
      <c r="H48" s="167">
        <f t="shared" si="28"/>
        <v>0</v>
      </c>
      <c r="I48" s="208">
        <f t="shared" si="28"/>
        <v>0</v>
      </c>
      <c r="J48" s="167">
        <f t="shared" si="28"/>
        <v>0</v>
      </c>
      <c r="K48" s="208">
        <f t="shared" si="28"/>
        <v>0</v>
      </c>
      <c r="L48" s="167">
        <f t="shared" si="28"/>
        <v>0</v>
      </c>
      <c r="M48" s="208">
        <f t="shared" si="28"/>
        <v>0</v>
      </c>
      <c r="N48" s="167">
        <f t="shared" si="28"/>
        <v>0</v>
      </c>
      <c r="O48" s="208">
        <f t="shared" si="28"/>
        <v>0</v>
      </c>
      <c r="P48" s="167">
        <f t="shared" si="28"/>
        <v>0</v>
      </c>
      <c r="Q48" s="216">
        <f t="shared" si="28"/>
        <v>0</v>
      </c>
      <c r="R48" s="217">
        <f t="shared" si="28"/>
        <v>1</v>
      </c>
      <c r="S48" s="218">
        <f t="shared" si="28"/>
        <v>1</v>
      </c>
      <c r="T48" s="219">
        <f t="shared" si="28"/>
        <v>1</v>
      </c>
      <c r="U48" s="218">
        <f t="shared" si="28"/>
        <v>1</v>
      </c>
    </row>
    <row r="49" spans="1:21" ht="14.4" thickBot="1"/>
    <row r="50" spans="1:21" ht="14.4" thickBot="1">
      <c r="N50" s="263" t="s">
        <v>87</v>
      </c>
      <c r="O50" s="263"/>
      <c r="P50" s="263"/>
      <c r="Q50" s="229"/>
      <c r="R50" s="230">
        <f>R48</f>
        <v>1</v>
      </c>
    </row>
    <row r="51" spans="1:21" ht="14.4" thickBot="1">
      <c r="N51" s="263" t="s">
        <v>162</v>
      </c>
      <c r="O51" s="263"/>
      <c r="P51" s="263"/>
      <c r="Q51" s="229"/>
      <c r="R51" s="231">
        <f>T48</f>
        <v>1</v>
      </c>
    </row>
    <row r="53" spans="1:21" hidden="1"/>
    <row r="54" spans="1:21" ht="18" hidden="1" customHeight="1" thickBot="1">
      <c r="A54" s="242"/>
      <c r="B54" s="16" t="s">
        <v>11</v>
      </c>
    </row>
    <row r="55" spans="1:21" ht="18" hidden="1" customHeight="1" thickBot="1">
      <c r="A55" s="272" t="s">
        <v>73</v>
      </c>
      <c r="B55" s="272" t="s">
        <v>74</v>
      </c>
      <c r="C55" s="272" t="s">
        <v>157</v>
      </c>
      <c r="D55" s="270" t="s">
        <v>155</v>
      </c>
      <c r="E55" s="275"/>
      <c r="F55" s="275"/>
      <c r="G55" s="275"/>
      <c r="H55" s="275"/>
      <c r="I55" s="275"/>
      <c r="J55" s="275"/>
      <c r="K55" s="275"/>
      <c r="L55" s="275"/>
      <c r="M55" s="275"/>
      <c r="N55" s="275"/>
      <c r="O55" s="275"/>
      <c r="P55" s="275"/>
      <c r="Q55" s="271"/>
    </row>
    <row r="56" spans="1:21" ht="28.05" hidden="1" customHeight="1" thickBot="1">
      <c r="A56" s="273"/>
      <c r="B56" s="273"/>
      <c r="C56" s="273"/>
      <c r="D56" s="270" t="s">
        <v>76</v>
      </c>
      <c r="E56" s="271"/>
      <c r="F56" s="270" t="s">
        <v>77</v>
      </c>
      <c r="G56" s="275"/>
      <c r="H56" s="275"/>
      <c r="I56" s="275"/>
      <c r="J56" s="275"/>
      <c r="K56" s="271"/>
      <c r="L56" s="270" t="s">
        <v>79</v>
      </c>
      <c r="M56" s="271"/>
      <c r="N56" s="276" t="s">
        <v>80</v>
      </c>
      <c r="O56" s="277"/>
      <c r="P56" s="270" t="s">
        <v>81</v>
      </c>
      <c r="Q56" s="271"/>
      <c r="R56" s="264" t="s">
        <v>161</v>
      </c>
      <c r="S56" s="265"/>
      <c r="T56" s="265"/>
      <c r="U56" s="266"/>
    </row>
    <row r="57" spans="1:21" ht="18" hidden="1" customHeight="1" thickBot="1">
      <c r="A57" s="273"/>
      <c r="B57" s="273"/>
      <c r="C57" s="273"/>
      <c r="D57" s="270" t="s">
        <v>166</v>
      </c>
      <c r="E57" s="271"/>
      <c r="F57" s="270" t="s">
        <v>167</v>
      </c>
      <c r="G57" s="271"/>
      <c r="H57" s="270" t="s">
        <v>168</v>
      </c>
      <c r="I57" s="271"/>
      <c r="J57" s="270" t="s">
        <v>169</v>
      </c>
      <c r="K57" s="271"/>
      <c r="L57" s="270" t="s">
        <v>170</v>
      </c>
      <c r="M57" s="271"/>
      <c r="N57" s="270" t="s">
        <v>171</v>
      </c>
      <c r="O57" s="271"/>
      <c r="P57" s="270" t="s">
        <v>172</v>
      </c>
      <c r="Q57" s="271"/>
      <c r="R57" s="267"/>
      <c r="S57" s="268"/>
      <c r="T57" s="268"/>
      <c r="U57" s="269"/>
    </row>
    <row r="58" spans="1:21" ht="28.05" hidden="1" customHeight="1" thickBot="1">
      <c r="A58" s="274"/>
      <c r="B58" s="222"/>
      <c r="C58" s="221"/>
      <c r="D58" s="214" t="s">
        <v>84</v>
      </c>
      <c r="E58" s="214" t="s">
        <v>158</v>
      </c>
      <c r="F58" s="214" t="s">
        <v>84</v>
      </c>
      <c r="G58" s="214" t="s">
        <v>159</v>
      </c>
      <c r="H58" s="214" t="s">
        <v>84</v>
      </c>
      <c r="I58" s="214" t="s">
        <v>159</v>
      </c>
      <c r="J58" s="214" t="s">
        <v>84</v>
      </c>
      <c r="K58" s="214" t="s">
        <v>158</v>
      </c>
      <c r="L58" s="214" t="s">
        <v>84</v>
      </c>
      <c r="M58" s="214" t="s">
        <v>159</v>
      </c>
      <c r="N58" s="214" t="s">
        <v>84</v>
      </c>
      <c r="O58" s="214" t="s">
        <v>158</v>
      </c>
      <c r="P58" s="214" t="s">
        <v>84</v>
      </c>
      <c r="Q58" s="215" t="s">
        <v>159</v>
      </c>
      <c r="R58" s="220" t="s">
        <v>90</v>
      </c>
      <c r="S58" s="214" t="s">
        <v>95</v>
      </c>
      <c r="T58" s="220" t="s">
        <v>160</v>
      </c>
      <c r="U58" s="214" t="s">
        <v>95</v>
      </c>
    </row>
    <row r="59" spans="1:21" ht="18" hidden="1" customHeight="1" thickBot="1">
      <c r="A59" s="235" t="s">
        <v>15</v>
      </c>
      <c r="B59" s="236"/>
      <c r="C59" s="236"/>
      <c r="D59" s="237"/>
      <c r="E59" s="238">
        <f>$C59*D59</f>
        <v>0</v>
      </c>
      <c r="F59" s="232"/>
      <c r="G59" s="226">
        <f t="shared" ref="G59:G62" si="29">$C59*F59</f>
        <v>0</v>
      </c>
      <c r="H59" s="225"/>
      <c r="I59" s="226">
        <f t="shared" ref="I59:I62" si="30">$C59*H59</f>
        <v>0</v>
      </c>
      <c r="J59" s="225"/>
      <c r="K59" s="226">
        <f t="shared" ref="K59:K62" si="31">$C59*J59</f>
        <v>0</v>
      </c>
      <c r="L59" s="225"/>
      <c r="M59" s="226">
        <f t="shared" ref="M59:M62" si="32">$C59*L59</f>
        <v>0</v>
      </c>
      <c r="N59" s="225"/>
      <c r="O59" s="226">
        <f t="shared" ref="O59:O62" si="33">$C59*N59</f>
        <v>0</v>
      </c>
      <c r="P59" s="225"/>
      <c r="Q59" s="227">
        <f t="shared" ref="Q59:Q62" si="34">$C59*P59</f>
        <v>0</v>
      </c>
      <c r="R59" s="217">
        <f>SUM(P59,N59,L59,J59,H59,F59,D59)</f>
        <v>0</v>
      </c>
      <c r="S59" s="228" t="e">
        <f>R59/$R$63</f>
        <v>#DIV/0!</v>
      </c>
      <c r="T59" s="219">
        <f>SUM(Q59,O59,M59,K59,I59,G59,E59)</f>
        <v>0</v>
      </c>
      <c r="U59" s="218" t="e">
        <f>T59/$T$63</f>
        <v>#DIV/0!</v>
      </c>
    </row>
    <row r="60" spans="1:21" ht="18" hidden="1" customHeight="1" thickBot="1">
      <c r="A60" s="235" t="s">
        <v>152</v>
      </c>
      <c r="B60" s="236"/>
      <c r="C60" s="236"/>
      <c r="D60" s="237"/>
      <c r="E60" s="238">
        <f t="shared" ref="E60:E62" si="35">$C60*D60</f>
        <v>0</v>
      </c>
      <c r="F60" s="232"/>
      <c r="G60" s="226">
        <f t="shared" si="29"/>
        <v>0</v>
      </c>
      <c r="H60" s="225"/>
      <c r="I60" s="226">
        <f t="shared" si="30"/>
        <v>0</v>
      </c>
      <c r="J60" s="225"/>
      <c r="K60" s="226">
        <f t="shared" si="31"/>
        <v>0</v>
      </c>
      <c r="L60" s="225"/>
      <c r="M60" s="226">
        <f t="shared" si="32"/>
        <v>0</v>
      </c>
      <c r="N60" s="225"/>
      <c r="O60" s="226">
        <f t="shared" si="33"/>
        <v>0</v>
      </c>
      <c r="P60" s="225"/>
      <c r="Q60" s="227">
        <f t="shared" si="34"/>
        <v>0</v>
      </c>
      <c r="R60" s="217">
        <f>SUM(P60,N60,L60,J60,H60,F60,D60)</f>
        <v>0</v>
      </c>
      <c r="S60" s="228" t="e">
        <f t="shared" ref="S60:S62" si="36">R60/$R$63</f>
        <v>#DIV/0!</v>
      </c>
      <c r="T60" s="219">
        <f>SUM(Q60,O60,M60,K60,I60,G60,E60)</f>
        <v>0</v>
      </c>
      <c r="U60" s="218" t="e">
        <f t="shared" ref="U60:U62" si="37">T60/$T$63</f>
        <v>#DIV/0!</v>
      </c>
    </row>
    <row r="61" spans="1:21" ht="18" hidden="1" customHeight="1" thickBot="1">
      <c r="A61" s="239" t="s">
        <v>154</v>
      </c>
      <c r="B61" s="236"/>
      <c r="C61" s="236"/>
      <c r="D61" s="237"/>
      <c r="E61" s="238">
        <f t="shared" si="35"/>
        <v>0</v>
      </c>
      <c r="F61" s="232"/>
      <c r="G61" s="226">
        <f t="shared" si="29"/>
        <v>0</v>
      </c>
      <c r="H61" s="225"/>
      <c r="I61" s="226">
        <f t="shared" si="30"/>
        <v>0</v>
      </c>
      <c r="J61" s="225"/>
      <c r="K61" s="226">
        <f t="shared" si="31"/>
        <v>0</v>
      </c>
      <c r="L61" s="225"/>
      <c r="M61" s="226">
        <f t="shared" si="32"/>
        <v>0</v>
      </c>
      <c r="N61" s="225"/>
      <c r="O61" s="226">
        <f t="shared" si="33"/>
        <v>0</v>
      </c>
      <c r="P61" s="225"/>
      <c r="Q61" s="227">
        <f t="shared" si="34"/>
        <v>0</v>
      </c>
      <c r="R61" s="217">
        <f>SUM(P61,N61,L61,J61,H61,F61,D61)</f>
        <v>0</v>
      </c>
      <c r="S61" s="228" t="e">
        <f t="shared" si="36"/>
        <v>#DIV/0!</v>
      </c>
      <c r="T61" s="219">
        <f>SUM(Q61,O61,M61,K61,I61,G61,E61)</f>
        <v>0</v>
      </c>
      <c r="U61" s="218" t="e">
        <f t="shared" si="37"/>
        <v>#DIV/0!</v>
      </c>
    </row>
    <row r="62" spans="1:21" ht="18" hidden="1" customHeight="1" thickBot="1">
      <c r="A62" s="239" t="s">
        <v>153</v>
      </c>
      <c r="B62" s="236"/>
      <c r="C62" s="236"/>
      <c r="D62" s="237"/>
      <c r="E62" s="238">
        <f t="shared" si="35"/>
        <v>0</v>
      </c>
      <c r="F62" s="232"/>
      <c r="G62" s="226">
        <f t="shared" si="29"/>
        <v>0</v>
      </c>
      <c r="H62" s="225"/>
      <c r="I62" s="226">
        <f t="shared" si="30"/>
        <v>0</v>
      </c>
      <c r="J62" s="225"/>
      <c r="K62" s="226">
        <f t="shared" si="31"/>
        <v>0</v>
      </c>
      <c r="L62" s="225"/>
      <c r="M62" s="226">
        <f t="shared" si="32"/>
        <v>0</v>
      </c>
      <c r="N62" s="225"/>
      <c r="O62" s="226">
        <f t="shared" si="33"/>
        <v>0</v>
      </c>
      <c r="P62" s="225"/>
      <c r="Q62" s="227">
        <f t="shared" si="34"/>
        <v>0</v>
      </c>
      <c r="R62" s="217">
        <f>SUM(P62,N62,L62,J62,H62,F62,D62)</f>
        <v>0</v>
      </c>
      <c r="S62" s="228" t="e">
        <f t="shared" si="36"/>
        <v>#DIV/0!</v>
      </c>
      <c r="T62" s="219">
        <f>SUM(Q62,O62,M62,K62,I62,G62,E62)</f>
        <v>0</v>
      </c>
      <c r="U62" s="218" t="e">
        <f t="shared" si="37"/>
        <v>#DIV/0!</v>
      </c>
    </row>
    <row r="63" spans="1:21" ht="28.05" hidden="1" customHeight="1" thickBot="1">
      <c r="B63" s="166" t="s">
        <v>89</v>
      </c>
      <c r="C63" s="166"/>
      <c r="D63" s="167">
        <f t="shared" ref="D63:U63" si="38">SUM(D59:D62)</f>
        <v>0</v>
      </c>
      <c r="E63" s="208">
        <f t="shared" si="38"/>
        <v>0</v>
      </c>
      <c r="F63" s="167">
        <f t="shared" si="38"/>
        <v>0</v>
      </c>
      <c r="G63" s="208">
        <f t="shared" si="38"/>
        <v>0</v>
      </c>
      <c r="H63" s="167">
        <f t="shared" si="38"/>
        <v>0</v>
      </c>
      <c r="I63" s="208">
        <f t="shared" si="38"/>
        <v>0</v>
      </c>
      <c r="J63" s="167">
        <f t="shared" si="38"/>
        <v>0</v>
      </c>
      <c r="K63" s="208">
        <f t="shared" si="38"/>
        <v>0</v>
      </c>
      <c r="L63" s="167">
        <f t="shared" si="38"/>
        <v>0</v>
      </c>
      <c r="M63" s="208">
        <f t="shared" si="38"/>
        <v>0</v>
      </c>
      <c r="N63" s="167">
        <f t="shared" si="38"/>
        <v>0</v>
      </c>
      <c r="O63" s="208">
        <f t="shared" si="38"/>
        <v>0</v>
      </c>
      <c r="P63" s="167">
        <f t="shared" si="38"/>
        <v>0</v>
      </c>
      <c r="Q63" s="216">
        <f t="shared" si="38"/>
        <v>0</v>
      </c>
      <c r="R63" s="217">
        <f t="shared" si="38"/>
        <v>0</v>
      </c>
      <c r="S63" s="218" t="e">
        <f t="shared" si="38"/>
        <v>#DIV/0!</v>
      </c>
      <c r="T63" s="219">
        <f t="shared" si="38"/>
        <v>0</v>
      </c>
      <c r="U63" s="218" t="e">
        <f t="shared" si="38"/>
        <v>#DIV/0!</v>
      </c>
    </row>
    <row r="64" spans="1:21" ht="14.4" hidden="1" thickBot="1"/>
    <row r="65" spans="1:21" ht="14.4" hidden="1" thickBot="1">
      <c r="N65" s="263" t="s">
        <v>87</v>
      </c>
      <c r="O65" s="263"/>
      <c r="P65" s="263"/>
      <c r="Q65" s="229"/>
      <c r="R65" s="230">
        <f>R63</f>
        <v>0</v>
      </c>
    </row>
    <row r="66" spans="1:21" ht="14.4" hidden="1" thickBot="1">
      <c r="N66" s="263" t="s">
        <v>162</v>
      </c>
      <c r="O66" s="263"/>
      <c r="P66" s="263"/>
      <c r="Q66" s="229"/>
      <c r="R66" s="231">
        <f>T63</f>
        <v>0</v>
      </c>
    </row>
    <row r="67" spans="1:21" hidden="1"/>
    <row r="68" spans="1:21" hidden="1"/>
    <row r="69" spans="1:21" ht="18" hidden="1" customHeight="1" thickBot="1">
      <c r="A69" s="243"/>
      <c r="B69" s="16" t="s">
        <v>173</v>
      </c>
    </row>
    <row r="70" spans="1:21" ht="18" hidden="1" customHeight="1" thickBot="1">
      <c r="A70" s="272" t="s">
        <v>73</v>
      </c>
      <c r="B70" s="272" t="s">
        <v>74</v>
      </c>
      <c r="C70" s="272" t="s">
        <v>157</v>
      </c>
      <c r="D70" s="270" t="s">
        <v>155</v>
      </c>
      <c r="E70" s="275"/>
      <c r="F70" s="275"/>
      <c r="G70" s="275"/>
      <c r="H70" s="275"/>
      <c r="I70" s="275"/>
      <c r="J70" s="275"/>
      <c r="K70" s="275"/>
      <c r="L70" s="275"/>
      <c r="M70" s="275"/>
      <c r="N70" s="275"/>
      <c r="O70" s="275"/>
      <c r="P70" s="275"/>
      <c r="Q70" s="271"/>
    </row>
    <row r="71" spans="1:21" ht="28.05" hidden="1" customHeight="1" thickBot="1">
      <c r="A71" s="273"/>
      <c r="B71" s="273"/>
      <c r="C71" s="273"/>
      <c r="D71" s="270" t="s">
        <v>76</v>
      </c>
      <c r="E71" s="271"/>
      <c r="F71" s="270" t="s">
        <v>77</v>
      </c>
      <c r="G71" s="275"/>
      <c r="H71" s="275"/>
      <c r="I71" s="275"/>
      <c r="J71" s="275"/>
      <c r="K71" s="271"/>
      <c r="L71" s="270" t="s">
        <v>79</v>
      </c>
      <c r="M71" s="271"/>
      <c r="N71" s="276" t="s">
        <v>80</v>
      </c>
      <c r="O71" s="277"/>
      <c r="P71" s="270" t="s">
        <v>81</v>
      </c>
      <c r="Q71" s="271"/>
      <c r="R71" s="264" t="s">
        <v>161</v>
      </c>
      <c r="S71" s="265"/>
      <c r="T71" s="265"/>
      <c r="U71" s="266"/>
    </row>
    <row r="72" spans="1:21" ht="18" hidden="1" customHeight="1" thickBot="1">
      <c r="A72" s="273"/>
      <c r="B72" s="273"/>
      <c r="C72" s="273"/>
      <c r="D72" s="270" t="s">
        <v>166</v>
      </c>
      <c r="E72" s="271"/>
      <c r="F72" s="270" t="s">
        <v>167</v>
      </c>
      <c r="G72" s="271"/>
      <c r="H72" s="270" t="s">
        <v>168</v>
      </c>
      <c r="I72" s="271"/>
      <c r="J72" s="270" t="s">
        <v>169</v>
      </c>
      <c r="K72" s="271"/>
      <c r="L72" s="270" t="s">
        <v>170</v>
      </c>
      <c r="M72" s="271"/>
      <c r="N72" s="270" t="s">
        <v>171</v>
      </c>
      <c r="O72" s="271"/>
      <c r="P72" s="270" t="s">
        <v>172</v>
      </c>
      <c r="Q72" s="271"/>
      <c r="R72" s="267"/>
      <c r="S72" s="268"/>
      <c r="T72" s="268"/>
      <c r="U72" s="269"/>
    </row>
    <row r="73" spans="1:21" ht="28.05" hidden="1" customHeight="1" thickBot="1">
      <c r="A73" s="274"/>
      <c r="B73" s="222"/>
      <c r="C73" s="221"/>
      <c r="D73" s="214" t="s">
        <v>84</v>
      </c>
      <c r="E73" s="214" t="s">
        <v>158</v>
      </c>
      <c r="F73" s="214" t="s">
        <v>84</v>
      </c>
      <c r="G73" s="214" t="s">
        <v>159</v>
      </c>
      <c r="H73" s="214" t="s">
        <v>84</v>
      </c>
      <c r="I73" s="214" t="s">
        <v>159</v>
      </c>
      <c r="J73" s="214" t="s">
        <v>84</v>
      </c>
      <c r="K73" s="214" t="s">
        <v>158</v>
      </c>
      <c r="L73" s="214" t="s">
        <v>84</v>
      </c>
      <c r="M73" s="214" t="s">
        <v>159</v>
      </c>
      <c r="N73" s="214" t="s">
        <v>84</v>
      </c>
      <c r="O73" s="214" t="s">
        <v>158</v>
      </c>
      <c r="P73" s="214" t="s">
        <v>84</v>
      </c>
      <c r="Q73" s="215" t="s">
        <v>159</v>
      </c>
      <c r="R73" s="220" t="s">
        <v>90</v>
      </c>
      <c r="S73" s="214" t="s">
        <v>95</v>
      </c>
      <c r="T73" s="220" t="s">
        <v>160</v>
      </c>
      <c r="U73" s="214" t="s">
        <v>95</v>
      </c>
    </row>
    <row r="74" spans="1:21" ht="18" hidden="1" customHeight="1" thickBot="1">
      <c r="A74" s="235" t="s">
        <v>15</v>
      </c>
      <c r="B74" s="236"/>
      <c r="C74" s="236"/>
      <c r="D74" s="237"/>
      <c r="E74" s="238">
        <f>$C74*D74</f>
        <v>0</v>
      </c>
      <c r="F74" s="237"/>
      <c r="G74" s="234">
        <f t="shared" ref="G74:G77" si="39">$C74*F74</f>
        <v>0</v>
      </c>
      <c r="H74" s="225"/>
      <c r="I74" s="226">
        <f t="shared" ref="I74:I77" si="40">$C74*H74</f>
        <v>0</v>
      </c>
      <c r="J74" s="225"/>
      <c r="K74" s="226">
        <f t="shared" ref="K74:K77" si="41">$C74*J74</f>
        <v>0</v>
      </c>
      <c r="L74" s="225"/>
      <c r="M74" s="226">
        <f t="shared" ref="M74:M77" si="42">$C74*L74</f>
        <v>0</v>
      </c>
      <c r="N74" s="225"/>
      <c r="O74" s="226">
        <f t="shared" ref="O74:O77" si="43">$C74*N74</f>
        <v>0</v>
      </c>
      <c r="P74" s="225"/>
      <c r="Q74" s="227">
        <f t="shared" ref="Q74:Q77" si="44">$C74*P74</f>
        <v>0</v>
      </c>
      <c r="R74" s="217">
        <f>SUM(P74,N74,L74,J74,H74,F74,D74)</f>
        <v>0</v>
      </c>
      <c r="S74" s="228" t="e">
        <f>R74/$R$78</f>
        <v>#DIV/0!</v>
      </c>
      <c r="T74" s="219">
        <f>SUM(Q74,O74,M74,K74,I74,G74,E74)</f>
        <v>0</v>
      </c>
      <c r="U74" s="218" t="e">
        <f>T74/$T$78</f>
        <v>#DIV/0!</v>
      </c>
    </row>
    <row r="75" spans="1:21" ht="18" hidden="1" customHeight="1" thickBot="1">
      <c r="A75" s="235" t="s">
        <v>152</v>
      </c>
      <c r="B75" s="236"/>
      <c r="C75" s="236"/>
      <c r="D75" s="237"/>
      <c r="E75" s="238">
        <f t="shared" ref="E75:E77" si="45">$C75*D75</f>
        <v>0</v>
      </c>
      <c r="F75" s="237"/>
      <c r="G75" s="234">
        <f t="shared" si="39"/>
        <v>0</v>
      </c>
      <c r="H75" s="225"/>
      <c r="I75" s="226">
        <f t="shared" si="40"/>
        <v>0</v>
      </c>
      <c r="J75" s="225"/>
      <c r="K75" s="226">
        <f t="shared" si="41"/>
        <v>0</v>
      </c>
      <c r="L75" s="225"/>
      <c r="M75" s="226">
        <f t="shared" si="42"/>
        <v>0</v>
      </c>
      <c r="N75" s="225"/>
      <c r="O75" s="226">
        <f t="shared" si="43"/>
        <v>0</v>
      </c>
      <c r="P75" s="225"/>
      <c r="Q75" s="227">
        <f t="shared" si="44"/>
        <v>0</v>
      </c>
      <c r="R75" s="217">
        <f>SUM(P75,N75,L75,J75,H75,F75,D75)</f>
        <v>0</v>
      </c>
      <c r="S75" s="228" t="e">
        <f t="shared" ref="S75:S77" si="46">R75/$R$78</f>
        <v>#DIV/0!</v>
      </c>
      <c r="T75" s="219">
        <f>SUM(Q75,O75,M75,K75,I75,G75,E75)</f>
        <v>0</v>
      </c>
      <c r="U75" s="218" t="e">
        <f t="shared" ref="U75:U77" si="47">T75/$T$78</f>
        <v>#DIV/0!</v>
      </c>
    </row>
    <row r="76" spans="1:21" ht="18" hidden="1" customHeight="1" thickBot="1">
      <c r="A76" s="239" t="s">
        <v>154</v>
      </c>
      <c r="B76" s="236"/>
      <c r="C76" s="236"/>
      <c r="D76" s="237"/>
      <c r="E76" s="238">
        <f t="shared" si="45"/>
        <v>0</v>
      </c>
      <c r="F76" s="237"/>
      <c r="G76" s="234">
        <f t="shared" si="39"/>
        <v>0</v>
      </c>
      <c r="H76" s="225"/>
      <c r="I76" s="226">
        <f t="shared" si="40"/>
        <v>0</v>
      </c>
      <c r="J76" s="225"/>
      <c r="K76" s="226">
        <f t="shared" si="41"/>
        <v>0</v>
      </c>
      <c r="L76" s="225"/>
      <c r="M76" s="226">
        <f t="shared" si="42"/>
        <v>0</v>
      </c>
      <c r="N76" s="225"/>
      <c r="O76" s="226">
        <f t="shared" si="43"/>
        <v>0</v>
      </c>
      <c r="P76" s="225"/>
      <c r="Q76" s="227">
        <f t="shared" si="44"/>
        <v>0</v>
      </c>
      <c r="R76" s="217">
        <f>SUM(P76,N76,L76,J76,H76,F76,D76)</f>
        <v>0</v>
      </c>
      <c r="S76" s="228" t="e">
        <f t="shared" si="46"/>
        <v>#DIV/0!</v>
      </c>
      <c r="T76" s="219">
        <f>SUM(Q76,O76,M76,K76,I76,G76,E76)</f>
        <v>0</v>
      </c>
      <c r="U76" s="218" t="e">
        <f t="shared" si="47"/>
        <v>#DIV/0!</v>
      </c>
    </row>
    <row r="77" spans="1:21" ht="18" hidden="1" customHeight="1" thickBot="1">
      <c r="A77" s="239" t="s">
        <v>153</v>
      </c>
      <c r="B77" s="236"/>
      <c r="C77" s="236"/>
      <c r="D77" s="237"/>
      <c r="E77" s="238">
        <f t="shared" si="45"/>
        <v>0</v>
      </c>
      <c r="F77" s="237"/>
      <c r="G77" s="234">
        <f t="shared" si="39"/>
        <v>0</v>
      </c>
      <c r="H77" s="225"/>
      <c r="I77" s="226">
        <f t="shared" si="40"/>
        <v>0</v>
      </c>
      <c r="J77" s="225"/>
      <c r="K77" s="226">
        <f t="shared" si="41"/>
        <v>0</v>
      </c>
      <c r="L77" s="225"/>
      <c r="M77" s="226">
        <f t="shared" si="42"/>
        <v>0</v>
      </c>
      <c r="N77" s="225"/>
      <c r="O77" s="226">
        <f t="shared" si="43"/>
        <v>0</v>
      </c>
      <c r="P77" s="225"/>
      <c r="Q77" s="227">
        <f t="shared" si="44"/>
        <v>0</v>
      </c>
      <c r="R77" s="217">
        <f>SUM(P77,N77,L77,J77,H77,F77,D77)</f>
        <v>0</v>
      </c>
      <c r="S77" s="228" t="e">
        <f t="shared" si="46"/>
        <v>#DIV/0!</v>
      </c>
      <c r="T77" s="219">
        <f>SUM(Q77,O77,M77,K77,I77,G77,E77)</f>
        <v>0</v>
      </c>
      <c r="U77" s="218" t="e">
        <f t="shared" si="47"/>
        <v>#DIV/0!</v>
      </c>
    </row>
    <row r="78" spans="1:21" ht="28.05" hidden="1" customHeight="1" thickBot="1">
      <c r="B78" s="166" t="s">
        <v>89</v>
      </c>
      <c r="C78" s="166"/>
      <c r="D78" s="167">
        <f t="shared" ref="D78:U78" si="48">SUM(D74:D77)</f>
        <v>0</v>
      </c>
      <c r="E78" s="208">
        <f t="shared" si="48"/>
        <v>0</v>
      </c>
      <c r="F78" s="167">
        <f t="shared" si="48"/>
        <v>0</v>
      </c>
      <c r="G78" s="208">
        <f t="shared" si="48"/>
        <v>0</v>
      </c>
      <c r="H78" s="167">
        <f t="shared" si="48"/>
        <v>0</v>
      </c>
      <c r="I78" s="208">
        <f t="shared" si="48"/>
        <v>0</v>
      </c>
      <c r="J78" s="167">
        <f t="shared" si="48"/>
        <v>0</v>
      </c>
      <c r="K78" s="208">
        <f t="shared" si="48"/>
        <v>0</v>
      </c>
      <c r="L78" s="167">
        <f t="shared" si="48"/>
        <v>0</v>
      </c>
      <c r="M78" s="208">
        <f t="shared" si="48"/>
        <v>0</v>
      </c>
      <c r="N78" s="167">
        <f t="shared" si="48"/>
        <v>0</v>
      </c>
      <c r="O78" s="208">
        <f t="shared" si="48"/>
        <v>0</v>
      </c>
      <c r="P78" s="167">
        <f t="shared" si="48"/>
        <v>0</v>
      </c>
      <c r="Q78" s="216">
        <f t="shared" si="48"/>
        <v>0</v>
      </c>
      <c r="R78" s="217">
        <f t="shared" si="48"/>
        <v>0</v>
      </c>
      <c r="S78" s="218" t="e">
        <f t="shared" si="48"/>
        <v>#DIV/0!</v>
      </c>
      <c r="T78" s="219">
        <f t="shared" si="48"/>
        <v>0</v>
      </c>
      <c r="U78" s="218" t="e">
        <f t="shared" si="48"/>
        <v>#DIV/0!</v>
      </c>
    </row>
    <row r="79" spans="1:21" ht="14.4" hidden="1" thickBot="1"/>
    <row r="80" spans="1:21" ht="14.4" hidden="1" thickBot="1">
      <c r="N80" s="263" t="s">
        <v>87</v>
      </c>
      <c r="O80" s="263"/>
      <c r="P80" s="263"/>
      <c r="Q80" s="229"/>
      <c r="R80" s="230">
        <f>R78</f>
        <v>0</v>
      </c>
    </row>
    <row r="81" spans="1:21" ht="14.4" hidden="1" thickBot="1">
      <c r="N81" s="263" t="s">
        <v>162</v>
      </c>
      <c r="O81" s="263"/>
      <c r="P81" s="263"/>
      <c r="Q81" s="229"/>
      <c r="R81" s="231">
        <f>T78</f>
        <v>0</v>
      </c>
    </row>
    <row r="82" spans="1:21" hidden="1"/>
    <row r="83" spans="1:21" hidden="1"/>
    <row r="84" spans="1:21" ht="18" hidden="1" customHeight="1" thickBot="1">
      <c r="A84" s="259"/>
      <c r="B84" s="16" t="s">
        <v>12</v>
      </c>
    </row>
    <row r="85" spans="1:21" ht="18" hidden="1" customHeight="1" thickBot="1">
      <c r="A85" s="272" t="s">
        <v>73</v>
      </c>
      <c r="B85" s="272" t="s">
        <v>74</v>
      </c>
      <c r="C85" s="272" t="s">
        <v>157</v>
      </c>
      <c r="D85" s="270" t="s">
        <v>155</v>
      </c>
      <c r="E85" s="275"/>
      <c r="F85" s="275"/>
      <c r="G85" s="275"/>
      <c r="H85" s="275"/>
      <c r="I85" s="275"/>
      <c r="J85" s="275"/>
      <c r="K85" s="275"/>
      <c r="L85" s="275"/>
      <c r="M85" s="275"/>
      <c r="N85" s="275"/>
      <c r="O85" s="275"/>
      <c r="P85" s="275"/>
      <c r="Q85" s="271"/>
    </row>
    <row r="86" spans="1:21" ht="28.05" hidden="1" customHeight="1" thickBot="1">
      <c r="A86" s="273"/>
      <c r="B86" s="273"/>
      <c r="C86" s="273"/>
      <c r="D86" s="270" t="s">
        <v>76</v>
      </c>
      <c r="E86" s="271"/>
      <c r="F86" s="270" t="s">
        <v>77</v>
      </c>
      <c r="G86" s="275"/>
      <c r="H86" s="275"/>
      <c r="I86" s="275"/>
      <c r="J86" s="275"/>
      <c r="K86" s="271"/>
      <c r="L86" s="270" t="s">
        <v>79</v>
      </c>
      <c r="M86" s="271"/>
      <c r="N86" s="276" t="s">
        <v>80</v>
      </c>
      <c r="O86" s="277"/>
      <c r="P86" s="270" t="s">
        <v>81</v>
      </c>
      <c r="Q86" s="271"/>
      <c r="R86" s="264" t="s">
        <v>161</v>
      </c>
      <c r="S86" s="265"/>
      <c r="T86" s="265"/>
      <c r="U86" s="266"/>
    </row>
    <row r="87" spans="1:21" ht="18" hidden="1" customHeight="1" thickBot="1">
      <c r="A87" s="273"/>
      <c r="B87" s="273"/>
      <c r="C87" s="273"/>
      <c r="D87" s="270" t="s">
        <v>166</v>
      </c>
      <c r="E87" s="271"/>
      <c r="F87" s="270" t="s">
        <v>167</v>
      </c>
      <c r="G87" s="271"/>
      <c r="H87" s="270" t="s">
        <v>168</v>
      </c>
      <c r="I87" s="271"/>
      <c r="J87" s="270" t="s">
        <v>169</v>
      </c>
      <c r="K87" s="271"/>
      <c r="L87" s="270" t="s">
        <v>170</v>
      </c>
      <c r="M87" s="271"/>
      <c r="N87" s="270" t="s">
        <v>171</v>
      </c>
      <c r="O87" s="271"/>
      <c r="P87" s="270" t="s">
        <v>172</v>
      </c>
      <c r="Q87" s="271"/>
      <c r="R87" s="267"/>
      <c r="S87" s="268"/>
      <c r="T87" s="268"/>
      <c r="U87" s="269"/>
    </row>
    <row r="88" spans="1:21" ht="28.05" hidden="1" customHeight="1" thickBot="1">
      <c r="A88" s="274"/>
      <c r="B88" s="222"/>
      <c r="C88" s="221"/>
      <c r="D88" s="214" t="s">
        <v>84</v>
      </c>
      <c r="E88" s="214" t="s">
        <v>158</v>
      </c>
      <c r="F88" s="214" t="s">
        <v>84</v>
      </c>
      <c r="G88" s="214" t="s">
        <v>159</v>
      </c>
      <c r="H88" s="214" t="s">
        <v>84</v>
      </c>
      <c r="I88" s="214" t="s">
        <v>159</v>
      </c>
      <c r="J88" s="214" t="s">
        <v>84</v>
      </c>
      <c r="K88" s="214" t="s">
        <v>158</v>
      </c>
      <c r="L88" s="214" t="s">
        <v>84</v>
      </c>
      <c r="M88" s="214" t="s">
        <v>159</v>
      </c>
      <c r="N88" s="214" t="s">
        <v>84</v>
      </c>
      <c r="O88" s="214" t="s">
        <v>158</v>
      </c>
      <c r="P88" s="214" t="s">
        <v>84</v>
      </c>
      <c r="Q88" s="215" t="s">
        <v>159</v>
      </c>
      <c r="R88" s="220" t="s">
        <v>90</v>
      </c>
      <c r="S88" s="214" t="s">
        <v>95</v>
      </c>
      <c r="T88" s="220" t="s">
        <v>160</v>
      </c>
      <c r="U88" s="214" t="s">
        <v>95</v>
      </c>
    </row>
    <row r="89" spans="1:21" ht="18" hidden="1" customHeight="1" thickBot="1">
      <c r="A89" s="235" t="s">
        <v>15</v>
      </c>
      <c r="B89" s="236"/>
      <c r="C89" s="236"/>
      <c r="D89" s="237"/>
      <c r="E89" s="238">
        <f>$C89*D89</f>
        <v>0</v>
      </c>
      <c r="F89" s="237"/>
      <c r="G89" s="234">
        <f t="shared" ref="G89:G92" si="49">$C89*F89</f>
        <v>0</v>
      </c>
      <c r="H89" s="225"/>
      <c r="I89" s="226">
        <f t="shared" ref="I89:I92" si="50">$C89*H89</f>
        <v>0</v>
      </c>
      <c r="J89" s="225"/>
      <c r="K89" s="226">
        <f t="shared" ref="K89:K92" si="51">$C89*J89</f>
        <v>0</v>
      </c>
      <c r="L89" s="225"/>
      <c r="M89" s="226">
        <f t="shared" ref="M89:M92" si="52">$C89*L89</f>
        <v>0</v>
      </c>
      <c r="N89" s="225"/>
      <c r="O89" s="226">
        <f t="shared" ref="O89:O92" si="53">$C89*N89</f>
        <v>0</v>
      </c>
      <c r="P89" s="225"/>
      <c r="Q89" s="227">
        <f t="shared" ref="Q89:Q92" si="54">$C89*P89</f>
        <v>0</v>
      </c>
      <c r="R89" s="217">
        <f>SUM(P89,N89,L89,J89,H89,F89,D89)</f>
        <v>0</v>
      </c>
      <c r="S89" s="228" t="e">
        <f>R89/$R$93</f>
        <v>#DIV/0!</v>
      </c>
      <c r="T89" s="219">
        <f>SUM(Q89,O89,M89,K89,I89,G89,E89)</f>
        <v>0</v>
      </c>
      <c r="U89" s="218" t="e">
        <f>T89/$T$93</f>
        <v>#DIV/0!</v>
      </c>
    </row>
    <row r="90" spans="1:21" ht="18" hidden="1" customHeight="1" thickBot="1">
      <c r="A90" s="235" t="s">
        <v>152</v>
      </c>
      <c r="B90" s="236"/>
      <c r="C90" s="236"/>
      <c r="D90" s="237"/>
      <c r="E90" s="238">
        <f t="shared" ref="E90:E92" si="55">$C90*D90</f>
        <v>0</v>
      </c>
      <c r="F90" s="237"/>
      <c r="G90" s="234">
        <f t="shared" si="49"/>
        <v>0</v>
      </c>
      <c r="H90" s="225"/>
      <c r="I90" s="226">
        <f t="shared" si="50"/>
        <v>0</v>
      </c>
      <c r="J90" s="225"/>
      <c r="K90" s="226">
        <f t="shared" si="51"/>
        <v>0</v>
      </c>
      <c r="L90" s="225"/>
      <c r="M90" s="226">
        <f t="shared" si="52"/>
        <v>0</v>
      </c>
      <c r="N90" s="225"/>
      <c r="O90" s="226">
        <f t="shared" si="53"/>
        <v>0</v>
      </c>
      <c r="P90" s="225"/>
      <c r="Q90" s="227">
        <f t="shared" si="54"/>
        <v>0</v>
      </c>
      <c r="R90" s="217">
        <f>SUM(P90,N90,L90,J90,H90,F90,D90)</f>
        <v>0</v>
      </c>
      <c r="S90" s="228" t="e">
        <f t="shared" ref="S90:S92" si="56">R90/$R$93</f>
        <v>#DIV/0!</v>
      </c>
      <c r="T90" s="219">
        <f>SUM(Q90,O90,M90,K90,I90,G90,E90)</f>
        <v>0</v>
      </c>
      <c r="U90" s="218" t="e">
        <f t="shared" ref="U90:U92" si="57">T90/$T$93</f>
        <v>#DIV/0!</v>
      </c>
    </row>
    <row r="91" spans="1:21" ht="18" hidden="1" customHeight="1" thickBot="1">
      <c r="A91" s="239" t="s">
        <v>154</v>
      </c>
      <c r="B91" s="236"/>
      <c r="C91" s="236"/>
      <c r="D91" s="237"/>
      <c r="E91" s="238">
        <f t="shared" si="55"/>
        <v>0</v>
      </c>
      <c r="F91" s="237"/>
      <c r="G91" s="234">
        <f t="shared" si="49"/>
        <v>0</v>
      </c>
      <c r="H91" s="225"/>
      <c r="I91" s="226">
        <f t="shared" si="50"/>
        <v>0</v>
      </c>
      <c r="J91" s="225"/>
      <c r="K91" s="226">
        <f t="shared" si="51"/>
        <v>0</v>
      </c>
      <c r="L91" s="225"/>
      <c r="M91" s="226">
        <f t="shared" si="52"/>
        <v>0</v>
      </c>
      <c r="N91" s="225"/>
      <c r="O91" s="226">
        <f t="shared" si="53"/>
        <v>0</v>
      </c>
      <c r="P91" s="225"/>
      <c r="Q91" s="227">
        <f t="shared" si="54"/>
        <v>0</v>
      </c>
      <c r="R91" s="217">
        <f>SUM(P91,N91,L91,J91,H91,F91,D91)</f>
        <v>0</v>
      </c>
      <c r="S91" s="228" t="e">
        <f t="shared" si="56"/>
        <v>#DIV/0!</v>
      </c>
      <c r="T91" s="219">
        <f>SUM(Q91,O91,M91,K91,I91,G91,E91)</f>
        <v>0</v>
      </c>
      <c r="U91" s="218" t="e">
        <f t="shared" si="57"/>
        <v>#DIV/0!</v>
      </c>
    </row>
    <row r="92" spans="1:21" ht="18" hidden="1" customHeight="1" thickBot="1">
      <c r="A92" s="239" t="s">
        <v>153</v>
      </c>
      <c r="B92" s="236"/>
      <c r="C92" s="236"/>
      <c r="D92" s="237"/>
      <c r="E92" s="238">
        <f t="shared" si="55"/>
        <v>0</v>
      </c>
      <c r="F92" s="237"/>
      <c r="G92" s="234">
        <f t="shared" si="49"/>
        <v>0</v>
      </c>
      <c r="H92" s="225"/>
      <c r="I92" s="226">
        <f t="shared" si="50"/>
        <v>0</v>
      </c>
      <c r="J92" s="225"/>
      <c r="K92" s="226">
        <f t="shared" si="51"/>
        <v>0</v>
      </c>
      <c r="L92" s="225"/>
      <c r="M92" s="226">
        <f t="shared" si="52"/>
        <v>0</v>
      </c>
      <c r="N92" s="225"/>
      <c r="O92" s="226">
        <f t="shared" si="53"/>
        <v>0</v>
      </c>
      <c r="P92" s="225"/>
      <c r="Q92" s="227">
        <f t="shared" si="54"/>
        <v>0</v>
      </c>
      <c r="R92" s="217">
        <f>SUM(P92,N92,L92,J92,H92,F92,D92)</f>
        <v>0</v>
      </c>
      <c r="S92" s="228" t="e">
        <f t="shared" si="56"/>
        <v>#DIV/0!</v>
      </c>
      <c r="T92" s="219">
        <f>SUM(Q92,O92,M92,K92,I92,G92,E92)</f>
        <v>0</v>
      </c>
      <c r="U92" s="218" t="e">
        <f t="shared" si="57"/>
        <v>#DIV/0!</v>
      </c>
    </row>
    <row r="93" spans="1:21" ht="28.05" hidden="1" customHeight="1" thickBot="1">
      <c r="B93" s="166" t="s">
        <v>89</v>
      </c>
      <c r="C93" s="166"/>
      <c r="D93" s="167">
        <f t="shared" ref="D93:U93" si="58">SUM(D89:D92)</f>
        <v>0</v>
      </c>
      <c r="E93" s="208">
        <f t="shared" si="58"/>
        <v>0</v>
      </c>
      <c r="F93" s="167">
        <f t="shared" si="58"/>
        <v>0</v>
      </c>
      <c r="G93" s="208">
        <f t="shared" si="58"/>
        <v>0</v>
      </c>
      <c r="H93" s="167">
        <f t="shared" si="58"/>
        <v>0</v>
      </c>
      <c r="I93" s="208">
        <f t="shared" si="58"/>
        <v>0</v>
      </c>
      <c r="J93" s="167">
        <f t="shared" si="58"/>
        <v>0</v>
      </c>
      <c r="K93" s="208">
        <f t="shared" si="58"/>
        <v>0</v>
      </c>
      <c r="L93" s="167">
        <f t="shared" si="58"/>
        <v>0</v>
      </c>
      <c r="M93" s="208">
        <f t="shared" si="58"/>
        <v>0</v>
      </c>
      <c r="N93" s="167">
        <f t="shared" si="58"/>
        <v>0</v>
      </c>
      <c r="O93" s="208">
        <f t="shared" si="58"/>
        <v>0</v>
      </c>
      <c r="P93" s="167">
        <f t="shared" si="58"/>
        <v>0</v>
      </c>
      <c r="Q93" s="216">
        <f t="shared" si="58"/>
        <v>0</v>
      </c>
      <c r="R93" s="217">
        <f t="shared" si="58"/>
        <v>0</v>
      </c>
      <c r="S93" s="218" t="e">
        <f t="shared" si="58"/>
        <v>#DIV/0!</v>
      </c>
      <c r="T93" s="219">
        <f t="shared" si="58"/>
        <v>0</v>
      </c>
      <c r="U93" s="218" t="e">
        <f t="shared" si="58"/>
        <v>#DIV/0!</v>
      </c>
    </row>
    <row r="94" spans="1:21" ht="14.4" hidden="1" thickBot="1"/>
    <row r="95" spans="1:21" ht="14.4" hidden="1" thickBot="1">
      <c r="N95" s="263" t="s">
        <v>87</v>
      </c>
      <c r="O95" s="263"/>
      <c r="P95" s="263"/>
      <c r="Q95" s="229"/>
      <c r="R95" s="230">
        <f>R93</f>
        <v>0</v>
      </c>
    </row>
    <row r="96" spans="1:21" ht="14.4" hidden="1" thickBot="1">
      <c r="N96" s="263" t="s">
        <v>162</v>
      </c>
      <c r="O96" s="263"/>
      <c r="P96" s="263"/>
      <c r="Q96" s="229"/>
      <c r="R96" s="231">
        <f>T93</f>
        <v>0</v>
      </c>
    </row>
    <row r="97" spans="1:21" hidden="1"/>
    <row r="98" spans="1:21" hidden="1"/>
    <row r="99" spans="1:21" ht="18" hidden="1" customHeight="1" thickBot="1">
      <c r="A99" s="256"/>
      <c r="B99" s="16" t="s">
        <v>174</v>
      </c>
    </row>
    <row r="100" spans="1:21" ht="18" hidden="1" customHeight="1" thickBot="1">
      <c r="A100" s="272" t="s">
        <v>73</v>
      </c>
      <c r="B100" s="272" t="s">
        <v>74</v>
      </c>
      <c r="C100" s="272" t="s">
        <v>157</v>
      </c>
      <c r="D100" s="270" t="s">
        <v>155</v>
      </c>
      <c r="E100" s="275"/>
      <c r="F100" s="275"/>
      <c r="G100" s="275"/>
      <c r="H100" s="275"/>
      <c r="I100" s="275"/>
      <c r="J100" s="275"/>
      <c r="K100" s="275"/>
      <c r="L100" s="275"/>
      <c r="M100" s="275"/>
      <c r="N100" s="275"/>
      <c r="O100" s="275"/>
      <c r="P100" s="275"/>
      <c r="Q100" s="271"/>
    </row>
    <row r="101" spans="1:21" ht="28.05" hidden="1" customHeight="1" thickBot="1">
      <c r="A101" s="273"/>
      <c r="B101" s="273"/>
      <c r="C101" s="273"/>
      <c r="D101" s="270" t="s">
        <v>76</v>
      </c>
      <c r="E101" s="271"/>
      <c r="F101" s="270" t="s">
        <v>77</v>
      </c>
      <c r="G101" s="275"/>
      <c r="H101" s="275"/>
      <c r="I101" s="275"/>
      <c r="J101" s="275"/>
      <c r="K101" s="271"/>
      <c r="L101" s="270" t="s">
        <v>79</v>
      </c>
      <c r="M101" s="271"/>
      <c r="N101" s="276" t="s">
        <v>80</v>
      </c>
      <c r="O101" s="277"/>
      <c r="P101" s="270" t="s">
        <v>81</v>
      </c>
      <c r="Q101" s="271"/>
      <c r="R101" s="264" t="s">
        <v>161</v>
      </c>
      <c r="S101" s="265"/>
      <c r="T101" s="265"/>
      <c r="U101" s="266"/>
    </row>
    <row r="102" spans="1:21" ht="18" hidden="1" customHeight="1" thickBot="1">
      <c r="A102" s="273"/>
      <c r="B102" s="273"/>
      <c r="C102" s="273"/>
      <c r="D102" s="270" t="s">
        <v>166</v>
      </c>
      <c r="E102" s="271"/>
      <c r="F102" s="270" t="s">
        <v>167</v>
      </c>
      <c r="G102" s="271"/>
      <c r="H102" s="270" t="s">
        <v>168</v>
      </c>
      <c r="I102" s="271"/>
      <c r="J102" s="270" t="s">
        <v>169</v>
      </c>
      <c r="K102" s="271"/>
      <c r="L102" s="270" t="s">
        <v>170</v>
      </c>
      <c r="M102" s="271"/>
      <c r="N102" s="270" t="s">
        <v>171</v>
      </c>
      <c r="O102" s="271"/>
      <c r="P102" s="270" t="s">
        <v>172</v>
      </c>
      <c r="Q102" s="271"/>
      <c r="R102" s="267"/>
      <c r="S102" s="268"/>
      <c r="T102" s="268"/>
      <c r="U102" s="269"/>
    </row>
    <row r="103" spans="1:21" ht="28.05" hidden="1" customHeight="1" thickBot="1">
      <c r="A103" s="274"/>
      <c r="B103" s="222"/>
      <c r="C103" s="221"/>
      <c r="D103" s="214" t="s">
        <v>84</v>
      </c>
      <c r="E103" s="214" t="s">
        <v>158</v>
      </c>
      <c r="F103" s="214" t="s">
        <v>84</v>
      </c>
      <c r="G103" s="214" t="s">
        <v>159</v>
      </c>
      <c r="H103" s="214" t="s">
        <v>84</v>
      </c>
      <c r="I103" s="214" t="s">
        <v>159</v>
      </c>
      <c r="J103" s="214" t="s">
        <v>84</v>
      </c>
      <c r="K103" s="214" t="s">
        <v>158</v>
      </c>
      <c r="L103" s="214" t="s">
        <v>84</v>
      </c>
      <c r="M103" s="214" t="s">
        <v>159</v>
      </c>
      <c r="N103" s="214" t="s">
        <v>84</v>
      </c>
      <c r="O103" s="214" t="s">
        <v>158</v>
      </c>
      <c r="P103" s="214" t="s">
        <v>84</v>
      </c>
      <c r="Q103" s="215" t="s">
        <v>159</v>
      </c>
      <c r="R103" s="220" t="s">
        <v>90</v>
      </c>
      <c r="S103" s="214" t="s">
        <v>95</v>
      </c>
      <c r="T103" s="220" t="s">
        <v>160</v>
      </c>
      <c r="U103" s="214" t="s">
        <v>95</v>
      </c>
    </row>
    <row r="104" spans="1:21" ht="18" hidden="1" customHeight="1" thickBot="1">
      <c r="A104" s="235" t="s">
        <v>15</v>
      </c>
      <c r="B104" s="236"/>
      <c r="C104" s="236"/>
      <c r="D104" s="237"/>
      <c r="E104" s="238">
        <f>$C104*D104</f>
        <v>0</v>
      </c>
      <c r="F104" s="232"/>
      <c r="G104" s="226">
        <f t="shared" ref="G104:G107" si="59">$C104*F104</f>
        <v>0</v>
      </c>
      <c r="H104" s="225"/>
      <c r="I104" s="226">
        <f t="shared" ref="I104:I107" si="60">$C104*H104</f>
        <v>0</v>
      </c>
      <c r="J104" s="225"/>
      <c r="K104" s="226">
        <f t="shared" ref="K104:K107" si="61">$C104*J104</f>
        <v>0</v>
      </c>
      <c r="L104" s="225"/>
      <c r="M104" s="226">
        <f t="shared" ref="M104:M107" si="62">$C104*L104</f>
        <v>0</v>
      </c>
      <c r="N104" s="225"/>
      <c r="O104" s="226">
        <f t="shared" ref="O104:O107" si="63">$C104*N104</f>
        <v>0</v>
      </c>
      <c r="P104" s="225"/>
      <c r="Q104" s="227">
        <f t="shared" ref="Q104:Q107" si="64">$C104*P104</f>
        <v>0</v>
      </c>
      <c r="R104" s="217">
        <f>SUM(P104,N104,L104,J104,H104,F104,D104)</f>
        <v>0</v>
      </c>
      <c r="S104" s="228" t="e">
        <f>R104/$R$108</f>
        <v>#DIV/0!</v>
      </c>
      <c r="T104" s="219">
        <f>SUM(Q104,O104,M104,K104,I104,G104,E104)</f>
        <v>0</v>
      </c>
      <c r="U104" s="218" t="e">
        <f>T104/$T$108</f>
        <v>#DIV/0!</v>
      </c>
    </row>
    <row r="105" spans="1:21" ht="18" hidden="1" customHeight="1" thickBot="1">
      <c r="A105" s="235" t="s">
        <v>152</v>
      </c>
      <c r="B105" s="236"/>
      <c r="C105" s="236"/>
      <c r="D105" s="237"/>
      <c r="E105" s="238">
        <f t="shared" ref="E105:E107" si="65">$C105*D105</f>
        <v>0</v>
      </c>
      <c r="F105" s="232"/>
      <c r="G105" s="226">
        <f t="shared" si="59"/>
        <v>0</v>
      </c>
      <c r="H105" s="225"/>
      <c r="I105" s="226">
        <f t="shared" si="60"/>
        <v>0</v>
      </c>
      <c r="J105" s="225"/>
      <c r="K105" s="226">
        <f t="shared" si="61"/>
        <v>0</v>
      </c>
      <c r="L105" s="225"/>
      <c r="M105" s="226">
        <f t="shared" si="62"/>
        <v>0</v>
      </c>
      <c r="N105" s="225"/>
      <c r="O105" s="226">
        <f t="shared" si="63"/>
        <v>0</v>
      </c>
      <c r="P105" s="225"/>
      <c r="Q105" s="227">
        <f t="shared" si="64"/>
        <v>0</v>
      </c>
      <c r="R105" s="217">
        <f>SUM(P105,N105,L105,J105,H105,F105,D105)</f>
        <v>0</v>
      </c>
      <c r="S105" s="228" t="e">
        <f t="shared" ref="S105:S107" si="66">R105/$R$108</f>
        <v>#DIV/0!</v>
      </c>
      <c r="T105" s="219">
        <f>SUM(Q105,O105,M105,K105,I105,G105,E105)</f>
        <v>0</v>
      </c>
      <c r="U105" s="218" t="e">
        <f t="shared" ref="U105:U107" si="67">T105/$T$108</f>
        <v>#DIV/0!</v>
      </c>
    </row>
    <row r="106" spans="1:21" ht="18" hidden="1" customHeight="1" thickBot="1">
      <c r="A106" s="239" t="s">
        <v>154</v>
      </c>
      <c r="B106" s="236"/>
      <c r="C106" s="236"/>
      <c r="D106" s="237"/>
      <c r="E106" s="238">
        <f t="shared" si="65"/>
        <v>0</v>
      </c>
      <c r="F106" s="232"/>
      <c r="G106" s="226">
        <f t="shared" si="59"/>
        <v>0</v>
      </c>
      <c r="H106" s="225"/>
      <c r="I106" s="226">
        <f t="shared" si="60"/>
        <v>0</v>
      </c>
      <c r="J106" s="225"/>
      <c r="K106" s="226">
        <f t="shared" si="61"/>
        <v>0</v>
      </c>
      <c r="L106" s="225"/>
      <c r="M106" s="226">
        <f t="shared" si="62"/>
        <v>0</v>
      </c>
      <c r="N106" s="225"/>
      <c r="O106" s="226">
        <f t="shared" si="63"/>
        <v>0</v>
      </c>
      <c r="P106" s="225"/>
      <c r="Q106" s="227">
        <f t="shared" si="64"/>
        <v>0</v>
      </c>
      <c r="R106" s="217">
        <f>SUM(P106,N106,L106,J106,H106,F106,D106)</f>
        <v>0</v>
      </c>
      <c r="S106" s="228" t="e">
        <f t="shared" si="66"/>
        <v>#DIV/0!</v>
      </c>
      <c r="T106" s="219">
        <f>SUM(Q106,O106,M106,K106,I106,G106,E106)</f>
        <v>0</v>
      </c>
      <c r="U106" s="218" t="e">
        <f t="shared" si="67"/>
        <v>#DIV/0!</v>
      </c>
    </row>
    <row r="107" spans="1:21" ht="18" hidden="1" customHeight="1" thickBot="1">
      <c r="A107" s="239" t="s">
        <v>153</v>
      </c>
      <c r="B107" s="236"/>
      <c r="C107" s="236"/>
      <c r="D107" s="237"/>
      <c r="E107" s="238">
        <f t="shared" si="65"/>
        <v>0</v>
      </c>
      <c r="F107" s="232"/>
      <c r="G107" s="226">
        <f t="shared" si="59"/>
        <v>0</v>
      </c>
      <c r="H107" s="225"/>
      <c r="I107" s="226">
        <f t="shared" si="60"/>
        <v>0</v>
      </c>
      <c r="J107" s="225"/>
      <c r="K107" s="226">
        <f t="shared" si="61"/>
        <v>0</v>
      </c>
      <c r="L107" s="225"/>
      <c r="M107" s="226">
        <f t="shared" si="62"/>
        <v>0</v>
      </c>
      <c r="N107" s="225"/>
      <c r="O107" s="226">
        <f t="shared" si="63"/>
        <v>0</v>
      </c>
      <c r="P107" s="225"/>
      <c r="Q107" s="227">
        <f t="shared" si="64"/>
        <v>0</v>
      </c>
      <c r="R107" s="217">
        <f>SUM(P107,N107,L107,J107,H107,F107,D107)</f>
        <v>0</v>
      </c>
      <c r="S107" s="228" t="e">
        <f t="shared" si="66"/>
        <v>#DIV/0!</v>
      </c>
      <c r="T107" s="219">
        <f>SUM(Q107,O107,M107,K107,I107,G107,E107)</f>
        <v>0</v>
      </c>
      <c r="U107" s="218" t="e">
        <f t="shared" si="67"/>
        <v>#DIV/0!</v>
      </c>
    </row>
    <row r="108" spans="1:21" ht="28.05" hidden="1" customHeight="1" thickBot="1">
      <c r="B108" s="166" t="s">
        <v>89</v>
      </c>
      <c r="C108" s="166"/>
      <c r="D108" s="167">
        <f t="shared" ref="D108:U108" si="68">SUM(D104:D107)</f>
        <v>0</v>
      </c>
      <c r="E108" s="208">
        <f t="shared" si="68"/>
        <v>0</v>
      </c>
      <c r="F108" s="167">
        <f t="shared" si="68"/>
        <v>0</v>
      </c>
      <c r="G108" s="208">
        <f t="shared" si="68"/>
        <v>0</v>
      </c>
      <c r="H108" s="167">
        <f t="shared" si="68"/>
        <v>0</v>
      </c>
      <c r="I108" s="208">
        <f t="shared" si="68"/>
        <v>0</v>
      </c>
      <c r="J108" s="167">
        <f t="shared" si="68"/>
        <v>0</v>
      </c>
      <c r="K108" s="208">
        <f t="shared" si="68"/>
        <v>0</v>
      </c>
      <c r="L108" s="167">
        <f t="shared" si="68"/>
        <v>0</v>
      </c>
      <c r="M108" s="208">
        <f t="shared" si="68"/>
        <v>0</v>
      </c>
      <c r="N108" s="167">
        <f t="shared" si="68"/>
        <v>0</v>
      </c>
      <c r="O108" s="208">
        <f t="shared" si="68"/>
        <v>0</v>
      </c>
      <c r="P108" s="167">
        <f t="shared" si="68"/>
        <v>0</v>
      </c>
      <c r="Q108" s="216">
        <f t="shared" si="68"/>
        <v>0</v>
      </c>
      <c r="R108" s="217">
        <f t="shared" si="68"/>
        <v>0</v>
      </c>
      <c r="S108" s="218" t="e">
        <f t="shared" si="68"/>
        <v>#DIV/0!</v>
      </c>
      <c r="T108" s="219">
        <f t="shared" si="68"/>
        <v>0</v>
      </c>
      <c r="U108" s="218" t="e">
        <f t="shared" si="68"/>
        <v>#DIV/0!</v>
      </c>
    </row>
    <row r="109" spans="1:21" ht="14.4" hidden="1" thickBot="1"/>
    <row r="110" spans="1:21" ht="14.4" hidden="1" thickBot="1">
      <c r="N110" s="263" t="s">
        <v>87</v>
      </c>
      <c r="O110" s="263"/>
      <c r="P110" s="263"/>
      <c r="Q110" s="229"/>
      <c r="R110" s="230">
        <f>R108</f>
        <v>0</v>
      </c>
    </row>
    <row r="111" spans="1:21" ht="14.4" hidden="1" thickBot="1">
      <c r="N111" s="263" t="s">
        <v>162</v>
      </c>
      <c r="O111" s="263"/>
      <c r="P111" s="263"/>
      <c r="Q111" s="229"/>
      <c r="R111" s="231">
        <f>T108</f>
        <v>0</v>
      </c>
    </row>
    <row r="112" spans="1:21" hidden="1"/>
    <row r="113" spans="20:20" hidden="1"/>
    <row r="117" spans="20:20">
      <c r="T117" s="260">
        <f>T108+T93+T78+T63+T48+T33+T18</f>
        <v>3</v>
      </c>
    </row>
  </sheetData>
  <mergeCells count="135">
    <mergeCell ref="N81:P81"/>
    <mergeCell ref="N50:P50"/>
    <mergeCell ref="N51:P51"/>
    <mergeCell ref="N66:P66"/>
    <mergeCell ref="A70:A73"/>
    <mergeCell ref="B70:B72"/>
    <mergeCell ref="C70:C72"/>
    <mergeCell ref="D70:Q70"/>
    <mergeCell ref="D71:E71"/>
    <mergeCell ref="F71:K71"/>
    <mergeCell ref="L71:M71"/>
    <mergeCell ref="N71:O71"/>
    <mergeCell ref="P71:Q71"/>
    <mergeCell ref="A4:P4"/>
    <mergeCell ref="A5:P5"/>
    <mergeCell ref="A10:A13"/>
    <mergeCell ref="B10:B12"/>
    <mergeCell ref="D12:E12"/>
    <mergeCell ref="D11:E11"/>
    <mergeCell ref="F12:G12"/>
    <mergeCell ref="L11:M11"/>
    <mergeCell ref="L12:M12"/>
    <mergeCell ref="P12:Q12"/>
    <mergeCell ref="D10:Q10"/>
    <mergeCell ref="C10:C12"/>
    <mergeCell ref="N11:O11"/>
    <mergeCell ref="N12:O12"/>
    <mergeCell ref="H12:I12"/>
    <mergeCell ref="J12:K12"/>
    <mergeCell ref="F11:K11"/>
    <mergeCell ref="P11:Q11"/>
    <mergeCell ref="R11:U12"/>
    <mergeCell ref="R26:U27"/>
    <mergeCell ref="N20:P20"/>
    <mergeCell ref="N21:P21"/>
    <mergeCell ref="A25:A28"/>
    <mergeCell ref="B25:B27"/>
    <mergeCell ref="C25:C27"/>
    <mergeCell ref="D25:Q25"/>
    <mergeCell ref="D26:E26"/>
    <mergeCell ref="F26:K26"/>
    <mergeCell ref="L26:M26"/>
    <mergeCell ref="N26:O26"/>
    <mergeCell ref="P26:Q26"/>
    <mergeCell ref="D27:E27"/>
    <mergeCell ref="F27:G27"/>
    <mergeCell ref="H27:I27"/>
    <mergeCell ref="J27:K27"/>
    <mergeCell ref="L27:M27"/>
    <mergeCell ref="N27:O27"/>
    <mergeCell ref="P27:Q27"/>
    <mergeCell ref="F41:K41"/>
    <mergeCell ref="L41:M41"/>
    <mergeCell ref="N41:O41"/>
    <mergeCell ref="P41:Q41"/>
    <mergeCell ref="R41:U42"/>
    <mergeCell ref="N35:P35"/>
    <mergeCell ref="N36:P36"/>
    <mergeCell ref="D40:Q40"/>
    <mergeCell ref="D41:E41"/>
    <mergeCell ref="D42:E42"/>
    <mergeCell ref="F42:G42"/>
    <mergeCell ref="H42:I42"/>
    <mergeCell ref="J42:K42"/>
    <mergeCell ref="L42:M42"/>
    <mergeCell ref="N42:O42"/>
    <mergeCell ref="P42:Q42"/>
    <mergeCell ref="A55:A58"/>
    <mergeCell ref="B55:B57"/>
    <mergeCell ref="C55:C57"/>
    <mergeCell ref="D55:Q55"/>
    <mergeCell ref="D56:E56"/>
    <mergeCell ref="F56:K56"/>
    <mergeCell ref="L56:M56"/>
    <mergeCell ref="N56:O56"/>
    <mergeCell ref="P56:Q56"/>
    <mergeCell ref="A40:A43"/>
    <mergeCell ref="B40:B42"/>
    <mergeCell ref="C40:C42"/>
    <mergeCell ref="R56:U57"/>
    <mergeCell ref="D57:E57"/>
    <mergeCell ref="F57:G57"/>
    <mergeCell ref="H57:I57"/>
    <mergeCell ref="J57:K57"/>
    <mergeCell ref="L57:M57"/>
    <mergeCell ref="N57:O57"/>
    <mergeCell ref="P57:Q57"/>
    <mergeCell ref="N65:P65"/>
    <mergeCell ref="R71:U72"/>
    <mergeCell ref="D72:E72"/>
    <mergeCell ref="F72:G72"/>
    <mergeCell ref="H72:I72"/>
    <mergeCell ref="J72:K72"/>
    <mergeCell ref="L72:M72"/>
    <mergeCell ref="N72:O72"/>
    <mergeCell ref="P72:Q72"/>
    <mergeCell ref="N80:P80"/>
    <mergeCell ref="A85:A88"/>
    <mergeCell ref="B85:B87"/>
    <mergeCell ref="C85:C87"/>
    <mergeCell ref="D85:Q85"/>
    <mergeCell ref="D86:E86"/>
    <mergeCell ref="F86:K86"/>
    <mergeCell ref="L86:M86"/>
    <mergeCell ref="N86:O86"/>
    <mergeCell ref="P86:Q86"/>
    <mergeCell ref="R86:U87"/>
    <mergeCell ref="D87:E87"/>
    <mergeCell ref="F87:G87"/>
    <mergeCell ref="H87:I87"/>
    <mergeCell ref="J87:K87"/>
    <mergeCell ref="L87:M87"/>
    <mergeCell ref="N87:O87"/>
    <mergeCell ref="P87:Q87"/>
    <mergeCell ref="N95:P95"/>
    <mergeCell ref="N96:P96"/>
    <mergeCell ref="A100:A103"/>
    <mergeCell ref="B100:B102"/>
    <mergeCell ref="C100:C102"/>
    <mergeCell ref="D100:Q100"/>
    <mergeCell ref="D101:E101"/>
    <mergeCell ref="F101:K101"/>
    <mergeCell ref="L101:M101"/>
    <mergeCell ref="N101:O101"/>
    <mergeCell ref="P101:Q101"/>
    <mergeCell ref="N111:P111"/>
    <mergeCell ref="R101:U102"/>
    <mergeCell ref="D102:E102"/>
    <mergeCell ref="F102:G102"/>
    <mergeCell ref="H102:I102"/>
    <mergeCell ref="J102:K102"/>
    <mergeCell ref="L102:M102"/>
    <mergeCell ref="N102:O102"/>
    <mergeCell ref="P102:Q102"/>
    <mergeCell ref="N110:P110"/>
  </mergeCells>
  <pageMargins left="0.75" right="0.75" top="1" bottom="1" header="0.5" footer="0.5"/>
  <pageSetup paperSize="9" scale="37"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E04E7-8DC4-472F-9780-766C717BDC3F}">
  <dimension ref="A1:AG23"/>
  <sheetViews>
    <sheetView showGridLines="0" view="pageBreakPreview" zoomScaleNormal="82" zoomScaleSheetLayoutView="100" workbookViewId="0">
      <selection activeCell="F23" sqref="F23"/>
    </sheetView>
  </sheetViews>
  <sheetFormatPr defaultColWidth="8.88671875" defaultRowHeight="14.4"/>
  <cols>
    <col min="1" max="1" width="13.21875" style="197" customWidth="1"/>
    <col min="2" max="2" width="8.88671875" style="198" customWidth="1"/>
    <col min="3" max="3" width="0.88671875" style="198" customWidth="1"/>
    <col min="4" max="4" width="17.77734375" style="197" customWidth="1"/>
    <col min="5" max="5" width="3.77734375" style="198" customWidth="1"/>
    <col min="6" max="6" width="8.88671875" style="197"/>
    <col min="7" max="7" width="0.88671875" style="197" customWidth="1"/>
    <col min="8" max="8" width="17.77734375" style="197" customWidth="1"/>
    <col min="9" max="9" width="3.77734375" style="197" customWidth="1"/>
    <col min="10" max="10" width="8.88671875" style="197"/>
    <col min="11" max="11" width="0.88671875" style="197" customWidth="1"/>
    <col min="12" max="12" width="17.77734375" style="197" customWidth="1"/>
    <col min="13" max="13" width="3.77734375" style="197" customWidth="1"/>
    <col min="14" max="14" width="8.88671875" style="197" hidden="1" customWidth="1"/>
    <col min="15" max="15" width="0.88671875" style="197" hidden="1" customWidth="1"/>
    <col min="16" max="16" width="17.77734375" style="197" hidden="1" customWidth="1"/>
    <col min="17" max="17" width="3.77734375" style="197" hidden="1" customWidth="1"/>
    <col min="18" max="18" width="8.88671875" style="197" hidden="1" customWidth="1"/>
    <col min="19" max="19" width="0.88671875" style="197" hidden="1" customWidth="1"/>
    <col min="20" max="20" width="17.77734375" style="197" hidden="1" customWidth="1"/>
    <col min="21" max="21" width="3.77734375" style="197" hidden="1" customWidth="1"/>
    <col min="22" max="22" width="8.88671875" style="197" hidden="1" customWidth="1"/>
    <col min="23" max="23" width="0.88671875" style="197" hidden="1" customWidth="1"/>
    <col min="24" max="24" width="17.77734375" style="197" hidden="1" customWidth="1"/>
    <col min="25" max="25" width="3.77734375" style="197" hidden="1" customWidth="1"/>
    <col min="26" max="26" width="8.88671875" style="197" hidden="1" customWidth="1"/>
    <col min="27" max="27" width="0.88671875" style="197" hidden="1" customWidth="1"/>
    <col min="28" max="28" width="17.77734375" style="197" hidden="1" customWidth="1"/>
    <col min="29" max="29" width="3.77734375" style="197" hidden="1" customWidth="1"/>
    <col min="30" max="30" width="8.88671875" style="197"/>
    <col min="31" max="31" width="0.88671875" style="197" customWidth="1"/>
    <col min="32" max="32" width="17.77734375" style="197" customWidth="1"/>
    <col min="33" max="16384" width="8.88671875" style="197"/>
  </cols>
  <sheetData>
    <row r="1" spans="1:33">
      <c r="D1" s="279" t="str">
        <f>'Resource Summary '!B9</f>
        <v>Snape Maltings Concert Hall (CH1 &amp; CH2 &amp; CH3)</v>
      </c>
      <c r="E1" s="209"/>
      <c r="F1" s="198"/>
      <c r="G1" s="198"/>
      <c r="H1" s="285" t="str">
        <f>'Resource Summary '!B24</f>
        <v>Britten Pears Building (BP1)</v>
      </c>
      <c r="J1" s="198"/>
      <c r="K1" s="198"/>
      <c r="L1" s="287" t="str">
        <f>'Resource Summary '!B39</f>
        <v>Accommodation (AC1 &amp; AC3)</v>
      </c>
      <c r="N1" s="198"/>
      <c r="O1" s="198"/>
      <c r="P1" s="289" t="str">
        <f>'Resource Summary '!B54</f>
        <v>D</v>
      </c>
      <c r="R1" s="198"/>
      <c r="S1" s="198"/>
      <c r="T1" s="291" t="str">
        <f>'Resource Summary '!B69</f>
        <v>E</v>
      </c>
      <c r="V1" s="198"/>
      <c r="W1" s="198"/>
      <c r="X1" s="293" t="str">
        <f>'Resource Summary '!B84</f>
        <v>F</v>
      </c>
      <c r="Z1" s="198"/>
      <c r="AA1" s="198"/>
      <c r="AB1" s="281" t="str">
        <f>'Resource Summary '!B99</f>
        <v>G</v>
      </c>
      <c r="AD1" s="198"/>
      <c r="AE1" s="198"/>
      <c r="AF1" s="283" t="s">
        <v>161</v>
      </c>
    </row>
    <row r="2" spans="1:33" ht="28.8" customHeight="1">
      <c r="D2" s="280"/>
      <c r="E2" s="211"/>
      <c r="F2" s="198"/>
      <c r="G2" s="198"/>
      <c r="H2" s="286"/>
      <c r="J2" s="198"/>
      <c r="K2" s="198"/>
      <c r="L2" s="288"/>
      <c r="N2" s="198"/>
      <c r="O2" s="198"/>
      <c r="P2" s="290"/>
      <c r="R2" s="198"/>
      <c r="S2" s="198"/>
      <c r="T2" s="292"/>
      <c r="V2" s="198"/>
      <c r="W2" s="198"/>
      <c r="X2" s="294"/>
      <c r="Z2" s="198"/>
      <c r="AA2" s="198"/>
      <c r="AB2" s="282"/>
      <c r="AD2" s="198"/>
      <c r="AE2" s="198"/>
      <c r="AF2" s="284"/>
    </row>
    <row r="3" spans="1:33">
      <c r="B3" s="203"/>
      <c r="D3" s="244"/>
      <c r="F3" s="203"/>
      <c r="G3" s="198"/>
      <c r="H3" s="244"/>
      <c r="J3" s="203"/>
      <c r="K3" s="198"/>
      <c r="L3" s="244"/>
      <c r="N3" s="203"/>
      <c r="O3" s="198"/>
      <c r="P3" s="244"/>
      <c r="R3" s="203"/>
      <c r="S3" s="198"/>
      <c r="T3" s="244"/>
      <c r="V3" s="203"/>
      <c r="W3" s="198"/>
      <c r="X3" s="244"/>
      <c r="Z3" s="203"/>
      <c r="AA3" s="198"/>
      <c r="AB3" s="244"/>
      <c r="AD3" s="203"/>
      <c r="AE3" s="198"/>
      <c r="AF3" s="244"/>
    </row>
    <row r="4" spans="1:33">
      <c r="A4" s="200" t="s">
        <v>121</v>
      </c>
      <c r="B4" s="199" t="s">
        <v>95</v>
      </c>
      <c r="C4" s="201"/>
      <c r="D4" s="245"/>
      <c r="E4" s="201"/>
      <c r="F4" s="199" t="s">
        <v>95</v>
      </c>
      <c r="G4" s="201"/>
      <c r="H4" s="245"/>
      <c r="J4" s="199" t="s">
        <v>95</v>
      </c>
      <c r="K4" s="201"/>
      <c r="L4" s="245"/>
      <c r="N4" s="199" t="s">
        <v>95</v>
      </c>
      <c r="O4" s="201"/>
      <c r="P4" s="245"/>
      <c r="R4" s="199" t="s">
        <v>95</v>
      </c>
      <c r="S4" s="201"/>
      <c r="T4" s="245"/>
      <c r="V4" s="199" t="s">
        <v>95</v>
      </c>
      <c r="W4" s="201"/>
      <c r="X4" s="245"/>
      <c r="Z4" s="199" t="s">
        <v>95</v>
      </c>
      <c r="AA4" s="201"/>
      <c r="AB4" s="245"/>
      <c r="AD4" s="199" t="s">
        <v>95</v>
      </c>
      <c r="AE4" s="201"/>
      <c r="AF4" s="245"/>
    </row>
    <row r="5" spans="1:33">
      <c r="A5" s="197" t="s">
        <v>164</v>
      </c>
      <c r="B5" s="204">
        <f>D5/D$13</f>
        <v>1</v>
      </c>
      <c r="C5" s="201"/>
      <c r="D5" s="246">
        <f>'Resource Summary '!E18</f>
        <v>1</v>
      </c>
      <c r="E5" s="201"/>
      <c r="F5" s="204">
        <f>H5/H$13</f>
        <v>1</v>
      </c>
      <c r="G5" s="201"/>
      <c r="H5" s="246">
        <f>'Resource Summary '!E33</f>
        <v>1</v>
      </c>
      <c r="J5" s="204">
        <f>L5/L$13</f>
        <v>1</v>
      </c>
      <c r="K5" s="201"/>
      <c r="L5" s="246">
        <f>'Resource Summary '!E48</f>
        <v>1</v>
      </c>
      <c r="N5" s="204" t="e">
        <f>P5/P$13</f>
        <v>#DIV/0!</v>
      </c>
      <c r="O5" s="201"/>
      <c r="P5" s="246">
        <f>'Resource Summary '!E63</f>
        <v>0</v>
      </c>
      <c r="R5" s="204" t="e">
        <f>T5/T$13</f>
        <v>#DIV/0!</v>
      </c>
      <c r="S5" s="201"/>
      <c r="T5" s="246">
        <f>'Resource Summary '!E78</f>
        <v>0</v>
      </c>
      <c r="V5" s="204" t="e">
        <f>X5/X$13</f>
        <v>#DIV/0!</v>
      </c>
      <c r="W5" s="201"/>
      <c r="X5" s="246">
        <f>'Resource Summary '!E93</f>
        <v>0</v>
      </c>
      <c r="Z5" s="204" t="e">
        <f>AB5/AB$13</f>
        <v>#DIV/0!</v>
      </c>
      <c r="AA5" s="201"/>
      <c r="AB5" s="246">
        <f>'Resource Summary '!E108</f>
        <v>0</v>
      </c>
      <c r="AD5" s="204">
        <f>AF5/AF$13</f>
        <v>1</v>
      </c>
      <c r="AE5" s="201"/>
      <c r="AF5" s="246">
        <f>D5+H5+L5+P5+T5+X5+AB5</f>
        <v>3</v>
      </c>
    </row>
    <row r="6" spans="1:33">
      <c r="A6" s="197" t="s">
        <v>122</v>
      </c>
      <c r="B6" s="204">
        <f t="shared" ref="B6:B11" si="0">D6/D$13</f>
        <v>0</v>
      </c>
      <c r="C6" s="202"/>
      <c r="D6" s="246">
        <f>'Resource Summary '!G18</f>
        <v>0</v>
      </c>
      <c r="E6" s="202"/>
      <c r="F6" s="204">
        <f t="shared" ref="F6:F11" si="1">H6/H$13</f>
        <v>0</v>
      </c>
      <c r="G6" s="202"/>
      <c r="H6" s="246">
        <f>'Resource Summary '!G33</f>
        <v>0</v>
      </c>
      <c r="J6" s="204">
        <f t="shared" ref="J6:J11" si="2">L6/L$13</f>
        <v>0</v>
      </c>
      <c r="K6" s="202"/>
      <c r="L6" s="246">
        <f>'Resource Summary '!G48</f>
        <v>0</v>
      </c>
      <c r="N6" s="204" t="e">
        <f t="shared" ref="N6:N11" si="3">P6/P$13</f>
        <v>#DIV/0!</v>
      </c>
      <c r="O6" s="202"/>
      <c r="P6" s="246">
        <f>'Resource Summary '!G63</f>
        <v>0</v>
      </c>
      <c r="R6" s="204" t="e">
        <f t="shared" ref="R6:R11" si="4">T6/T$13</f>
        <v>#DIV/0!</v>
      </c>
      <c r="S6" s="202"/>
      <c r="T6" s="246">
        <f>'Resource Summary '!G78</f>
        <v>0</v>
      </c>
      <c r="V6" s="204" t="e">
        <f t="shared" ref="V6:V11" si="5">X6/X$13</f>
        <v>#DIV/0!</v>
      </c>
      <c r="W6" s="202"/>
      <c r="X6" s="246">
        <f>'Resource Summary '!G93</f>
        <v>0</v>
      </c>
      <c r="Z6" s="204" t="e">
        <f t="shared" ref="Z6:Z11" si="6">AB6/AB$13</f>
        <v>#DIV/0!</v>
      </c>
      <c r="AA6" s="202"/>
      <c r="AB6" s="246">
        <f>'Resource Summary '!G108</f>
        <v>0</v>
      </c>
      <c r="AD6" s="204">
        <f t="shared" ref="AD6:AD11" si="7">AF6/AF$13</f>
        <v>0</v>
      </c>
      <c r="AE6" s="202"/>
      <c r="AF6" s="246">
        <f t="shared" ref="AF6:AF11" si="8">D6+H6+L6+P6+T6+X6+AB6</f>
        <v>0</v>
      </c>
    </row>
    <row r="7" spans="1:33">
      <c r="A7" s="197" t="s">
        <v>111</v>
      </c>
      <c r="B7" s="204">
        <f t="shared" si="0"/>
        <v>0</v>
      </c>
      <c r="C7" s="202"/>
      <c r="D7" s="246">
        <f>'Resource Summary '!I18</f>
        <v>0</v>
      </c>
      <c r="E7" s="202"/>
      <c r="F7" s="204">
        <f t="shared" si="1"/>
        <v>0</v>
      </c>
      <c r="G7" s="202"/>
      <c r="H7" s="246">
        <f>'Resource Summary '!I33</f>
        <v>0</v>
      </c>
      <c r="J7" s="204">
        <f t="shared" si="2"/>
        <v>0</v>
      </c>
      <c r="K7" s="202"/>
      <c r="L7" s="246">
        <f>'Resource Summary '!I48</f>
        <v>0</v>
      </c>
      <c r="N7" s="204" t="e">
        <f t="shared" si="3"/>
        <v>#DIV/0!</v>
      </c>
      <c r="O7" s="202"/>
      <c r="P7" s="246">
        <f>'Resource Summary '!I63</f>
        <v>0</v>
      </c>
      <c r="R7" s="204" t="e">
        <f t="shared" si="4"/>
        <v>#DIV/0!</v>
      </c>
      <c r="S7" s="202"/>
      <c r="T7" s="246">
        <f>'Resource Summary '!I78</f>
        <v>0</v>
      </c>
      <c r="V7" s="204" t="e">
        <f t="shared" si="5"/>
        <v>#DIV/0!</v>
      </c>
      <c r="W7" s="202"/>
      <c r="X7" s="246">
        <f>'Resource Summary '!I93</f>
        <v>0</v>
      </c>
      <c r="Z7" s="204" t="e">
        <f t="shared" si="6"/>
        <v>#DIV/0!</v>
      </c>
      <c r="AA7" s="202"/>
      <c r="AB7" s="246">
        <f>'Resource Summary '!I108</f>
        <v>0</v>
      </c>
      <c r="AD7" s="204">
        <f t="shared" si="7"/>
        <v>0</v>
      </c>
      <c r="AE7" s="202"/>
      <c r="AF7" s="246">
        <f t="shared" si="8"/>
        <v>0</v>
      </c>
    </row>
    <row r="8" spans="1:33">
      <c r="A8" s="197" t="s">
        <v>112</v>
      </c>
      <c r="B8" s="204">
        <f t="shared" si="0"/>
        <v>0</v>
      </c>
      <c r="C8" s="202"/>
      <c r="D8" s="246">
        <f>'Resource Summary '!K18</f>
        <v>0</v>
      </c>
      <c r="E8" s="202"/>
      <c r="F8" s="204">
        <f t="shared" si="1"/>
        <v>0</v>
      </c>
      <c r="G8" s="202"/>
      <c r="H8" s="246">
        <f>'Resource Summary '!K33</f>
        <v>0</v>
      </c>
      <c r="J8" s="204">
        <f t="shared" si="2"/>
        <v>0</v>
      </c>
      <c r="K8" s="202"/>
      <c r="L8" s="246">
        <f>'Resource Summary '!K48</f>
        <v>0</v>
      </c>
      <c r="N8" s="204" t="e">
        <f t="shared" si="3"/>
        <v>#DIV/0!</v>
      </c>
      <c r="O8" s="202"/>
      <c r="P8" s="246">
        <f>'Resource Summary '!K63</f>
        <v>0</v>
      </c>
      <c r="R8" s="204" t="e">
        <f t="shared" si="4"/>
        <v>#DIV/0!</v>
      </c>
      <c r="S8" s="202"/>
      <c r="T8" s="246">
        <f>'Resource Summary '!K78</f>
        <v>0</v>
      </c>
      <c r="V8" s="204" t="e">
        <f t="shared" si="5"/>
        <v>#DIV/0!</v>
      </c>
      <c r="W8" s="202"/>
      <c r="X8" s="246">
        <f>'Resource Summary '!K93</f>
        <v>0</v>
      </c>
      <c r="Z8" s="204" t="e">
        <f t="shared" si="6"/>
        <v>#DIV/0!</v>
      </c>
      <c r="AA8" s="202"/>
      <c r="AB8" s="246">
        <f>'Resource Summary '!K108</f>
        <v>0</v>
      </c>
      <c r="AD8" s="204">
        <f t="shared" si="7"/>
        <v>0</v>
      </c>
      <c r="AE8" s="202"/>
      <c r="AF8" s="246">
        <f t="shared" si="8"/>
        <v>0</v>
      </c>
    </row>
    <row r="9" spans="1:33">
      <c r="A9" s="197" t="s">
        <v>107</v>
      </c>
      <c r="B9" s="204">
        <f t="shared" si="0"/>
        <v>0</v>
      </c>
      <c r="C9" s="202"/>
      <c r="D9" s="246">
        <f>'Resource Summary '!M18</f>
        <v>0</v>
      </c>
      <c r="E9" s="202"/>
      <c r="F9" s="204">
        <f t="shared" si="1"/>
        <v>0</v>
      </c>
      <c r="G9" s="202"/>
      <c r="H9" s="246">
        <f>'Resource Summary '!M33</f>
        <v>0</v>
      </c>
      <c r="J9" s="204">
        <f t="shared" si="2"/>
        <v>0</v>
      </c>
      <c r="K9" s="202"/>
      <c r="L9" s="246">
        <f>'Resource Summary '!M48</f>
        <v>0</v>
      </c>
      <c r="N9" s="204" t="e">
        <f t="shared" si="3"/>
        <v>#DIV/0!</v>
      </c>
      <c r="O9" s="202"/>
      <c r="P9" s="246">
        <f>'Resource Summary '!M63</f>
        <v>0</v>
      </c>
      <c r="R9" s="204" t="e">
        <f t="shared" si="4"/>
        <v>#DIV/0!</v>
      </c>
      <c r="S9" s="202"/>
      <c r="T9" s="246">
        <f>'Resource Summary '!M78</f>
        <v>0</v>
      </c>
      <c r="V9" s="204" t="e">
        <f t="shared" si="5"/>
        <v>#DIV/0!</v>
      </c>
      <c r="W9" s="202"/>
      <c r="X9" s="246">
        <f>'Resource Summary '!M93</f>
        <v>0</v>
      </c>
      <c r="Z9" s="204" t="e">
        <f t="shared" si="6"/>
        <v>#DIV/0!</v>
      </c>
      <c r="AA9" s="202"/>
      <c r="AB9" s="246">
        <f>'Resource Summary '!M108</f>
        <v>0</v>
      </c>
      <c r="AD9" s="204">
        <f t="shared" si="7"/>
        <v>0</v>
      </c>
      <c r="AE9" s="202"/>
      <c r="AF9" s="246">
        <f t="shared" si="8"/>
        <v>0</v>
      </c>
    </row>
    <row r="10" spans="1:33">
      <c r="A10" s="197" t="s">
        <v>108</v>
      </c>
      <c r="B10" s="204">
        <f t="shared" si="0"/>
        <v>0</v>
      </c>
      <c r="C10" s="202"/>
      <c r="D10" s="246">
        <f>'Resource Summary '!O18</f>
        <v>0</v>
      </c>
      <c r="E10" s="202"/>
      <c r="F10" s="204">
        <f t="shared" si="1"/>
        <v>0</v>
      </c>
      <c r="G10" s="202"/>
      <c r="H10" s="246">
        <f>'Resource Summary '!O33</f>
        <v>0</v>
      </c>
      <c r="J10" s="204">
        <f t="shared" si="2"/>
        <v>0</v>
      </c>
      <c r="K10" s="202"/>
      <c r="L10" s="246">
        <f>'Resource Summary '!O48</f>
        <v>0</v>
      </c>
      <c r="N10" s="204" t="e">
        <f t="shared" si="3"/>
        <v>#DIV/0!</v>
      </c>
      <c r="O10" s="202"/>
      <c r="P10" s="246">
        <f>'Resource Summary '!O63</f>
        <v>0</v>
      </c>
      <c r="R10" s="204" t="e">
        <f t="shared" si="4"/>
        <v>#DIV/0!</v>
      </c>
      <c r="S10" s="202"/>
      <c r="T10" s="246">
        <f>'Resource Summary '!O78</f>
        <v>0</v>
      </c>
      <c r="V10" s="204" t="e">
        <f t="shared" si="5"/>
        <v>#DIV/0!</v>
      </c>
      <c r="W10" s="202"/>
      <c r="X10" s="246">
        <f>'Resource Summary '!O93</f>
        <v>0</v>
      </c>
      <c r="Z10" s="204" t="e">
        <f t="shared" si="6"/>
        <v>#DIV/0!</v>
      </c>
      <c r="AA10" s="202"/>
      <c r="AB10" s="246">
        <f>'Resource Summary '!O108</f>
        <v>0</v>
      </c>
      <c r="AD10" s="204">
        <f t="shared" si="7"/>
        <v>0</v>
      </c>
      <c r="AE10" s="202"/>
      <c r="AF10" s="246">
        <f t="shared" si="8"/>
        <v>0</v>
      </c>
    </row>
    <row r="11" spans="1:33">
      <c r="A11" s="197" t="s">
        <v>109</v>
      </c>
      <c r="B11" s="204">
        <f t="shared" si="0"/>
        <v>0</v>
      </c>
      <c r="C11" s="202"/>
      <c r="D11" s="246">
        <f>'Resource Summary '!Q18</f>
        <v>0</v>
      </c>
      <c r="E11" s="202"/>
      <c r="F11" s="204">
        <f t="shared" si="1"/>
        <v>0</v>
      </c>
      <c r="G11" s="202"/>
      <c r="H11" s="246">
        <f>'Resource Summary '!Q33</f>
        <v>0</v>
      </c>
      <c r="J11" s="204">
        <f t="shared" si="2"/>
        <v>0</v>
      </c>
      <c r="K11" s="202"/>
      <c r="L11" s="246">
        <f>'Resource Summary '!Q48</f>
        <v>0</v>
      </c>
      <c r="N11" s="204" t="e">
        <f t="shared" si="3"/>
        <v>#DIV/0!</v>
      </c>
      <c r="O11" s="202"/>
      <c r="P11" s="246">
        <f>'Resource Summary '!Q63</f>
        <v>0</v>
      </c>
      <c r="R11" s="204" t="e">
        <f t="shared" si="4"/>
        <v>#DIV/0!</v>
      </c>
      <c r="S11" s="202"/>
      <c r="T11" s="246">
        <f>'Resource Summary '!Q78</f>
        <v>0</v>
      </c>
      <c r="V11" s="204" t="e">
        <f t="shared" si="5"/>
        <v>#DIV/0!</v>
      </c>
      <c r="W11" s="202"/>
      <c r="X11" s="246">
        <f>'Resource Summary '!Q93</f>
        <v>0</v>
      </c>
      <c r="Z11" s="204" t="e">
        <f t="shared" si="6"/>
        <v>#DIV/0!</v>
      </c>
      <c r="AA11" s="202"/>
      <c r="AB11" s="246">
        <f>'Resource Summary '!Q108</f>
        <v>0</v>
      </c>
      <c r="AD11" s="204">
        <f t="shared" si="7"/>
        <v>0</v>
      </c>
      <c r="AE11" s="202"/>
      <c r="AF11" s="246">
        <f t="shared" si="8"/>
        <v>0</v>
      </c>
    </row>
    <row r="12" spans="1:33">
      <c r="B12" s="204"/>
      <c r="C12" s="202"/>
      <c r="D12" s="246"/>
      <c r="E12" s="202"/>
      <c r="F12" s="204"/>
      <c r="G12" s="202"/>
      <c r="H12" s="246"/>
      <c r="J12" s="204"/>
      <c r="K12" s="202"/>
      <c r="L12" s="246"/>
      <c r="N12" s="204"/>
      <c r="O12" s="202"/>
      <c r="P12" s="246"/>
      <c r="R12" s="204"/>
      <c r="S12" s="202"/>
      <c r="T12" s="246"/>
      <c r="V12" s="204"/>
      <c r="W12" s="202"/>
      <c r="X12" s="246"/>
      <c r="Z12" s="204"/>
      <c r="AA12" s="202"/>
      <c r="AB12" s="246"/>
      <c r="AD12" s="204"/>
      <c r="AE12" s="202"/>
      <c r="AF12" s="246"/>
    </row>
    <row r="13" spans="1:33" s="210" customFormat="1" ht="28.8" customHeight="1">
      <c r="A13" s="247" t="s">
        <v>1</v>
      </c>
      <c r="B13" s="248">
        <f>SUM(B5:B11)</f>
        <v>1</v>
      </c>
      <c r="C13" s="249"/>
      <c r="D13" s="254">
        <f>SUM(D5:D11)</f>
        <v>1</v>
      </c>
      <c r="E13" s="249"/>
      <c r="F13" s="248">
        <f>SUM(F5:F11)</f>
        <v>1</v>
      </c>
      <c r="G13" s="249"/>
      <c r="H13" s="250">
        <f>SUM(H5:H11)</f>
        <v>1</v>
      </c>
      <c r="J13" s="248">
        <f>SUM(J5:J11)</f>
        <v>1</v>
      </c>
      <c r="K13" s="249"/>
      <c r="L13" s="251">
        <f>SUM(L5:L11)</f>
        <v>1</v>
      </c>
      <c r="N13" s="248" t="e">
        <f>SUM(N5:N11)</f>
        <v>#DIV/0!</v>
      </c>
      <c r="O13" s="249"/>
      <c r="P13" s="252">
        <f>SUM(P5:P11)</f>
        <v>0</v>
      </c>
      <c r="R13" s="248" t="e">
        <f>SUM(R5:R11)</f>
        <v>#DIV/0!</v>
      </c>
      <c r="S13" s="249"/>
      <c r="T13" s="253">
        <f>SUM(T5:T11)</f>
        <v>0</v>
      </c>
      <c r="V13" s="248" t="e">
        <f>SUM(V5:V11)</f>
        <v>#DIV/0!</v>
      </c>
      <c r="W13" s="249"/>
      <c r="X13" s="258">
        <f>SUM(X5:X11)</f>
        <v>0</v>
      </c>
      <c r="Z13" s="248" t="e">
        <f>SUM(Z5:Z11)</f>
        <v>#DIV/0!</v>
      </c>
      <c r="AA13" s="249"/>
      <c r="AB13" s="255">
        <f>SUM(AB5:AB11)</f>
        <v>0</v>
      </c>
      <c r="AD13" s="248">
        <f>SUM(AD5:AD11)</f>
        <v>1</v>
      </c>
      <c r="AE13" s="249"/>
      <c r="AF13" s="261">
        <f>SUM(AF5:AF11)</f>
        <v>3</v>
      </c>
      <c r="AG13" s="262">
        <f>D13+H13+L13+P13+T13+X13+AB13</f>
        <v>3</v>
      </c>
    </row>
    <row r="15" spans="1:33">
      <c r="A15" s="200"/>
    </row>
    <row r="17" spans="1:4" s="198" customFormat="1">
      <c r="A17" s="197"/>
      <c r="D17" s="197"/>
    </row>
    <row r="18" spans="1:4" s="198" customFormat="1">
      <c r="A18" s="197"/>
      <c r="D18" s="197"/>
    </row>
    <row r="19" spans="1:4" s="198" customFormat="1">
      <c r="A19" s="197"/>
      <c r="D19" s="197"/>
    </row>
    <row r="20" spans="1:4" s="198" customFormat="1">
      <c r="A20" s="197"/>
      <c r="D20" s="197"/>
    </row>
    <row r="21" spans="1:4" s="198" customFormat="1">
      <c r="A21" s="197"/>
      <c r="D21" s="197"/>
    </row>
    <row r="22" spans="1:4" s="198" customFormat="1">
      <c r="A22" s="197"/>
      <c r="D22" s="197"/>
    </row>
    <row r="23" spans="1:4" s="198" customFormat="1">
      <c r="A23" s="197"/>
      <c r="D23" s="197"/>
    </row>
  </sheetData>
  <mergeCells count="8">
    <mergeCell ref="D1:D2"/>
    <mergeCell ref="AB1:AB2"/>
    <mergeCell ref="AF1:AF2"/>
    <mergeCell ref="H1:H2"/>
    <mergeCell ref="L1:L2"/>
    <mergeCell ref="P1:P2"/>
    <mergeCell ref="T1:T2"/>
    <mergeCell ref="X1:X2"/>
  </mergeCells>
  <pageMargins left="0.7" right="0.7" top="0.75" bottom="0.75" header="0.3" footer="0.3"/>
  <pageSetup paperSize="9" scale="5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T115"/>
  <sheetViews>
    <sheetView showGridLines="0" topLeftCell="B39" zoomScale="70" zoomScaleNormal="70" zoomScaleSheetLayoutView="55" workbookViewId="0">
      <selection activeCell="E64" sqref="E64"/>
    </sheetView>
  </sheetViews>
  <sheetFormatPr defaultColWidth="9.109375" defaultRowHeight="13.8"/>
  <cols>
    <col min="1" max="1" width="12.5546875" style="1" hidden="1" customWidth="1"/>
    <col min="2" max="2" width="1.33203125" style="2" customWidth="1"/>
    <col min="3" max="3" width="28.77734375" style="1" customWidth="1"/>
    <col min="4" max="4" width="12.109375" style="14" customWidth="1"/>
    <col min="5" max="5" width="8.6640625" style="3" customWidth="1"/>
    <col min="6" max="6" width="4.33203125" style="14" customWidth="1"/>
    <col min="7" max="11" width="6.33203125" style="14" hidden="1" customWidth="1"/>
    <col min="12" max="13" width="7.44140625" style="14" customWidth="1"/>
    <col min="14" max="67" width="6.33203125" style="14" customWidth="1"/>
    <col min="68" max="76" width="6.33203125" style="14" hidden="1" customWidth="1"/>
    <col min="77" max="77" width="9.6640625" style="14" customWidth="1"/>
    <col min="78" max="78" width="3.109375" style="2" customWidth="1"/>
    <col min="79" max="98" width="9.109375" style="14"/>
    <col min="99" max="16384" width="9.109375" style="2"/>
  </cols>
  <sheetData>
    <row r="1" spans="1:98" ht="21.6" customHeight="1">
      <c r="D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CA1" s="2"/>
      <c r="CB1" s="2"/>
      <c r="CC1" s="2"/>
      <c r="CD1" s="2"/>
      <c r="CE1" s="2"/>
      <c r="CF1" s="2"/>
      <c r="CG1" s="2"/>
      <c r="CH1" s="2"/>
      <c r="CI1" s="2"/>
      <c r="CJ1" s="2"/>
      <c r="CK1" s="2"/>
      <c r="CL1" s="2"/>
      <c r="CM1" s="2"/>
      <c r="CN1" s="2"/>
      <c r="CO1" s="2"/>
      <c r="CP1" s="2"/>
      <c r="CQ1" s="2"/>
      <c r="CR1" s="2"/>
      <c r="CS1" s="2"/>
      <c r="CT1" s="2"/>
    </row>
    <row r="2" spans="1:98" ht="21.6">
      <c r="C2" s="4" t="s">
        <v>41</v>
      </c>
      <c r="D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CA2" s="2"/>
      <c r="CB2" s="2"/>
      <c r="CC2" s="2"/>
      <c r="CD2" s="2"/>
      <c r="CE2" s="2"/>
      <c r="CF2" s="2"/>
      <c r="CG2" s="2"/>
      <c r="CH2" s="2"/>
      <c r="CI2" s="2"/>
      <c r="CJ2" s="2"/>
      <c r="CK2" s="2"/>
      <c r="CL2" s="2"/>
      <c r="CM2" s="2"/>
      <c r="CN2" s="2"/>
      <c r="CO2" s="2"/>
      <c r="CP2" s="2"/>
      <c r="CQ2" s="2"/>
      <c r="CR2" s="2"/>
      <c r="CS2" s="2"/>
      <c r="CT2" s="2"/>
    </row>
    <row r="3" spans="1:98" ht="0.6" customHeight="1">
      <c r="C3" s="2"/>
      <c r="D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CA3" s="2"/>
      <c r="CB3" s="2"/>
      <c r="CC3" s="2"/>
      <c r="CD3" s="2"/>
      <c r="CE3" s="2"/>
      <c r="CF3" s="2"/>
      <c r="CG3" s="2"/>
      <c r="CH3" s="2"/>
      <c r="CI3" s="2"/>
      <c r="CJ3" s="2"/>
      <c r="CK3" s="2"/>
      <c r="CL3" s="2"/>
      <c r="CM3" s="2"/>
      <c r="CN3" s="2"/>
      <c r="CO3" s="2"/>
      <c r="CP3" s="2"/>
      <c r="CQ3" s="2"/>
      <c r="CR3" s="2"/>
      <c r="CS3" s="2"/>
      <c r="CT3" s="2"/>
    </row>
    <row r="4" spans="1:98" ht="21.6">
      <c r="C4" s="36" t="s">
        <v>20</v>
      </c>
      <c r="D4" s="2"/>
      <c r="E4" s="5"/>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CA4" s="2"/>
      <c r="CB4" s="2"/>
      <c r="CC4" s="2"/>
      <c r="CD4" s="2"/>
      <c r="CE4" s="2"/>
      <c r="CF4" s="2"/>
      <c r="CG4" s="2"/>
      <c r="CH4" s="2"/>
      <c r="CI4" s="2"/>
      <c r="CJ4" s="2"/>
      <c r="CK4" s="2"/>
      <c r="CL4" s="2"/>
      <c r="CM4" s="2"/>
      <c r="CN4" s="2"/>
      <c r="CO4" s="2"/>
      <c r="CP4" s="2"/>
      <c r="CQ4" s="2"/>
      <c r="CR4" s="2"/>
      <c r="CS4" s="2"/>
      <c r="CT4" s="2"/>
    </row>
    <row r="5" spans="1:98" ht="21.6">
      <c r="C5" s="36" t="s">
        <v>40</v>
      </c>
      <c r="D5" s="2"/>
      <c r="E5" s="5"/>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CA5" s="2"/>
      <c r="CB5" s="2"/>
      <c r="CC5" s="2"/>
      <c r="CD5" s="2"/>
      <c r="CE5" s="2"/>
      <c r="CF5" s="2"/>
      <c r="CG5" s="2"/>
      <c r="CH5" s="2"/>
      <c r="CI5" s="2"/>
      <c r="CJ5" s="2"/>
      <c r="CK5" s="2"/>
      <c r="CL5" s="2"/>
      <c r="CM5" s="2"/>
      <c r="CN5" s="2"/>
      <c r="CO5" s="2"/>
      <c r="CP5" s="2"/>
      <c r="CQ5" s="2"/>
      <c r="CR5" s="2"/>
      <c r="CS5" s="2"/>
      <c r="CT5" s="2"/>
    </row>
    <row r="6" spans="1:98" ht="12" customHeight="1" thickBot="1">
      <c r="D6" s="2"/>
      <c r="E6" s="5"/>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CA6" s="2"/>
      <c r="CB6" s="2"/>
      <c r="CC6" s="2"/>
      <c r="CD6" s="2"/>
      <c r="CE6" s="2"/>
      <c r="CF6" s="2"/>
      <c r="CG6" s="2"/>
      <c r="CH6" s="2"/>
      <c r="CI6" s="2"/>
      <c r="CJ6" s="2"/>
      <c r="CK6" s="2"/>
      <c r="CL6" s="2"/>
      <c r="CM6" s="2"/>
      <c r="CN6" s="2"/>
      <c r="CO6" s="2"/>
      <c r="CP6" s="2"/>
      <c r="CQ6" s="2"/>
      <c r="CR6" s="2"/>
      <c r="CS6" s="2"/>
      <c r="CT6" s="2"/>
    </row>
    <row r="7" spans="1:98" s="6" customFormat="1" ht="15" customHeight="1">
      <c r="B7" s="2"/>
      <c r="C7" s="7"/>
      <c r="D7" s="8"/>
      <c r="E7" s="9"/>
      <c r="F7" s="10"/>
      <c r="G7" s="11">
        <v>2021</v>
      </c>
      <c r="H7" s="12"/>
      <c r="I7" s="12"/>
      <c r="J7" s="12"/>
      <c r="K7" s="12"/>
      <c r="L7" s="12"/>
      <c r="M7" s="12"/>
      <c r="N7" s="12"/>
      <c r="O7" s="12"/>
      <c r="P7" s="12"/>
      <c r="Q7" s="11">
        <v>2024</v>
      </c>
      <c r="R7" s="12"/>
      <c r="S7" s="12"/>
      <c r="T7" s="12"/>
      <c r="U7" s="12"/>
      <c r="V7" s="12"/>
      <c r="W7" s="12"/>
      <c r="X7" s="12"/>
      <c r="Y7" s="12"/>
      <c r="Z7" s="12"/>
      <c r="AA7" s="12"/>
      <c r="AB7" s="12"/>
      <c r="AC7" s="11">
        <v>2025</v>
      </c>
      <c r="AD7" s="12"/>
      <c r="AE7" s="12"/>
      <c r="AF7" s="12"/>
      <c r="AG7" s="12"/>
      <c r="AH7" s="12"/>
      <c r="AI7" s="12"/>
      <c r="AJ7" s="12"/>
      <c r="AK7" s="12"/>
      <c r="AL7" s="12"/>
      <c r="AM7" s="12"/>
      <c r="AN7" s="12"/>
      <c r="AO7" s="11">
        <v>2026</v>
      </c>
      <c r="AP7" s="12"/>
      <c r="AQ7" s="12"/>
      <c r="AR7" s="12"/>
      <c r="AS7" s="12"/>
      <c r="AT7" s="12"/>
      <c r="AU7" s="12"/>
      <c r="AV7" s="12"/>
      <c r="AW7" s="12"/>
      <c r="AX7" s="12"/>
      <c r="AY7" s="12"/>
      <c r="AZ7" s="12"/>
      <c r="BA7" s="11">
        <v>2027</v>
      </c>
      <c r="BB7" s="12"/>
      <c r="BC7" s="12"/>
      <c r="BD7" s="12"/>
      <c r="BE7" s="12"/>
      <c r="BF7" s="12"/>
      <c r="BG7" s="12"/>
      <c r="BH7" s="12"/>
      <c r="BI7" s="12"/>
      <c r="BJ7" s="12"/>
      <c r="BK7" s="12"/>
      <c r="BL7" s="12"/>
      <c r="BM7" s="11">
        <v>2028</v>
      </c>
      <c r="BN7" s="12"/>
      <c r="BO7" s="12"/>
      <c r="BP7" s="12"/>
      <c r="BQ7" s="12"/>
      <c r="BR7" s="12"/>
      <c r="BS7" s="12"/>
      <c r="BT7" s="12"/>
      <c r="BU7" s="12"/>
      <c r="BV7" s="12"/>
      <c r="BW7" s="12"/>
      <c r="BX7" s="12"/>
      <c r="BY7" s="13" t="s">
        <v>1</v>
      </c>
      <c r="BZ7" s="2"/>
      <c r="CA7" s="14"/>
      <c r="CB7" s="14"/>
      <c r="CC7" s="14"/>
      <c r="CD7" s="14"/>
      <c r="CE7" s="14"/>
      <c r="CF7" s="14"/>
      <c r="CG7" s="14"/>
      <c r="CH7" s="14"/>
      <c r="CI7" s="14"/>
      <c r="CJ7" s="14"/>
      <c r="CK7" s="14"/>
      <c r="CL7" s="14"/>
      <c r="CM7" s="14"/>
      <c r="CN7" s="14"/>
      <c r="CO7" s="14"/>
      <c r="CP7" s="14"/>
    </row>
    <row r="8" spans="1:98" s="15" customFormat="1" ht="24" customHeight="1" thickBot="1">
      <c r="B8" s="16"/>
      <c r="C8" s="17"/>
      <c r="D8" s="18"/>
      <c r="E8" s="19"/>
      <c r="F8" s="20"/>
      <c r="G8" s="21" t="s">
        <v>5</v>
      </c>
      <c r="H8" s="21" t="s">
        <v>7</v>
      </c>
      <c r="I8" s="21" t="s">
        <v>5</v>
      </c>
      <c r="J8" s="21" t="s">
        <v>6</v>
      </c>
      <c r="K8" s="21" t="s">
        <v>6</v>
      </c>
      <c r="L8" s="21" t="s">
        <v>7</v>
      </c>
      <c r="M8" s="21" t="s">
        <v>8</v>
      </c>
      <c r="N8" s="21" t="s">
        <v>9</v>
      </c>
      <c r="O8" s="21" t="s">
        <v>10</v>
      </c>
      <c r="P8" s="21" t="s">
        <v>11</v>
      </c>
      <c r="Q8" s="21" t="s">
        <v>6</v>
      </c>
      <c r="R8" s="21" t="s">
        <v>12</v>
      </c>
      <c r="S8" s="21" t="s">
        <v>5</v>
      </c>
      <c r="T8" s="21" t="s">
        <v>7</v>
      </c>
      <c r="U8" s="21" t="s">
        <v>5</v>
      </c>
      <c r="V8" s="21" t="s">
        <v>6</v>
      </c>
      <c r="W8" s="21" t="s">
        <v>6</v>
      </c>
      <c r="X8" s="21" t="s">
        <v>7</v>
      </c>
      <c r="Y8" s="21" t="s">
        <v>8</v>
      </c>
      <c r="Z8" s="21" t="s">
        <v>9</v>
      </c>
      <c r="AA8" s="21" t="s">
        <v>10</v>
      </c>
      <c r="AB8" s="21" t="s">
        <v>11</v>
      </c>
      <c r="AC8" s="21" t="s">
        <v>6</v>
      </c>
      <c r="AD8" s="21" t="s">
        <v>12</v>
      </c>
      <c r="AE8" s="21" t="s">
        <v>5</v>
      </c>
      <c r="AF8" s="21" t="s">
        <v>7</v>
      </c>
      <c r="AG8" s="21" t="s">
        <v>5</v>
      </c>
      <c r="AH8" s="21" t="s">
        <v>6</v>
      </c>
      <c r="AI8" s="21" t="s">
        <v>6</v>
      </c>
      <c r="AJ8" s="21" t="s">
        <v>7</v>
      </c>
      <c r="AK8" s="21" t="s">
        <v>8</v>
      </c>
      <c r="AL8" s="21" t="s">
        <v>9</v>
      </c>
      <c r="AM8" s="21" t="s">
        <v>10</v>
      </c>
      <c r="AN8" s="21" t="s">
        <v>11</v>
      </c>
      <c r="AO8" s="21" t="s">
        <v>6</v>
      </c>
      <c r="AP8" s="21" t="s">
        <v>12</v>
      </c>
      <c r="AQ8" s="21" t="s">
        <v>5</v>
      </c>
      <c r="AR8" s="21" t="s">
        <v>7</v>
      </c>
      <c r="AS8" s="21" t="s">
        <v>5</v>
      </c>
      <c r="AT8" s="21" t="s">
        <v>6</v>
      </c>
      <c r="AU8" s="21" t="s">
        <v>6</v>
      </c>
      <c r="AV8" s="21" t="s">
        <v>7</v>
      </c>
      <c r="AW8" s="21" t="s">
        <v>8</v>
      </c>
      <c r="AX8" s="21" t="s">
        <v>9</v>
      </c>
      <c r="AY8" s="21" t="s">
        <v>10</v>
      </c>
      <c r="AZ8" s="21" t="s">
        <v>10</v>
      </c>
      <c r="BA8" s="21" t="s">
        <v>6</v>
      </c>
      <c r="BB8" s="21" t="s">
        <v>12</v>
      </c>
      <c r="BC8" s="21" t="s">
        <v>5</v>
      </c>
      <c r="BD8" s="21" t="s">
        <v>7</v>
      </c>
      <c r="BE8" s="21" t="s">
        <v>5</v>
      </c>
      <c r="BF8" s="21" t="s">
        <v>6</v>
      </c>
      <c r="BG8" s="21" t="s">
        <v>6</v>
      </c>
      <c r="BH8" s="21" t="s">
        <v>7</v>
      </c>
      <c r="BI8" s="21" t="s">
        <v>8</v>
      </c>
      <c r="BJ8" s="21" t="s">
        <v>9</v>
      </c>
      <c r="BK8" s="21" t="s">
        <v>10</v>
      </c>
      <c r="BL8" s="21" t="s">
        <v>11</v>
      </c>
      <c r="BM8" s="21" t="s">
        <v>6</v>
      </c>
      <c r="BN8" s="21" t="s">
        <v>12</v>
      </c>
      <c r="BO8" s="21" t="s">
        <v>5</v>
      </c>
      <c r="BP8" s="21" t="s">
        <v>7</v>
      </c>
      <c r="BQ8" s="21" t="s">
        <v>5</v>
      </c>
      <c r="BR8" s="21" t="s">
        <v>6</v>
      </c>
      <c r="BS8" s="21" t="s">
        <v>6</v>
      </c>
      <c r="BT8" s="21" t="s">
        <v>7</v>
      </c>
      <c r="BU8" s="21" t="s">
        <v>8</v>
      </c>
      <c r="BV8" s="21" t="s">
        <v>9</v>
      </c>
      <c r="BW8" s="21" t="s">
        <v>10</v>
      </c>
      <c r="BX8" s="21" t="s">
        <v>11</v>
      </c>
      <c r="BY8" s="22"/>
      <c r="BZ8" s="16"/>
      <c r="CA8" s="23"/>
      <c r="CB8" s="23"/>
      <c r="CC8" s="23"/>
      <c r="CD8" s="23"/>
      <c r="CE8" s="23"/>
      <c r="CF8" s="23"/>
      <c r="CG8" s="23"/>
      <c r="CH8" s="23"/>
      <c r="CI8" s="23"/>
      <c r="CJ8" s="23"/>
      <c r="CK8" s="23"/>
      <c r="CL8" s="23"/>
      <c r="CM8" s="23"/>
      <c r="CN8" s="23"/>
      <c r="CO8" s="23"/>
      <c r="CP8" s="23"/>
    </row>
    <row r="9" spans="1:98" s="37" customFormat="1" ht="12.6">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2"/>
    </row>
    <row r="10" spans="1:98" s="37" customFormat="1" ht="12.6">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7"/>
    </row>
    <row r="11" spans="1:98" s="37" customFormat="1" ht="18.3"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7"/>
    </row>
    <row r="12" spans="1:98" s="48" customFormat="1" ht="18.3" customHeight="1">
      <c r="A12" s="37"/>
      <c r="C12" s="49" t="s">
        <v>42</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3"/>
    </row>
    <row r="13" spans="1:98" s="48" customFormat="1" ht="18.3" customHeight="1">
      <c r="A13" s="54"/>
      <c r="C13" s="55" t="s">
        <v>141</v>
      </c>
      <c r="D13" s="56"/>
      <c r="E13" s="57" t="s">
        <v>23</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9"/>
    </row>
    <row r="14" spans="1:98" s="48" customFormat="1" ht="18.3" customHeight="1">
      <c r="A14" s="54"/>
      <c r="C14" s="55" t="s">
        <v>33</v>
      </c>
      <c r="D14" s="56"/>
      <c r="E14" s="57" t="s">
        <v>23</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9"/>
    </row>
    <row r="15" spans="1:98" s="48" customFormat="1" ht="18.3" customHeight="1">
      <c r="A15" s="54"/>
      <c r="C15" s="55" t="s">
        <v>32</v>
      </c>
      <c r="D15" s="56"/>
      <c r="E15" s="57" t="s">
        <v>21</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60"/>
    </row>
    <row r="16" spans="1:98" s="48" customFormat="1" ht="18.3" customHeight="1">
      <c r="A16" s="54"/>
      <c r="C16" s="55" t="s">
        <v>27</v>
      </c>
      <c r="D16" s="56"/>
      <c r="E16" s="57" t="s">
        <v>23</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60"/>
    </row>
    <row r="17" spans="1:78" s="48" customFormat="1" ht="18.3" customHeight="1">
      <c r="A17" s="54"/>
      <c r="C17" s="55" t="s">
        <v>31</v>
      </c>
      <c r="D17" s="56"/>
      <c r="E17" s="57" t="s">
        <v>26</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60"/>
    </row>
    <row r="18" spans="1:78" s="48" customFormat="1" ht="18.3" customHeight="1">
      <c r="A18" s="54"/>
      <c r="C18" s="55" t="s">
        <v>28</v>
      </c>
      <c r="D18" s="56"/>
      <c r="E18" s="57" t="s">
        <v>44</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60"/>
    </row>
    <row r="19" spans="1:78" s="48" customFormat="1" ht="18.3" customHeight="1">
      <c r="A19" s="54"/>
      <c r="C19" s="55" t="s">
        <v>29</v>
      </c>
      <c r="D19" s="56"/>
      <c r="E19" s="57" t="s">
        <v>23</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60"/>
    </row>
    <row r="20" spans="1:78" s="48" customFormat="1" ht="18.3" customHeight="1">
      <c r="A20" s="54"/>
      <c r="C20" s="55" t="s">
        <v>30</v>
      </c>
      <c r="D20" s="56"/>
      <c r="E20" s="57" t="s">
        <v>45</v>
      </c>
      <c r="F20" s="51"/>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60"/>
    </row>
    <row r="21" spans="1:78" s="48" customFormat="1" ht="18.3" customHeight="1">
      <c r="A21" s="54"/>
      <c r="C21" s="55" t="s">
        <v>46</v>
      </c>
      <c r="D21" s="56"/>
      <c r="E21" s="57" t="s">
        <v>45</v>
      </c>
      <c r="F21" s="51"/>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60"/>
    </row>
    <row r="22" spans="1:78" s="48" customFormat="1" ht="18.3" customHeight="1">
      <c r="A22" s="54"/>
      <c r="C22" s="55" t="s">
        <v>142</v>
      </c>
      <c r="D22" s="56"/>
      <c r="E22" s="57" t="s">
        <v>143</v>
      </c>
      <c r="F22" s="51"/>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60"/>
    </row>
    <row r="23" spans="1:78" s="48" customFormat="1" ht="18.3" customHeight="1">
      <c r="A23" s="54"/>
      <c r="C23" s="55" t="s">
        <v>53</v>
      </c>
      <c r="D23" s="56"/>
      <c r="E23" s="57" t="s">
        <v>22</v>
      </c>
      <c r="F23" s="51"/>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60"/>
    </row>
    <row r="24" spans="1:78" s="48" customFormat="1" ht="18.3" customHeight="1">
      <c r="A24" s="54"/>
      <c r="C24" s="55" t="s">
        <v>55</v>
      </c>
      <c r="D24" s="56"/>
      <c r="E24" s="57" t="s">
        <v>44</v>
      </c>
      <c r="F24" s="51"/>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60"/>
    </row>
    <row r="25" spans="1:78" s="48" customFormat="1" ht="15.75" customHeight="1" thickBot="1">
      <c r="C25" s="61"/>
      <c r="D25" s="62"/>
      <c r="E25" s="63"/>
      <c r="F25" s="64"/>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6"/>
    </row>
    <row r="26" spans="1:78" s="67" customFormat="1" ht="12" customHeight="1">
      <c r="B26" s="48"/>
      <c r="C26" s="68" t="s">
        <v>2</v>
      </c>
      <c r="D26" s="69"/>
      <c r="F26" s="70"/>
      <c r="G26" s="71"/>
      <c r="H26" s="72"/>
      <c r="I26" s="72"/>
      <c r="J26" s="72"/>
      <c r="K26" s="72"/>
      <c r="L26" s="71">
        <v>2021</v>
      </c>
      <c r="M26" s="72"/>
      <c r="N26" s="72"/>
      <c r="O26" s="72"/>
      <c r="P26" s="72"/>
      <c r="Q26" s="71">
        <v>2022</v>
      </c>
      <c r="R26" s="72"/>
      <c r="S26" s="72"/>
      <c r="T26" s="72"/>
      <c r="U26" s="72"/>
      <c r="V26" s="72"/>
      <c r="W26" s="72"/>
      <c r="X26" s="72"/>
      <c r="Y26" s="72"/>
      <c r="Z26" s="72"/>
      <c r="AA26" s="72"/>
      <c r="AB26" s="72"/>
      <c r="AC26" s="71">
        <v>2023</v>
      </c>
      <c r="AD26" s="72"/>
      <c r="AE26" s="72"/>
      <c r="AF26" s="72"/>
      <c r="AG26" s="72"/>
      <c r="AH26" s="72"/>
      <c r="AI26" s="72"/>
      <c r="AJ26" s="72"/>
      <c r="AK26" s="72"/>
      <c r="AL26" s="72"/>
      <c r="AM26" s="72"/>
      <c r="AN26" s="72"/>
      <c r="AO26" s="71">
        <v>2024</v>
      </c>
      <c r="AP26" s="72"/>
      <c r="AQ26" s="72"/>
      <c r="AR26" s="72"/>
      <c r="AS26" s="72"/>
      <c r="AT26" s="72"/>
      <c r="AU26" s="72"/>
      <c r="AV26" s="72"/>
      <c r="AW26" s="72"/>
      <c r="AX26" s="72"/>
      <c r="AY26" s="72"/>
      <c r="AZ26" s="72"/>
      <c r="BA26" s="71">
        <v>2025</v>
      </c>
      <c r="BB26" s="72"/>
      <c r="BC26" s="72"/>
      <c r="BD26" s="72"/>
      <c r="BE26" s="72"/>
      <c r="BF26" s="72"/>
      <c r="BG26" s="72"/>
      <c r="BH26" s="72"/>
      <c r="BI26" s="72"/>
      <c r="BJ26" s="72"/>
      <c r="BK26" s="72"/>
      <c r="BL26" s="72"/>
      <c r="BM26" s="71">
        <v>2026</v>
      </c>
      <c r="BN26" s="72"/>
      <c r="BO26" s="72"/>
      <c r="BP26" s="72"/>
      <c r="BQ26" s="72"/>
      <c r="BR26" s="72"/>
      <c r="BS26" s="72"/>
      <c r="BT26" s="72"/>
      <c r="BU26" s="72"/>
      <c r="BV26" s="72"/>
      <c r="BW26" s="72"/>
      <c r="BX26" s="72"/>
      <c r="BY26" s="73" t="s">
        <v>1</v>
      </c>
      <c r="BZ26" s="48"/>
    </row>
    <row r="27" spans="1:78" s="74" customFormat="1" ht="20.100000000000001" customHeight="1" thickBot="1">
      <c r="B27" s="37"/>
      <c r="C27" s="306"/>
      <c r="D27" s="307"/>
      <c r="E27" s="307"/>
      <c r="G27" s="75" t="s">
        <v>5</v>
      </c>
      <c r="H27" s="75" t="s">
        <v>7</v>
      </c>
      <c r="I27" s="75" t="s">
        <v>5</v>
      </c>
      <c r="J27" s="75" t="s">
        <v>6</v>
      </c>
      <c r="K27" s="75" t="s">
        <v>6</v>
      </c>
      <c r="L27" s="75" t="s">
        <v>7</v>
      </c>
      <c r="M27" s="75" t="s">
        <v>8</v>
      </c>
      <c r="N27" s="75" t="s">
        <v>9</v>
      </c>
      <c r="O27" s="75" t="s">
        <v>10</v>
      </c>
      <c r="P27" s="75" t="s">
        <v>11</v>
      </c>
      <c r="Q27" s="75" t="s">
        <v>6</v>
      </c>
      <c r="R27" s="75" t="s">
        <v>12</v>
      </c>
      <c r="S27" s="75" t="s">
        <v>5</v>
      </c>
      <c r="T27" s="75" t="s">
        <v>7</v>
      </c>
      <c r="U27" s="75" t="s">
        <v>5</v>
      </c>
      <c r="V27" s="75" t="s">
        <v>6</v>
      </c>
      <c r="W27" s="75" t="s">
        <v>6</v>
      </c>
      <c r="X27" s="75" t="s">
        <v>7</v>
      </c>
      <c r="Y27" s="75" t="s">
        <v>8</v>
      </c>
      <c r="Z27" s="75" t="s">
        <v>9</v>
      </c>
      <c r="AA27" s="75" t="s">
        <v>10</v>
      </c>
      <c r="AB27" s="75" t="s">
        <v>11</v>
      </c>
      <c r="AC27" s="75" t="s">
        <v>6</v>
      </c>
      <c r="AD27" s="75" t="s">
        <v>12</v>
      </c>
      <c r="AE27" s="75" t="s">
        <v>5</v>
      </c>
      <c r="AF27" s="75" t="s">
        <v>7</v>
      </c>
      <c r="AG27" s="75" t="s">
        <v>5</v>
      </c>
      <c r="AH27" s="75" t="s">
        <v>6</v>
      </c>
      <c r="AI27" s="75" t="s">
        <v>6</v>
      </c>
      <c r="AJ27" s="75" t="s">
        <v>7</v>
      </c>
      <c r="AK27" s="75" t="s">
        <v>8</v>
      </c>
      <c r="AL27" s="75" t="s">
        <v>9</v>
      </c>
      <c r="AM27" s="75" t="s">
        <v>10</v>
      </c>
      <c r="AN27" s="75" t="s">
        <v>11</v>
      </c>
      <c r="AO27" s="75" t="s">
        <v>6</v>
      </c>
      <c r="AP27" s="75" t="s">
        <v>12</v>
      </c>
      <c r="AQ27" s="75" t="s">
        <v>5</v>
      </c>
      <c r="AR27" s="75" t="s">
        <v>7</v>
      </c>
      <c r="AS27" s="75" t="s">
        <v>5</v>
      </c>
      <c r="AT27" s="75" t="s">
        <v>6</v>
      </c>
      <c r="AU27" s="75" t="s">
        <v>6</v>
      </c>
      <c r="AV27" s="75" t="s">
        <v>7</v>
      </c>
      <c r="AW27" s="75" t="s">
        <v>8</v>
      </c>
      <c r="AX27" s="75" t="s">
        <v>9</v>
      </c>
      <c r="AY27" s="75" t="s">
        <v>10</v>
      </c>
      <c r="AZ27" s="75" t="s">
        <v>11</v>
      </c>
      <c r="BA27" s="75" t="s">
        <v>6</v>
      </c>
      <c r="BB27" s="75" t="s">
        <v>12</v>
      </c>
      <c r="BC27" s="75" t="s">
        <v>5</v>
      </c>
      <c r="BD27" s="75" t="s">
        <v>7</v>
      </c>
      <c r="BE27" s="75" t="s">
        <v>5</v>
      </c>
      <c r="BF27" s="75" t="s">
        <v>6</v>
      </c>
      <c r="BG27" s="75" t="s">
        <v>6</v>
      </c>
      <c r="BH27" s="75" t="s">
        <v>7</v>
      </c>
      <c r="BI27" s="75" t="s">
        <v>8</v>
      </c>
      <c r="BJ27" s="75" t="s">
        <v>9</v>
      </c>
      <c r="BK27" s="75" t="s">
        <v>10</v>
      </c>
      <c r="BL27" s="75" t="s">
        <v>11</v>
      </c>
      <c r="BM27" s="75" t="s">
        <v>6</v>
      </c>
      <c r="BN27" s="75" t="s">
        <v>12</v>
      </c>
      <c r="BO27" s="75" t="s">
        <v>5</v>
      </c>
      <c r="BP27" s="75" t="s">
        <v>7</v>
      </c>
      <c r="BQ27" s="75" t="s">
        <v>5</v>
      </c>
      <c r="BR27" s="75" t="s">
        <v>6</v>
      </c>
      <c r="BS27" s="75" t="s">
        <v>6</v>
      </c>
      <c r="BT27" s="75" t="s">
        <v>7</v>
      </c>
      <c r="BU27" s="75" t="s">
        <v>8</v>
      </c>
      <c r="BV27" s="75" t="s">
        <v>9</v>
      </c>
      <c r="BW27" s="75" t="s">
        <v>10</v>
      </c>
      <c r="BX27" s="75" t="s">
        <v>11</v>
      </c>
      <c r="BY27" s="76"/>
      <c r="BZ27" s="37"/>
    </row>
    <row r="28" spans="1:78" s="67" customFormat="1" ht="4.5" customHeight="1">
      <c r="B28" s="48"/>
      <c r="C28" s="306"/>
      <c r="D28" s="307"/>
      <c r="E28" s="30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8"/>
      <c r="BZ28" s="48"/>
    </row>
    <row r="29" spans="1:78" s="74" customFormat="1" ht="19.8" customHeight="1">
      <c r="B29" s="37"/>
      <c r="C29" s="79" t="s">
        <v>3</v>
      </c>
      <c r="D29" s="80" t="s">
        <v>0</v>
      </c>
      <c r="F29" s="80"/>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2"/>
      <c r="BZ29" s="37"/>
    </row>
    <row r="30" spans="1:78" s="67" customFormat="1" ht="18.3" customHeight="1">
      <c r="A30" s="83" t="e">
        <f>SUM(#REF!)/#REF!</f>
        <v>#REF!</v>
      </c>
      <c r="B30" s="48"/>
      <c r="C30" s="84" t="s">
        <v>34</v>
      </c>
      <c r="D30" s="85" t="s">
        <v>15</v>
      </c>
      <c r="F30" s="74"/>
      <c r="G30" s="86"/>
      <c r="H30" s="86"/>
      <c r="I30" s="86"/>
      <c r="J30" s="86"/>
      <c r="K30" s="86"/>
      <c r="L30" s="86"/>
      <c r="M30" s="86">
        <v>4</v>
      </c>
      <c r="N30" s="86">
        <v>4</v>
      </c>
      <c r="O30" s="86">
        <v>4</v>
      </c>
      <c r="P30" s="86">
        <v>4</v>
      </c>
      <c r="Q30" s="86">
        <v>4</v>
      </c>
      <c r="R30" s="86">
        <v>4</v>
      </c>
      <c r="S30" s="86">
        <v>4</v>
      </c>
      <c r="T30" s="86">
        <v>4</v>
      </c>
      <c r="U30" s="86">
        <v>4</v>
      </c>
      <c r="V30" s="86">
        <v>4</v>
      </c>
      <c r="W30" s="86">
        <v>4</v>
      </c>
      <c r="X30" s="86">
        <v>4</v>
      </c>
      <c r="Y30" s="86">
        <v>4</v>
      </c>
      <c r="Z30" s="86">
        <v>4</v>
      </c>
      <c r="AA30" s="86">
        <v>4</v>
      </c>
      <c r="AB30" s="86">
        <v>4</v>
      </c>
      <c r="AC30" s="86">
        <v>4</v>
      </c>
      <c r="AD30" s="86">
        <v>4</v>
      </c>
      <c r="AE30" s="86">
        <v>2</v>
      </c>
      <c r="AF30" s="86">
        <v>2</v>
      </c>
      <c r="AG30" s="86">
        <v>2</v>
      </c>
      <c r="AH30" s="86">
        <v>2</v>
      </c>
      <c r="AI30" s="86">
        <v>2</v>
      </c>
      <c r="AJ30" s="86">
        <v>2</v>
      </c>
      <c r="AK30" s="86">
        <v>2</v>
      </c>
      <c r="AL30" s="86">
        <v>2</v>
      </c>
      <c r="AM30" s="86">
        <v>2</v>
      </c>
      <c r="AN30" s="86">
        <v>2</v>
      </c>
      <c r="AO30" s="86">
        <v>2</v>
      </c>
      <c r="AP30" s="86">
        <v>2</v>
      </c>
      <c r="AQ30" s="86">
        <v>2</v>
      </c>
      <c r="AR30" s="86">
        <v>2</v>
      </c>
      <c r="AS30" s="86">
        <v>2</v>
      </c>
      <c r="AT30" s="86">
        <v>2</v>
      </c>
      <c r="AU30" s="86">
        <v>2</v>
      </c>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6"/>
      <c r="BU30" s="86"/>
      <c r="BV30" s="86"/>
      <c r="BW30" s="86"/>
      <c r="BX30" s="86"/>
      <c r="BY30" s="87">
        <f>SUM(G30:BX30)</f>
        <v>106</v>
      </c>
      <c r="BZ30" s="48"/>
    </row>
    <row r="31" spans="1:78" s="67" customFormat="1" ht="18.3" customHeight="1">
      <c r="A31" s="83"/>
      <c r="B31" s="48"/>
      <c r="C31" s="84" t="s">
        <v>144</v>
      </c>
      <c r="D31" s="85" t="s">
        <v>35</v>
      </c>
      <c r="F31" s="74"/>
      <c r="G31" s="86"/>
      <c r="H31" s="86"/>
      <c r="I31" s="86"/>
      <c r="J31" s="86"/>
      <c r="K31" s="86"/>
      <c r="L31" s="86"/>
      <c r="M31" s="86">
        <v>4</v>
      </c>
      <c r="N31" s="86">
        <v>4</v>
      </c>
      <c r="O31" s="86">
        <v>6</v>
      </c>
      <c r="P31" s="86">
        <v>6</v>
      </c>
      <c r="Q31" s="86">
        <v>6</v>
      </c>
      <c r="R31" s="86">
        <v>10</v>
      </c>
      <c r="S31" s="86">
        <v>8</v>
      </c>
      <c r="T31" s="86">
        <v>8</v>
      </c>
      <c r="U31" s="86">
        <v>8</v>
      </c>
      <c r="V31" s="86">
        <v>8</v>
      </c>
      <c r="W31" s="86">
        <v>8</v>
      </c>
      <c r="X31" s="86">
        <v>8</v>
      </c>
      <c r="Y31" s="86">
        <v>8</v>
      </c>
      <c r="Z31" s="86">
        <v>12</v>
      </c>
      <c r="AA31" s="86">
        <v>2</v>
      </c>
      <c r="AB31" s="86">
        <v>2</v>
      </c>
      <c r="AC31" s="86">
        <v>8</v>
      </c>
      <c r="AD31" s="86">
        <v>8</v>
      </c>
      <c r="AE31" s="86">
        <v>2</v>
      </c>
      <c r="AF31" s="86">
        <v>2</v>
      </c>
      <c r="AG31" s="86">
        <v>2</v>
      </c>
      <c r="AH31" s="86">
        <v>2</v>
      </c>
      <c r="AI31" s="86">
        <v>2</v>
      </c>
      <c r="AJ31" s="86">
        <v>2</v>
      </c>
      <c r="AK31" s="86">
        <v>2</v>
      </c>
      <c r="AL31" s="86">
        <v>2</v>
      </c>
      <c r="AM31" s="86">
        <v>2</v>
      </c>
      <c r="AN31" s="86">
        <v>2</v>
      </c>
      <c r="AO31" s="86">
        <v>2</v>
      </c>
      <c r="AP31" s="86">
        <v>2</v>
      </c>
      <c r="AQ31" s="86">
        <v>2</v>
      </c>
      <c r="AR31" s="86">
        <v>2</v>
      </c>
      <c r="AS31" s="86">
        <v>2</v>
      </c>
      <c r="AT31" s="86">
        <v>2</v>
      </c>
      <c r="AU31" s="86">
        <v>2</v>
      </c>
      <c r="AV31" s="86"/>
      <c r="AW31" s="86"/>
      <c r="AX31" s="86"/>
      <c r="AY31" s="86"/>
      <c r="AZ31" s="86"/>
      <c r="BA31" s="86"/>
      <c r="BB31" s="86"/>
      <c r="BC31" s="86"/>
      <c r="BD31" s="86">
        <v>0.5</v>
      </c>
      <c r="BE31" s="86"/>
      <c r="BF31" s="86"/>
      <c r="BG31" s="86"/>
      <c r="BH31" s="86"/>
      <c r="BI31" s="86"/>
      <c r="BJ31" s="86"/>
      <c r="BK31" s="86"/>
      <c r="BL31" s="86"/>
      <c r="BM31" s="86"/>
      <c r="BN31" s="86"/>
      <c r="BO31" s="86"/>
      <c r="BP31" s="86"/>
      <c r="BQ31" s="86"/>
      <c r="BR31" s="86"/>
      <c r="BS31" s="86"/>
      <c r="BT31" s="86"/>
      <c r="BU31" s="86"/>
      <c r="BV31" s="86"/>
      <c r="BW31" s="86"/>
      <c r="BX31" s="86"/>
      <c r="BY31" s="87">
        <f t="shared" ref="BY31:BY35" si="0">SUM(G31:BX31)</f>
        <v>158.5</v>
      </c>
      <c r="BZ31" s="48"/>
    </row>
    <row r="32" spans="1:78" s="67" customFormat="1" ht="18.3" customHeight="1">
      <c r="A32" s="83" t="e">
        <f>SUM(#REF!)/#REF!</f>
        <v>#REF!</v>
      </c>
      <c r="B32" s="48"/>
      <c r="C32" s="84" t="s">
        <v>117</v>
      </c>
      <c r="D32" s="85" t="s">
        <v>17</v>
      </c>
      <c r="F32" s="74"/>
      <c r="G32" s="86"/>
      <c r="H32" s="86"/>
      <c r="I32" s="86"/>
      <c r="J32" s="86"/>
      <c r="K32" s="86"/>
      <c r="L32" s="86"/>
      <c r="M32" s="86">
        <v>4</v>
      </c>
      <c r="N32" s="86">
        <v>4</v>
      </c>
      <c r="O32" s="86">
        <v>4</v>
      </c>
      <c r="P32" s="86">
        <v>4</v>
      </c>
      <c r="Q32" s="86">
        <v>4</v>
      </c>
      <c r="R32" s="86">
        <v>4</v>
      </c>
      <c r="S32" s="86">
        <v>4</v>
      </c>
      <c r="T32" s="86">
        <v>4</v>
      </c>
      <c r="U32" s="86">
        <v>4</v>
      </c>
      <c r="V32" s="86">
        <v>4</v>
      </c>
      <c r="W32" s="86">
        <v>4</v>
      </c>
      <c r="X32" s="86">
        <v>4</v>
      </c>
      <c r="Y32" s="86">
        <v>8</v>
      </c>
      <c r="Z32" s="86">
        <v>8</v>
      </c>
      <c r="AA32" s="86">
        <v>4</v>
      </c>
      <c r="AB32" s="86">
        <v>4</v>
      </c>
      <c r="AC32" s="86">
        <v>6</v>
      </c>
      <c r="AD32" s="86">
        <v>6</v>
      </c>
      <c r="AE32" s="86">
        <v>4</v>
      </c>
      <c r="AF32" s="86">
        <v>4</v>
      </c>
      <c r="AG32" s="86">
        <v>4</v>
      </c>
      <c r="AH32" s="86">
        <v>4</v>
      </c>
      <c r="AI32" s="86">
        <v>4</v>
      </c>
      <c r="AJ32" s="86">
        <v>4</v>
      </c>
      <c r="AK32" s="86">
        <v>4</v>
      </c>
      <c r="AL32" s="86">
        <v>4</v>
      </c>
      <c r="AM32" s="86">
        <v>4</v>
      </c>
      <c r="AN32" s="86">
        <v>4</v>
      </c>
      <c r="AO32" s="86">
        <v>4</v>
      </c>
      <c r="AP32" s="86">
        <v>4</v>
      </c>
      <c r="AQ32" s="86">
        <v>4</v>
      </c>
      <c r="AR32" s="86">
        <v>4</v>
      </c>
      <c r="AS32" s="86">
        <v>4</v>
      </c>
      <c r="AT32" s="86">
        <v>4</v>
      </c>
      <c r="AU32" s="86">
        <v>4</v>
      </c>
      <c r="AV32" s="86"/>
      <c r="AW32" s="86"/>
      <c r="AX32" s="86"/>
      <c r="AY32" s="86"/>
      <c r="AZ32" s="86"/>
      <c r="BA32" s="86"/>
      <c r="BB32" s="86"/>
      <c r="BC32" s="86"/>
      <c r="BD32" s="86">
        <v>1</v>
      </c>
      <c r="BE32" s="86"/>
      <c r="BF32" s="86"/>
      <c r="BG32" s="86"/>
      <c r="BH32" s="86"/>
      <c r="BI32" s="86"/>
      <c r="BJ32" s="86"/>
      <c r="BK32" s="86"/>
      <c r="BL32" s="86"/>
      <c r="BM32" s="86"/>
      <c r="BN32" s="86"/>
      <c r="BO32" s="86"/>
      <c r="BP32" s="86"/>
      <c r="BQ32" s="86"/>
      <c r="BR32" s="86"/>
      <c r="BS32" s="86"/>
      <c r="BT32" s="86"/>
      <c r="BU32" s="86"/>
      <c r="BV32" s="86"/>
      <c r="BW32" s="86"/>
      <c r="BX32" s="86"/>
      <c r="BY32" s="87">
        <f t="shared" si="0"/>
        <v>153</v>
      </c>
      <c r="BZ32" s="48"/>
    </row>
    <row r="33" spans="1:78" s="67" customFormat="1" ht="18.3" customHeight="1">
      <c r="A33" s="83"/>
      <c r="B33" s="48"/>
      <c r="C33" s="84" t="s">
        <v>47</v>
      </c>
      <c r="D33" s="85" t="s">
        <v>24</v>
      </c>
      <c r="F33" s="74"/>
      <c r="G33" s="86"/>
      <c r="H33" s="86"/>
      <c r="I33" s="86"/>
      <c r="J33" s="86"/>
      <c r="K33" s="86"/>
      <c r="L33" s="86"/>
      <c r="M33" s="86"/>
      <c r="N33" s="86"/>
      <c r="O33" s="86">
        <v>1</v>
      </c>
      <c r="P33" s="86"/>
      <c r="Q33" s="86"/>
      <c r="R33" s="86">
        <v>2</v>
      </c>
      <c r="S33" s="86"/>
      <c r="T33" s="86"/>
      <c r="U33" s="86"/>
      <c r="V33" s="86">
        <v>2</v>
      </c>
      <c r="W33" s="86"/>
      <c r="X33" s="86"/>
      <c r="Y33" s="86">
        <v>2</v>
      </c>
      <c r="Z33" s="86">
        <v>2</v>
      </c>
      <c r="AA33" s="86"/>
      <c r="AB33" s="86"/>
      <c r="AC33" s="86">
        <v>2</v>
      </c>
      <c r="AD33" s="86">
        <v>1</v>
      </c>
      <c r="AE33" s="86"/>
      <c r="AF33" s="86">
        <v>0.5</v>
      </c>
      <c r="AG33" s="86">
        <v>0.5</v>
      </c>
      <c r="AH33" s="86">
        <v>0.5</v>
      </c>
      <c r="AI33" s="86">
        <v>0.5</v>
      </c>
      <c r="AJ33" s="86">
        <v>0.5</v>
      </c>
      <c r="AK33" s="86">
        <v>0.5</v>
      </c>
      <c r="AL33" s="86">
        <v>0.5</v>
      </c>
      <c r="AM33" s="86">
        <v>0.5</v>
      </c>
      <c r="AN33" s="86">
        <v>0.5</v>
      </c>
      <c r="AO33" s="86">
        <v>0.5</v>
      </c>
      <c r="AP33" s="86">
        <v>0.5</v>
      </c>
      <c r="AQ33" s="86">
        <v>0.5</v>
      </c>
      <c r="AR33" s="86">
        <v>0.5</v>
      </c>
      <c r="AS33" s="86">
        <v>0.5</v>
      </c>
      <c r="AT33" s="86">
        <v>0.5</v>
      </c>
      <c r="AU33" s="86">
        <v>0.5</v>
      </c>
      <c r="AV33" s="86"/>
      <c r="AW33" s="86"/>
      <c r="AX33" s="86"/>
      <c r="AY33" s="86"/>
      <c r="AZ33" s="86"/>
      <c r="BA33" s="86"/>
      <c r="BB33" s="86"/>
      <c r="BC33" s="86"/>
      <c r="BD33" s="86">
        <v>1</v>
      </c>
      <c r="BE33" s="86"/>
      <c r="BF33" s="86"/>
      <c r="BG33" s="86"/>
      <c r="BH33" s="86"/>
      <c r="BI33" s="86"/>
      <c r="BJ33" s="86"/>
      <c r="BK33" s="86"/>
      <c r="BL33" s="86"/>
      <c r="BM33" s="86"/>
      <c r="BN33" s="86"/>
      <c r="BO33" s="86"/>
      <c r="BP33" s="86"/>
      <c r="BQ33" s="86"/>
      <c r="BR33" s="86"/>
      <c r="BS33" s="86"/>
      <c r="BT33" s="86"/>
      <c r="BU33" s="86"/>
      <c r="BV33" s="86"/>
      <c r="BW33" s="86"/>
      <c r="BX33" s="86"/>
      <c r="BY33" s="87">
        <f t="shared" si="0"/>
        <v>21</v>
      </c>
      <c r="BZ33" s="48"/>
    </row>
    <row r="34" spans="1:78" s="67" customFormat="1" ht="18.3" customHeight="1">
      <c r="A34" s="83"/>
      <c r="B34" s="48"/>
      <c r="C34" s="84" t="s">
        <v>49</v>
      </c>
      <c r="D34" s="85" t="s">
        <v>48</v>
      </c>
      <c r="F34" s="74"/>
      <c r="G34" s="86"/>
      <c r="H34" s="86"/>
      <c r="I34" s="86"/>
      <c r="J34" s="86"/>
      <c r="K34" s="86"/>
      <c r="L34" s="86"/>
      <c r="M34" s="86"/>
      <c r="N34" s="86"/>
      <c r="O34" s="86"/>
      <c r="P34" s="86"/>
      <c r="Q34" s="86"/>
      <c r="R34" s="86"/>
      <c r="S34" s="86"/>
      <c r="T34" s="86"/>
      <c r="U34" s="86"/>
      <c r="V34" s="86"/>
      <c r="W34" s="86"/>
      <c r="X34" s="86"/>
      <c r="Y34" s="86">
        <v>10</v>
      </c>
      <c r="Z34" s="86">
        <v>10</v>
      </c>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c r="BR34" s="86"/>
      <c r="BS34" s="86"/>
      <c r="BT34" s="86"/>
      <c r="BU34" s="86"/>
      <c r="BV34" s="86"/>
      <c r="BW34" s="86"/>
      <c r="BX34" s="86"/>
      <c r="BY34" s="87">
        <f t="shared" si="0"/>
        <v>20</v>
      </c>
      <c r="BZ34" s="48"/>
    </row>
    <row r="35" spans="1:78" s="67" customFormat="1" ht="18.3" customHeight="1">
      <c r="A35" s="83"/>
      <c r="B35" s="48"/>
      <c r="C35" s="84"/>
      <c r="D35" s="85" t="s">
        <v>51</v>
      </c>
      <c r="F35" s="74"/>
      <c r="G35" s="86"/>
      <c r="H35" s="86"/>
      <c r="I35" s="86"/>
      <c r="J35" s="86"/>
      <c r="K35" s="86"/>
      <c r="L35" s="86"/>
      <c r="M35" s="86">
        <v>1</v>
      </c>
      <c r="N35" s="86">
        <v>1</v>
      </c>
      <c r="O35" s="86">
        <v>1</v>
      </c>
      <c r="P35" s="86">
        <v>1</v>
      </c>
      <c r="Q35" s="86">
        <v>1</v>
      </c>
      <c r="R35" s="86">
        <v>1</v>
      </c>
      <c r="S35" s="86">
        <v>1</v>
      </c>
      <c r="T35" s="86">
        <v>1</v>
      </c>
      <c r="U35" s="86">
        <v>1</v>
      </c>
      <c r="V35" s="86">
        <v>1</v>
      </c>
      <c r="W35" s="86">
        <v>1</v>
      </c>
      <c r="X35" s="86">
        <v>1</v>
      </c>
      <c r="Y35" s="86">
        <v>1</v>
      </c>
      <c r="Z35" s="86">
        <v>1</v>
      </c>
      <c r="AA35" s="86">
        <v>1</v>
      </c>
      <c r="AB35" s="86">
        <v>1</v>
      </c>
      <c r="AC35" s="86">
        <v>1</v>
      </c>
      <c r="AD35" s="86">
        <v>1</v>
      </c>
      <c r="AE35" s="86">
        <v>1</v>
      </c>
      <c r="AF35" s="86">
        <v>1</v>
      </c>
      <c r="AG35" s="86">
        <v>1</v>
      </c>
      <c r="AH35" s="86">
        <v>1</v>
      </c>
      <c r="AI35" s="86">
        <v>1</v>
      </c>
      <c r="AJ35" s="86">
        <v>1</v>
      </c>
      <c r="AK35" s="86">
        <v>1</v>
      </c>
      <c r="AL35" s="86">
        <v>1</v>
      </c>
      <c r="AM35" s="86">
        <v>1</v>
      </c>
      <c r="AN35" s="86">
        <v>1</v>
      </c>
      <c r="AO35" s="86">
        <v>1</v>
      </c>
      <c r="AP35" s="86">
        <v>1</v>
      </c>
      <c r="AQ35" s="86">
        <v>1</v>
      </c>
      <c r="AR35" s="86">
        <v>1</v>
      </c>
      <c r="AS35" s="86">
        <v>1</v>
      </c>
      <c r="AT35" s="86">
        <v>1</v>
      </c>
      <c r="AU35" s="86">
        <v>1</v>
      </c>
      <c r="AV35" s="86"/>
      <c r="AW35" s="86"/>
      <c r="AX35" s="86"/>
      <c r="AY35" s="86"/>
      <c r="AZ35" s="86"/>
      <c r="BA35" s="86"/>
      <c r="BB35" s="86"/>
      <c r="BC35" s="86"/>
      <c r="BD35" s="86">
        <v>1</v>
      </c>
      <c r="BE35" s="86"/>
      <c r="BF35" s="86"/>
      <c r="BG35" s="86"/>
      <c r="BH35" s="86"/>
      <c r="BI35" s="86"/>
      <c r="BJ35" s="86"/>
      <c r="BK35" s="86"/>
      <c r="BL35" s="86"/>
      <c r="BM35" s="86"/>
      <c r="BN35" s="86"/>
      <c r="BO35" s="86"/>
      <c r="BP35" s="86"/>
      <c r="BQ35" s="86"/>
      <c r="BR35" s="86"/>
      <c r="BS35" s="86"/>
      <c r="BT35" s="86"/>
      <c r="BU35" s="86"/>
      <c r="BV35" s="86"/>
      <c r="BW35" s="86"/>
      <c r="BX35" s="86"/>
      <c r="BY35" s="87">
        <f t="shared" si="0"/>
        <v>36</v>
      </c>
      <c r="BZ35" s="48"/>
    </row>
    <row r="36" spans="1:78" s="88" customFormat="1" ht="18.75" customHeight="1">
      <c r="B36" s="89"/>
      <c r="C36" s="90"/>
      <c r="D36" s="91"/>
      <c r="E36" s="92"/>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93"/>
      <c r="BN36" s="93"/>
      <c r="BO36" s="93"/>
      <c r="BP36" s="93"/>
      <c r="BQ36" s="93"/>
      <c r="BR36" s="93"/>
      <c r="BS36" s="93"/>
      <c r="BT36" s="93"/>
      <c r="BU36" s="93"/>
      <c r="BV36" s="93"/>
      <c r="BW36" s="93"/>
      <c r="BX36" s="93"/>
      <c r="BY36" s="87"/>
      <c r="BZ36" s="89"/>
    </row>
    <row r="37" spans="1:78" s="67" customFormat="1" ht="18.75" customHeight="1" thickBot="1">
      <c r="A37" s="74"/>
      <c r="B37" s="48"/>
      <c r="C37" s="94" t="s">
        <v>4</v>
      </c>
      <c r="D37" s="95"/>
      <c r="E37" s="96"/>
      <c r="F37" s="96"/>
      <c r="G37" s="97">
        <f t="shared" ref="G37:K37" si="1">SUM(G30:G36)</f>
        <v>0</v>
      </c>
      <c r="H37" s="97">
        <f t="shared" si="1"/>
        <v>0</v>
      </c>
      <c r="I37" s="97">
        <f t="shared" si="1"/>
        <v>0</v>
      </c>
      <c r="J37" s="97">
        <f t="shared" si="1"/>
        <v>0</v>
      </c>
      <c r="K37" s="97">
        <f t="shared" si="1"/>
        <v>0</v>
      </c>
      <c r="L37" s="97">
        <f>SUM(L30:L34)</f>
        <v>0</v>
      </c>
      <c r="M37" s="97">
        <f t="shared" ref="M37:BO37" si="2">SUM(M30:M34)</f>
        <v>12</v>
      </c>
      <c r="N37" s="97">
        <f t="shared" si="2"/>
        <v>12</v>
      </c>
      <c r="O37" s="97">
        <f t="shared" si="2"/>
        <v>15</v>
      </c>
      <c r="P37" s="97">
        <f t="shared" si="2"/>
        <v>14</v>
      </c>
      <c r="Q37" s="97">
        <f t="shared" si="2"/>
        <v>14</v>
      </c>
      <c r="R37" s="97">
        <f t="shared" si="2"/>
        <v>20</v>
      </c>
      <c r="S37" s="97">
        <f t="shared" si="2"/>
        <v>16</v>
      </c>
      <c r="T37" s="97">
        <f t="shared" si="2"/>
        <v>16</v>
      </c>
      <c r="U37" s="97">
        <f t="shared" si="2"/>
        <v>16</v>
      </c>
      <c r="V37" s="97">
        <f t="shared" si="2"/>
        <v>18</v>
      </c>
      <c r="W37" s="97">
        <f t="shared" si="2"/>
        <v>16</v>
      </c>
      <c r="X37" s="97">
        <f t="shared" si="2"/>
        <v>16</v>
      </c>
      <c r="Y37" s="97">
        <f t="shared" si="2"/>
        <v>32</v>
      </c>
      <c r="Z37" s="97">
        <f t="shared" si="2"/>
        <v>36</v>
      </c>
      <c r="AA37" s="97">
        <f t="shared" si="2"/>
        <v>10</v>
      </c>
      <c r="AB37" s="97">
        <f t="shared" si="2"/>
        <v>10</v>
      </c>
      <c r="AC37" s="97">
        <f t="shared" si="2"/>
        <v>20</v>
      </c>
      <c r="AD37" s="97">
        <f t="shared" si="2"/>
        <v>19</v>
      </c>
      <c r="AE37" s="97">
        <f t="shared" si="2"/>
        <v>8</v>
      </c>
      <c r="AF37" s="97">
        <f t="shared" si="2"/>
        <v>8.5</v>
      </c>
      <c r="AG37" s="97">
        <f t="shared" si="2"/>
        <v>8.5</v>
      </c>
      <c r="AH37" s="97">
        <f t="shared" si="2"/>
        <v>8.5</v>
      </c>
      <c r="AI37" s="97">
        <f t="shared" si="2"/>
        <v>8.5</v>
      </c>
      <c r="AJ37" s="97">
        <f t="shared" si="2"/>
        <v>8.5</v>
      </c>
      <c r="AK37" s="97">
        <f t="shared" si="2"/>
        <v>8.5</v>
      </c>
      <c r="AL37" s="97">
        <f t="shared" si="2"/>
        <v>8.5</v>
      </c>
      <c r="AM37" s="97">
        <f t="shared" si="2"/>
        <v>8.5</v>
      </c>
      <c r="AN37" s="97">
        <f t="shared" si="2"/>
        <v>8.5</v>
      </c>
      <c r="AO37" s="97">
        <f t="shared" si="2"/>
        <v>8.5</v>
      </c>
      <c r="AP37" s="97">
        <f t="shared" si="2"/>
        <v>8.5</v>
      </c>
      <c r="AQ37" s="97">
        <f t="shared" si="2"/>
        <v>8.5</v>
      </c>
      <c r="AR37" s="97">
        <f t="shared" si="2"/>
        <v>8.5</v>
      </c>
      <c r="AS37" s="97">
        <f t="shared" si="2"/>
        <v>8.5</v>
      </c>
      <c r="AT37" s="97">
        <f t="shared" si="2"/>
        <v>8.5</v>
      </c>
      <c r="AU37" s="97">
        <f t="shared" si="2"/>
        <v>8.5</v>
      </c>
      <c r="AV37" s="97">
        <f t="shared" si="2"/>
        <v>0</v>
      </c>
      <c r="AW37" s="97">
        <f t="shared" si="2"/>
        <v>0</v>
      </c>
      <c r="AX37" s="97">
        <f t="shared" si="2"/>
        <v>0</v>
      </c>
      <c r="AY37" s="97">
        <f t="shared" si="2"/>
        <v>0</v>
      </c>
      <c r="AZ37" s="97">
        <f t="shared" si="2"/>
        <v>0</v>
      </c>
      <c r="BA37" s="97">
        <f t="shared" si="2"/>
        <v>0</v>
      </c>
      <c r="BB37" s="97">
        <f t="shared" si="2"/>
        <v>0</v>
      </c>
      <c r="BC37" s="97">
        <f t="shared" si="2"/>
        <v>0</v>
      </c>
      <c r="BD37" s="97">
        <f t="shared" si="2"/>
        <v>2.5</v>
      </c>
      <c r="BE37" s="97">
        <f t="shared" si="2"/>
        <v>0</v>
      </c>
      <c r="BF37" s="97">
        <f t="shared" si="2"/>
        <v>0</v>
      </c>
      <c r="BG37" s="97">
        <f t="shared" si="2"/>
        <v>0</v>
      </c>
      <c r="BH37" s="97">
        <f t="shared" si="2"/>
        <v>0</v>
      </c>
      <c r="BI37" s="97">
        <f t="shared" si="2"/>
        <v>0</v>
      </c>
      <c r="BJ37" s="97">
        <f t="shared" si="2"/>
        <v>0</v>
      </c>
      <c r="BK37" s="97">
        <f t="shared" si="2"/>
        <v>0</v>
      </c>
      <c r="BL37" s="97">
        <f t="shared" si="2"/>
        <v>0</v>
      </c>
      <c r="BM37" s="97">
        <f t="shared" si="2"/>
        <v>0</v>
      </c>
      <c r="BN37" s="97">
        <f t="shared" si="2"/>
        <v>0</v>
      </c>
      <c r="BO37" s="97">
        <f t="shared" si="2"/>
        <v>0</v>
      </c>
      <c r="BP37" s="97">
        <f t="shared" ref="BP37:BW37" si="3">SUM(BP30:BP36)</f>
        <v>0</v>
      </c>
      <c r="BQ37" s="97">
        <f t="shared" si="3"/>
        <v>0</v>
      </c>
      <c r="BR37" s="97">
        <f t="shared" si="3"/>
        <v>0</v>
      </c>
      <c r="BS37" s="97">
        <f t="shared" si="3"/>
        <v>0</v>
      </c>
      <c r="BT37" s="97">
        <f t="shared" si="3"/>
        <v>0</v>
      </c>
      <c r="BU37" s="97">
        <f t="shared" si="3"/>
        <v>0</v>
      </c>
      <c r="BV37" s="97">
        <f t="shared" si="3"/>
        <v>0</v>
      </c>
      <c r="BW37" s="97">
        <f t="shared" si="3"/>
        <v>0</v>
      </c>
      <c r="BX37" s="97">
        <f t="shared" ref="BX37" si="4">SUM(BX30:BX36)</f>
        <v>0</v>
      </c>
      <c r="BY37" s="98">
        <f>SUM(G37:BO37)</f>
        <v>458.5</v>
      </c>
      <c r="BZ37" s="48"/>
    </row>
    <row r="38" spans="1:78" s="67" customFormat="1" ht="13.2" thickBot="1">
      <c r="A38" s="74"/>
      <c r="B38" s="48"/>
      <c r="C38" s="79" t="s">
        <v>13</v>
      </c>
      <c r="D38" s="85"/>
      <c r="E38" s="99"/>
      <c r="F38" s="99"/>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c r="BO38" s="100"/>
      <c r="BP38" s="100"/>
      <c r="BQ38" s="100"/>
      <c r="BR38" s="100"/>
      <c r="BS38" s="100"/>
      <c r="BT38" s="100"/>
      <c r="BU38" s="100"/>
      <c r="BV38" s="100"/>
      <c r="BW38" s="100"/>
      <c r="BX38" s="100"/>
      <c r="BY38" s="101"/>
      <c r="BZ38" s="48"/>
    </row>
    <row r="39" spans="1:78" s="67" customFormat="1" ht="12.6">
      <c r="A39" s="74"/>
      <c r="B39" s="48"/>
      <c r="C39" s="79"/>
      <c r="D39" s="85"/>
      <c r="E39" s="99"/>
      <c r="F39" s="99"/>
      <c r="G39" s="71"/>
      <c r="H39" s="72"/>
      <c r="I39" s="72"/>
      <c r="J39" s="72"/>
      <c r="K39" s="72"/>
      <c r="L39" s="71">
        <v>2021</v>
      </c>
      <c r="M39" s="72"/>
      <c r="N39" s="72"/>
      <c r="O39" s="72"/>
      <c r="P39" s="72"/>
      <c r="Q39" s="71">
        <v>2022</v>
      </c>
      <c r="R39" s="72"/>
      <c r="S39" s="72"/>
      <c r="T39" s="72"/>
      <c r="U39" s="72"/>
      <c r="V39" s="72"/>
      <c r="W39" s="72"/>
      <c r="X39" s="72"/>
      <c r="Y39" s="72"/>
      <c r="Z39" s="72"/>
      <c r="AA39" s="72"/>
      <c r="AB39" s="72"/>
      <c r="AC39" s="71">
        <v>2023</v>
      </c>
      <c r="AD39" s="72"/>
      <c r="AE39" s="72"/>
      <c r="AF39" s="72"/>
      <c r="AG39" s="72"/>
      <c r="AH39" s="72"/>
      <c r="AI39" s="72"/>
      <c r="AJ39" s="72"/>
      <c r="AK39" s="72"/>
      <c r="AL39" s="72"/>
      <c r="AM39" s="72"/>
      <c r="AN39" s="72"/>
      <c r="AO39" s="71">
        <v>2024</v>
      </c>
      <c r="AP39" s="72"/>
      <c r="AQ39" s="72"/>
      <c r="AR39" s="72"/>
      <c r="AS39" s="72"/>
      <c r="AT39" s="72"/>
      <c r="AU39" s="72"/>
      <c r="AV39" s="72"/>
      <c r="AW39" s="72"/>
      <c r="AX39" s="72"/>
      <c r="AY39" s="72"/>
      <c r="AZ39" s="72"/>
      <c r="BA39" s="71">
        <v>2025</v>
      </c>
      <c r="BB39" s="72"/>
      <c r="BC39" s="72"/>
      <c r="BD39" s="72"/>
      <c r="BE39" s="72"/>
      <c r="BF39" s="72"/>
      <c r="BG39" s="72"/>
      <c r="BH39" s="72"/>
      <c r="BI39" s="72"/>
      <c r="BJ39" s="72"/>
      <c r="BK39" s="72"/>
      <c r="BL39" s="72"/>
      <c r="BM39" s="71">
        <v>2026</v>
      </c>
      <c r="BN39" s="72"/>
      <c r="BO39" s="72"/>
      <c r="BP39" s="72"/>
      <c r="BQ39" s="72"/>
      <c r="BR39" s="72"/>
      <c r="BS39" s="72"/>
      <c r="BT39" s="72"/>
      <c r="BU39" s="72"/>
      <c r="BV39" s="72"/>
      <c r="BW39" s="72"/>
      <c r="BX39" s="72"/>
      <c r="BY39" s="102" t="s">
        <v>1</v>
      </c>
      <c r="BZ39" s="48"/>
    </row>
    <row r="40" spans="1:78" s="74" customFormat="1" ht="16.5" customHeight="1" thickBot="1">
      <c r="B40" s="37"/>
      <c r="C40" s="79"/>
      <c r="D40" s="85"/>
      <c r="E40" s="103"/>
      <c r="F40" s="99"/>
      <c r="G40" s="75" t="s">
        <v>5</v>
      </c>
      <c r="H40" s="75" t="s">
        <v>7</v>
      </c>
      <c r="I40" s="75" t="s">
        <v>5</v>
      </c>
      <c r="J40" s="75" t="s">
        <v>6</v>
      </c>
      <c r="K40" s="75" t="s">
        <v>6</v>
      </c>
      <c r="L40" s="75" t="s">
        <v>7</v>
      </c>
      <c r="M40" s="75" t="s">
        <v>8</v>
      </c>
      <c r="N40" s="75" t="s">
        <v>9</v>
      </c>
      <c r="O40" s="75" t="s">
        <v>10</v>
      </c>
      <c r="P40" s="75" t="s">
        <v>11</v>
      </c>
      <c r="Q40" s="75" t="s">
        <v>6</v>
      </c>
      <c r="R40" s="75" t="s">
        <v>12</v>
      </c>
      <c r="S40" s="75" t="s">
        <v>5</v>
      </c>
      <c r="T40" s="75" t="s">
        <v>7</v>
      </c>
      <c r="U40" s="75" t="s">
        <v>5</v>
      </c>
      <c r="V40" s="75" t="s">
        <v>6</v>
      </c>
      <c r="W40" s="75" t="s">
        <v>6</v>
      </c>
      <c r="X40" s="75" t="s">
        <v>7</v>
      </c>
      <c r="Y40" s="75" t="s">
        <v>8</v>
      </c>
      <c r="Z40" s="75" t="s">
        <v>9</v>
      </c>
      <c r="AA40" s="75" t="s">
        <v>10</v>
      </c>
      <c r="AB40" s="75" t="s">
        <v>11</v>
      </c>
      <c r="AC40" s="75" t="s">
        <v>6</v>
      </c>
      <c r="AD40" s="75" t="s">
        <v>12</v>
      </c>
      <c r="AE40" s="75" t="s">
        <v>5</v>
      </c>
      <c r="AF40" s="75" t="s">
        <v>7</v>
      </c>
      <c r="AG40" s="75" t="s">
        <v>5</v>
      </c>
      <c r="AH40" s="75" t="s">
        <v>6</v>
      </c>
      <c r="AI40" s="75" t="s">
        <v>6</v>
      </c>
      <c r="AJ40" s="75" t="s">
        <v>7</v>
      </c>
      <c r="AK40" s="75" t="s">
        <v>8</v>
      </c>
      <c r="AL40" s="75" t="s">
        <v>9</v>
      </c>
      <c r="AM40" s="75" t="s">
        <v>10</v>
      </c>
      <c r="AN40" s="75" t="s">
        <v>11</v>
      </c>
      <c r="AO40" s="75" t="s">
        <v>6</v>
      </c>
      <c r="AP40" s="75" t="s">
        <v>12</v>
      </c>
      <c r="AQ40" s="75" t="s">
        <v>5</v>
      </c>
      <c r="AR40" s="75" t="s">
        <v>7</v>
      </c>
      <c r="AS40" s="75" t="s">
        <v>5</v>
      </c>
      <c r="AT40" s="75" t="s">
        <v>6</v>
      </c>
      <c r="AU40" s="75" t="s">
        <v>6</v>
      </c>
      <c r="AV40" s="75" t="s">
        <v>7</v>
      </c>
      <c r="AW40" s="75" t="s">
        <v>8</v>
      </c>
      <c r="AX40" s="75" t="s">
        <v>9</v>
      </c>
      <c r="AY40" s="75" t="s">
        <v>10</v>
      </c>
      <c r="AZ40" s="75" t="s">
        <v>11</v>
      </c>
      <c r="BA40" s="75" t="s">
        <v>6</v>
      </c>
      <c r="BB40" s="75" t="s">
        <v>12</v>
      </c>
      <c r="BC40" s="75" t="s">
        <v>5</v>
      </c>
      <c r="BD40" s="75" t="s">
        <v>7</v>
      </c>
      <c r="BE40" s="75" t="s">
        <v>5</v>
      </c>
      <c r="BF40" s="75" t="s">
        <v>6</v>
      </c>
      <c r="BG40" s="75" t="s">
        <v>6</v>
      </c>
      <c r="BH40" s="75" t="s">
        <v>7</v>
      </c>
      <c r="BI40" s="75" t="s">
        <v>8</v>
      </c>
      <c r="BJ40" s="75" t="s">
        <v>9</v>
      </c>
      <c r="BK40" s="75" t="s">
        <v>10</v>
      </c>
      <c r="BL40" s="75" t="s">
        <v>11</v>
      </c>
      <c r="BM40" s="75" t="s">
        <v>6</v>
      </c>
      <c r="BN40" s="75" t="s">
        <v>12</v>
      </c>
      <c r="BO40" s="75" t="s">
        <v>5</v>
      </c>
      <c r="BP40" s="75" t="s">
        <v>7</v>
      </c>
      <c r="BQ40" s="75" t="s">
        <v>5</v>
      </c>
      <c r="BR40" s="75" t="s">
        <v>6</v>
      </c>
      <c r="BS40" s="75" t="s">
        <v>6</v>
      </c>
      <c r="BT40" s="75" t="s">
        <v>7</v>
      </c>
      <c r="BU40" s="75" t="s">
        <v>8</v>
      </c>
      <c r="BV40" s="75" t="s">
        <v>9</v>
      </c>
      <c r="BW40" s="75" t="s">
        <v>10</v>
      </c>
      <c r="BX40" s="75" t="s">
        <v>11</v>
      </c>
      <c r="BY40" s="104"/>
      <c r="BZ40" s="37"/>
    </row>
    <row r="41" spans="1:78" s="67" customFormat="1" ht="18.75" customHeight="1">
      <c r="B41" s="48"/>
      <c r="C41" s="79" t="s">
        <v>16</v>
      </c>
      <c r="D41" s="105"/>
      <c r="E41" s="103"/>
      <c r="F41" s="106"/>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c r="BI41" s="107"/>
      <c r="BJ41" s="107"/>
      <c r="BK41" s="107"/>
      <c r="BL41" s="107"/>
      <c r="BM41" s="107"/>
      <c r="BN41" s="107"/>
      <c r="BO41" s="107"/>
      <c r="BP41" s="107"/>
      <c r="BQ41" s="107"/>
      <c r="BR41" s="107"/>
      <c r="BS41" s="107"/>
      <c r="BT41" s="107"/>
      <c r="BU41" s="107"/>
      <c r="BV41" s="107"/>
      <c r="BW41" s="107"/>
      <c r="BX41" s="107"/>
      <c r="BY41" s="108"/>
      <c r="BZ41" s="48"/>
    </row>
    <row r="42" spans="1:78" s="67" customFormat="1" ht="19.350000000000001" customHeight="1">
      <c r="A42" s="74"/>
      <c r="B42" s="48"/>
      <c r="C42" s="84" t="str">
        <f>C30</f>
        <v>Nav Kang</v>
      </c>
      <c r="D42" s="74">
        <v>2023</v>
      </c>
      <c r="E42" s="109">
        <v>250</v>
      </c>
      <c r="F42" s="74"/>
      <c r="G42" s="110">
        <f t="shared" ref="G42:P42" si="5">+G30*$E$42</f>
        <v>0</v>
      </c>
      <c r="H42" s="110">
        <f t="shared" si="5"/>
        <v>0</v>
      </c>
      <c r="I42" s="110">
        <f t="shared" si="5"/>
        <v>0</v>
      </c>
      <c r="J42" s="110">
        <f t="shared" si="5"/>
        <v>0</v>
      </c>
      <c r="K42" s="110">
        <f t="shared" si="5"/>
        <v>0</v>
      </c>
      <c r="L42" s="110">
        <f t="shared" si="5"/>
        <v>0</v>
      </c>
      <c r="M42" s="110">
        <f t="shared" si="5"/>
        <v>1000</v>
      </c>
      <c r="N42" s="110">
        <f t="shared" si="5"/>
        <v>1000</v>
      </c>
      <c r="O42" s="110">
        <f t="shared" si="5"/>
        <v>1000</v>
      </c>
      <c r="P42" s="110">
        <f t="shared" si="5"/>
        <v>1000</v>
      </c>
      <c r="Q42" s="110"/>
      <c r="R42" s="110"/>
      <c r="S42" s="110"/>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f t="shared" ref="BP42:BW42" si="6">+BP30*$E$42</f>
        <v>0</v>
      </c>
      <c r="BQ42" s="110">
        <f t="shared" si="6"/>
        <v>0</v>
      </c>
      <c r="BR42" s="110">
        <f t="shared" si="6"/>
        <v>0</v>
      </c>
      <c r="BS42" s="110">
        <f t="shared" si="6"/>
        <v>0</v>
      </c>
      <c r="BT42" s="110">
        <f t="shared" si="6"/>
        <v>0</v>
      </c>
      <c r="BU42" s="110">
        <f t="shared" si="6"/>
        <v>0</v>
      </c>
      <c r="BV42" s="110">
        <f t="shared" si="6"/>
        <v>0</v>
      </c>
      <c r="BW42" s="110">
        <f t="shared" si="6"/>
        <v>0</v>
      </c>
      <c r="BX42" s="110">
        <f t="shared" ref="BX42" si="7">+BX30*$E$42</f>
        <v>0</v>
      </c>
      <c r="BY42" s="111">
        <f>SUM(G42:BO42)</f>
        <v>4000</v>
      </c>
      <c r="BZ42" s="48"/>
    </row>
    <row r="43" spans="1:78" s="67" customFormat="1" ht="19.350000000000001" customHeight="1">
      <c r="A43" s="74"/>
      <c r="B43" s="48"/>
      <c r="C43" s="84"/>
      <c r="D43" s="74">
        <v>2024</v>
      </c>
      <c r="E43" s="109">
        <v>250</v>
      </c>
      <c r="F43" s="74"/>
      <c r="G43" s="110"/>
      <c r="H43" s="110"/>
      <c r="I43" s="110"/>
      <c r="J43" s="110"/>
      <c r="K43" s="110"/>
      <c r="L43" s="110"/>
      <c r="M43" s="110"/>
      <c r="N43" s="110"/>
      <c r="O43" s="110"/>
      <c r="P43" s="110"/>
      <c r="Q43" s="110">
        <f>+Q30*$E$43</f>
        <v>1000</v>
      </c>
      <c r="R43" s="110">
        <f t="shared" ref="R43:AB43" si="8">+R30*$E$43</f>
        <v>1000</v>
      </c>
      <c r="S43" s="110">
        <f t="shared" si="8"/>
        <v>1000</v>
      </c>
      <c r="T43" s="110">
        <f t="shared" si="8"/>
        <v>1000</v>
      </c>
      <c r="U43" s="110">
        <f t="shared" si="8"/>
        <v>1000</v>
      </c>
      <c r="V43" s="110">
        <f t="shared" si="8"/>
        <v>1000</v>
      </c>
      <c r="W43" s="110">
        <f t="shared" si="8"/>
        <v>1000</v>
      </c>
      <c r="X43" s="110">
        <f t="shared" si="8"/>
        <v>1000</v>
      </c>
      <c r="Y43" s="110">
        <f t="shared" si="8"/>
        <v>1000</v>
      </c>
      <c r="Z43" s="110">
        <f t="shared" si="8"/>
        <v>1000</v>
      </c>
      <c r="AA43" s="110">
        <f t="shared" si="8"/>
        <v>1000</v>
      </c>
      <c r="AB43" s="110">
        <f t="shared" si="8"/>
        <v>1000</v>
      </c>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t="e">
        <f t="shared" ref="BP43:BW43" si="9">+BP27*$E$48</f>
        <v>#VALUE!</v>
      </c>
      <c r="BQ43" s="110" t="e">
        <f t="shared" si="9"/>
        <v>#VALUE!</v>
      </c>
      <c r="BR43" s="110" t="e">
        <f t="shared" si="9"/>
        <v>#VALUE!</v>
      </c>
      <c r="BS43" s="110" t="e">
        <f t="shared" si="9"/>
        <v>#VALUE!</v>
      </c>
      <c r="BT43" s="110" t="e">
        <f t="shared" si="9"/>
        <v>#VALUE!</v>
      </c>
      <c r="BU43" s="110" t="e">
        <f t="shared" si="9"/>
        <v>#VALUE!</v>
      </c>
      <c r="BV43" s="110" t="e">
        <f t="shared" si="9"/>
        <v>#VALUE!</v>
      </c>
      <c r="BW43" s="110" t="e">
        <f t="shared" si="9"/>
        <v>#VALUE!</v>
      </c>
      <c r="BX43" s="110" t="e">
        <f t="shared" ref="BX43" si="10">+BX27*$E$48</f>
        <v>#VALUE!</v>
      </c>
      <c r="BY43" s="111">
        <f t="shared" ref="BY43:BY63" si="11">SUM(G43:BO43)</f>
        <v>12000</v>
      </c>
      <c r="BZ43" s="48"/>
    </row>
    <row r="44" spans="1:78" s="67" customFormat="1" ht="19.350000000000001" customHeight="1">
      <c r="A44" s="74"/>
      <c r="B44" s="48"/>
      <c r="C44" s="84"/>
      <c r="D44" s="74">
        <v>2025</v>
      </c>
      <c r="E44" s="109">
        <f>E43*1.05</f>
        <v>262.5</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f>+AC30*$E$44</f>
        <v>1050</v>
      </c>
      <c r="AD44" s="110">
        <f t="shared" ref="AD44:AN44" si="12">+AD30*$E$44</f>
        <v>1050</v>
      </c>
      <c r="AE44" s="110">
        <f t="shared" si="12"/>
        <v>525</v>
      </c>
      <c r="AF44" s="110">
        <f t="shared" si="12"/>
        <v>525</v>
      </c>
      <c r="AG44" s="110">
        <f t="shared" si="12"/>
        <v>525</v>
      </c>
      <c r="AH44" s="110">
        <f t="shared" si="12"/>
        <v>525</v>
      </c>
      <c r="AI44" s="110">
        <f t="shared" si="12"/>
        <v>525</v>
      </c>
      <c r="AJ44" s="110">
        <f t="shared" si="12"/>
        <v>525</v>
      </c>
      <c r="AK44" s="110">
        <f t="shared" si="12"/>
        <v>525</v>
      </c>
      <c r="AL44" s="110">
        <f t="shared" si="12"/>
        <v>525</v>
      </c>
      <c r="AM44" s="110">
        <f t="shared" si="12"/>
        <v>525</v>
      </c>
      <c r="AN44" s="110">
        <f t="shared" si="12"/>
        <v>525</v>
      </c>
      <c r="AO44" s="110"/>
      <c r="AP44" s="110"/>
      <c r="AQ44" s="110"/>
      <c r="AR44" s="110"/>
      <c r="AS44" s="110"/>
      <c r="AT44" s="110"/>
      <c r="AU44" s="110"/>
      <c r="AV44" s="110"/>
      <c r="AW44" s="110"/>
      <c r="AX44" s="110"/>
      <c r="AY44" s="110"/>
      <c r="AZ44" s="110"/>
      <c r="BA44" s="110"/>
      <c r="BB44" s="110"/>
      <c r="BC44" s="110"/>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1">
        <f t="shared" si="11"/>
        <v>7350</v>
      </c>
      <c r="BZ44" s="48"/>
    </row>
    <row r="45" spans="1:78" s="67" customFormat="1" ht="19.350000000000001" customHeight="1">
      <c r="A45" s="74"/>
      <c r="B45" s="48"/>
      <c r="C45" s="84"/>
      <c r="D45" s="74">
        <v>2026</v>
      </c>
      <c r="E45" s="109">
        <f>E44*1.05</f>
        <v>275.625</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f>+AO30*$E$45</f>
        <v>551.25</v>
      </c>
      <c r="AP45" s="110">
        <f t="shared" ref="AP45:AZ45" si="13">+AP30*$E$45</f>
        <v>551.25</v>
      </c>
      <c r="AQ45" s="110">
        <f t="shared" si="13"/>
        <v>551.25</v>
      </c>
      <c r="AR45" s="110">
        <f t="shared" si="13"/>
        <v>551.25</v>
      </c>
      <c r="AS45" s="110">
        <f t="shared" si="13"/>
        <v>551.25</v>
      </c>
      <c r="AT45" s="110">
        <f t="shared" si="13"/>
        <v>551.25</v>
      </c>
      <c r="AU45" s="110">
        <f t="shared" si="13"/>
        <v>551.25</v>
      </c>
      <c r="AV45" s="110">
        <f t="shared" si="13"/>
        <v>0</v>
      </c>
      <c r="AW45" s="110">
        <f t="shared" si="13"/>
        <v>0</v>
      </c>
      <c r="AX45" s="110">
        <f t="shared" si="13"/>
        <v>0</v>
      </c>
      <c r="AY45" s="110">
        <f t="shared" si="13"/>
        <v>0</v>
      </c>
      <c r="AZ45" s="110">
        <f t="shared" si="13"/>
        <v>0</v>
      </c>
      <c r="BA45" s="110"/>
      <c r="BB45" s="110"/>
      <c r="BC45" s="110"/>
      <c r="BD45" s="110"/>
      <c r="BE45" s="110"/>
      <c r="BF45" s="110"/>
      <c r="BG45" s="110"/>
      <c r="BH45" s="110"/>
      <c r="BI45" s="110"/>
      <c r="BJ45" s="110"/>
      <c r="BK45" s="110"/>
      <c r="BL45" s="110"/>
      <c r="BM45" s="110"/>
      <c r="BN45" s="110"/>
      <c r="BO45" s="110"/>
      <c r="BP45" s="110"/>
      <c r="BQ45" s="110"/>
      <c r="BR45" s="110"/>
      <c r="BS45" s="110"/>
      <c r="BT45" s="110"/>
      <c r="BU45" s="110"/>
      <c r="BV45" s="110"/>
      <c r="BW45" s="110"/>
      <c r="BX45" s="110"/>
      <c r="BY45" s="111">
        <f t="shared" si="11"/>
        <v>3858.75</v>
      </c>
      <c r="BZ45" s="48"/>
    </row>
    <row r="46" spans="1:78" s="67" customFormat="1" ht="19.350000000000001" customHeight="1">
      <c r="A46" s="74"/>
      <c r="B46" s="48"/>
      <c r="C46" s="84"/>
      <c r="D46" s="74">
        <v>2027</v>
      </c>
      <c r="E46" s="109">
        <f>E45*1.05</f>
        <v>289.40625</v>
      </c>
      <c r="F46" s="74"/>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f>+BA30*$E$46</f>
        <v>0</v>
      </c>
      <c r="BB46" s="110">
        <f t="shared" ref="BB46:BO46" si="14">+BB30*$E$46</f>
        <v>0</v>
      </c>
      <c r="BC46" s="110">
        <f t="shared" si="14"/>
        <v>0</v>
      </c>
      <c r="BD46" s="110">
        <f t="shared" si="14"/>
        <v>0</v>
      </c>
      <c r="BE46" s="110">
        <f t="shared" si="14"/>
        <v>0</v>
      </c>
      <c r="BF46" s="110">
        <f t="shared" si="14"/>
        <v>0</v>
      </c>
      <c r="BG46" s="110">
        <f t="shared" si="14"/>
        <v>0</v>
      </c>
      <c r="BH46" s="110">
        <f t="shared" si="14"/>
        <v>0</v>
      </c>
      <c r="BI46" s="110">
        <f t="shared" si="14"/>
        <v>0</v>
      </c>
      <c r="BJ46" s="110">
        <f t="shared" si="14"/>
        <v>0</v>
      </c>
      <c r="BK46" s="110">
        <f t="shared" si="14"/>
        <v>0</v>
      </c>
      <c r="BL46" s="110">
        <f t="shared" si="14"/>
        <v>0</v>
      </c>
      <c r="BM46" s="110">
        <f t="shared" si="14"/>
        <v>0</v>
      </c>
      <c r="BN46" s="110">
        <f t="shared" si="14"/>
        <v>0</v>
      </c>
      <c r="BO46" s="110">
        <f t="shared" si="14"/>
        <v>0</v>
      </c>
      <c r="BP46" s="110"/>
      <c r="BQ46" s="110"/>
      <c r="BR46" s="110"/>
      <c r="BS46" s="110"/>
      <c r="BT46" s="110"/>
      <c r="BU46" s="110"/>
      <c r="BV46" s="110"/>
      <c r="BW46" s="110"/>
      <c r="BX46" s="110"/>
      <c r="BY46" s="111">
        <f t="shared" si="11"/>
        <v>0</v>
      </c>
      <c r="BZ46" s="48"/>
    </row>
    <row r="47" spans="1:78" s="67" customFormat="1" ht="19.350000000000001" customHeight="1">
      <c r="A47" s="74"/>
      <c r="B47" s="48"/>
      <c r="C47" s="84" t="str">
        <f>C31</f>
        <v>James Crampsie</v>
      </c>
      <c r="D47" s="74">
        <v>2023</v>
      </c>
      <c r="E47" s="109">
        <v>250</v>
      </c>
      <c r="F47" s="74"/>
      <c r="G47" s="110">
        <f t="shared" ref="G47:P47" si="15">+G31*$E$47</f>
        <v>0</v>
      </c>
      <c r="H47" s="110">
        <f t="shared" si="15"/>
        <v>0</v>
      </c>
      <c r="I47" s="110">
        <f t="shared" si="15"/>
        <v>0</v>
      </c>
      <c r="J47" s="110">
        <f t="shared" si="15"/>
        <v>0</v>
      </c>
      <c r="K47" s="110">
        <f t="shared" si="15"/>
        <v>0</v>
      </c>
      <c r="L47" s="110">
        <f t="shared" si="15"/>
        <v>0</v>
      </c>
      <c r="M47" s="110">
        <f t="shared" si="15"/>
        <v>1000</v>
      </c>
      <c r="N47" s="110">
        <f t="shared" si="15"/>
        <v>1000</v>
      </c>
      <c r="O47" s="110">
        <f t="shared" si="15"/>
        <v>1500</v>
      </c>
      <c r="P47" s="110">
        <f t="shared" si="15"/>
        <v>1500</v>
      </c>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f t="shared" ref="BP47:BW47" si="16">+BP31*$E$47</f>
        <v>0</v>
      </c>
      <c r="BQ47" s="110">
        <f t="shared" si="16"/>
        <v>0</v>
      </c>
      <c r="BR47" s="110">
        <f t="shared" si="16"/>
        <v>0</v>
      </c>
      <c r="BS47" s="110">
        <f t="shared" si="16"/>
        <v>0</v>
      </c>
      <c r="BT47" s="110">
        <f t="shared" si="16"/>
        <v>0</v>
      </c>
      <c r="BU47" s="110">
        <f t="shared" si="16"/>
        <v>0</v>
      </c>
      <c r="BV47" s="110">
        <f t="shared" si="16"/>
        <v>0</v>
      </c>
      <c r="BW47" s="110">
        <f t="shared" si="16"/>
        <v>0</v>
      </c>
      <c r="BX47" s="110">
        <f t="shared" ref="BX47" si="17">+BX31*$E$47</f>
        <v>0</v>
      </c>
      <c r="BY47" s="111">
        <f t="shared" si="11"/>
        <v>5000</v>
      </c>
      <c r="BZ47" s="48"/>
    </row>
    <row r="48" spans="1:78" s="67" customFormat="1" ht="19.350000000000001" customHeight="1">
      <c r="A48" s="74"/>
      <c r="B48" s="48"/>
      <c r="C48" s="84"/>
      <c r="D48" s="74">
        <v>2024</v>
      </c>
      <c r="E48" s="109">
        <v>250</v>
      </c>
      <c r="F48" s="74"/>
      <c r="G48" s="110">
        <f t="shared" ref="G48:K48" si="18">+G32*$E$48</f>
        <v>0</v>
      </c>
      <c r="H48" s="110">
        <f t="shared" si="18"/>
        <v>0</v>
      </c>
      <c r="I48" s="110">
        <f t="shared" si="18"/>
        <v>0</v>
      </c>
      <c r="J48" s="110">
        <f t="shared" si="18"/>
        <v>0</v>
      </c>
      <c r="K48" s="110">
        <f t="shared" si="18"/>
        <v>0</v>
      </c>
      <c r="L48" s="110"/>
      <c r="M48" s="110"/>
      <c r="N48" s="110"/>
      <c r="O48" s="110"/>
      <c r="P48" s="110"/>
      <c r="Q48" s="110">
        <f>+Q31*$E$48</f>
        <v>1500</v>
      </c>
      <c r="R48" s="110">
        <f t="shared" ref="R48:AB48" si="19">+R31*$E$48</f>
        <v>2500</v>
      </c>
      <c r="S48" s="110">
        <f t="shared" si="19"/>
        <v>2000</v>
      </c>
      <c r="T48" s="110">
        <f t="shared" si="19"/>
        <v>2000</v>
      </c>
      <c r="U48" s="110">
        <f t="shared" si="19"/>
        <v>2000</v>
      </c>
      <c r="V48" s="110">
        <f t="shared" si="19"/>
        <v>2000</v>
      </c>
      <c r="W48" s="110">
        <f t="shared" si="19"/>
        <v>2000</v>
      </c>
      <c r="X48" s="110">
        <f t="shared" si="19"/>
        <v>2000</v>
      </c>
      <c r="Y48" s="110">
        <f t="shared" si="19"/>
        <v>2000</v>
      </c>
      <c r="Z48" s="110">
        <f t="shared" si="19"/>
        <v>3000</v>
      </c>
      <c r="AA48" s="110">
        <f t="shared" si="19"/>
        <v>500</v>
      </c>
      <c r="AB48" s="110">
        <f t="shared" si="19"/>
        <v>500</v>
      </c>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f t="shared" ref="BP48:BW48" si="20">+BP32*$E$48</f>
        <v>0</v>
      </c>
      <c r="BQ48" s="110">
        <f t="shared" si="20"/>
        <v>0</v>
      </c>
      <c r="BR48" s="110">
        <f t="shared" si="20"/>
        <v>0</v>
      </c>
      <c r="BS48" s="110">
        <f t="shared" si="20"/>
        <v>0</v>
      </c>
      <c r="BT48" s="110">
        <f t="shared" si="20"/>
        <v>0</v>
      </c>
      <c r="BU48" s="110">
        <f t="shared" si="20"/>
        <v>0</v>
      </c>
      <c r="BV48" s="110">
        <f t="shared" si="20"/>
        <v>0</v>
      </c>
      <c r="BW48" s="110">
        <f t="shared" si="20"/>
        <v>0</v>
      </c>
      <c r="BX48" s="110">
        <f t="shared" ref="BX48" si="21">+BX32*$E$48</f>
        <v>0</v>
      </c>
      <c r="BY48" s="111">
        <f t="shared" si="11"/>
        <v>22000</v>
      </c>
      <c r="BZ48" s="48"/>
    </row>
    <row r="49" spans="1:79" s="67" customFormat="1" ht="19.350000000000001" customHeight="1">
      <c r="A49" s="74"/>
      <c r="B49" s="48"/>
      <c r="C49" s="84"/>
      <c r="D49" s="74">
        <v>2025</v>
      </c>
      <c r="E49" s="109">
        <f>E48*1.05</f>
        <v>262.5</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f>+AC31*$E$49</f>
        <v>2100</v>
      </c>
      <c r="AD49" s="110">
        <f t="shared" ref="AD49:AN49" si="22">+AD31*$E$49</f>
        <v>2100</v>
      </c>
      <c r="AE49" s="110">
        <f t="shared" si="22"/>
        <v>525</v>
      </c>
      <c r="AF49" s="110">
        <f t="shared" si="22"/>
        <v>525</v>
      </c>
      <c r="AG49" s="110">
        <f t="shared" si="22"/>
        <v>525</v>
      </c>
      <c r="AH49" s="110">
        <f t="shared" si="22"/>
        <v>525</v>
      </c>
      <c r="AI49" s="110">
        <f t="shared" si="22"/>
        <v>525</v>
      </c>
      <c r="AJ49" s="110">
        <f t="shared" si="22"/>
        <v>525</v>
      </c>
      <c r="AK49" s="110">
        <f t="shared" si="22"/>
        <v>525</v>
      </c>
      <c r="AL49" s="110">
        <f t="shared" si="22"/>
        <v>525</v>
      </c>
      <c r="AM49" s="110">
        <f t="shared" si="22"/>
        <v>525</v>
      </c>
      <c r="AN49" s="110">
        <f t="shared" si="22"/>
        <v>525</v>
      </c>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1">
        <f t="shared" si="11"/>
        <v>9450</v>
      </c>
      <c r="BZ49" s="48"/>
    </row>
    <row r="50" spans="1:79" s="67" customFormat="1" ht="19.350000000000001" customHeight="1">
      <c r="A50" s="74"/>
      <c r="B50" s="48"/>
      <c r="C50" s="84"/>
      <c r="D50" s="74">
        <v>2026</v>
      </c>
      <c r="E50" s="109">
        <f>E49*1.05</f>
        <v>275.625</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f>+AO31*$E$50</f>
        <v>551.25</v>
      </c>
      <c r="AP50" s="110">
        <f t="shared" ref="AP50:AY50" si="23">+AP31*$E$50</f>
        <v>551.25</v>
      </c>
      <c r="AQ50" s="110">
        <f t="shared" si="23"/>
        <v>551.25</v>
      </c>
      <c r="AR50" s="110">
        <f t="shared" si="23"/>
        <v>551.25</v>
      </c>
      <c r="AS50" s="110">
        <f t="shared" si="23"/>
        <v>551.25</v>
      </c>
      <c r="AT50" s="110">
        <f t="shared" si="23"/>
        <v>551.25</v>
      </c>
      <c r="AU50" s="110">
        <f t="shared" si="23"/>
        <v>551.25</v>
      </c>
      <c r="AV50" s="110">
        <f t="shared" si="23"/>
        <v>0</v>
      </c>
      <c r="AW50" s="110">
        <f t="shared" si="23"/>
        <v>0</v>
      </c>
      <c r="AX50" s="110">
        <f t="shared" si="23"/>
        <v>0</v>
      </c>
      <c r="AY50" s="110">
        <f t="shared" si="23"/>
        <v>0</v>
      </c>
      <c r="AZ50" s="110">
        <f t="shared" ref="AZ50" si="24">+AZ31*$E$50</f>
        <v>0</v>
      </c>
      <c r="BA50" s="110"/>
      <c r="BB50" s="110"/>
      <c r="BC50" s="110"/>
      <c r="BD50" s="110"/>
      <c r="BE50" s="110"/>
      <c r="BF50" s="110"/>
      <c r="BG50" s="110"/>
      <c r="BH50" s="110"/>
      <c r="BI50" s="110"/>
      <c r="BJ50" s="110"/>
      <c r="BK50" s="110"/>
      <c r="BL50" s="110"/>
      <c r="BM50" s="110"/>
      <c r="BN50" s="110"/>
      <c r="BO50" s="110"/>
      <c r="BP50" s="110"/>
      <c r="BQ50" s="110"/>
      <c r="BR50" s="110"/>
      <c r="BS50" s="110"/>
      <c r="BT50" s="110"/>
      <c r="BU50" s="110"/>
      <c r="BV50" s="110"/>
      <c r="BW50" s="110"/>
      <c r="BX50" s="110"/>
      <c r="BY50" s="111">
        <f t="shared" si="11"/>
        <v>3858.75</v>
      </c>
      <c r="BZ50" s="48"/>
    </row>
    <row r="51" spans="1:79" s="67" customFormat="1" ht="19.350000000000001" customHeight="1">
      <c r="A51" s="74"/>
      <c r="B51" s="48"/>
      <c r="C51" s="84"/>
      <c r="D51" s="74">
        <v>2027</v>
      </c>
      <c r="E51" s="109">
        <f>E50*1.05</f>
        <v>289.40625</v>
      </c>
      <c r="F51" s="74"/>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f>+BA31*$E$51</f>
        <v>0</v>
      </c>
      <c r="BB51" s="110">
        <f t="shared" ref="BB51:BO51" si="25">+BB31*$E$51</f>
        <v>0</v>
      </c>
      <c r="BC51" s="110">
        <f t="shared" si="25"/>
        <v>0</v>
      </c>
      <c r="BD51" s="110">
        <f t="shared" si="25"/>
        <v>144.703125</v>
      </c>
      <c r="BE51" s="110">
        <f t="shared" si="25"/>
        <v>0</v>
      </c>
      <c r="BF51" s="110">
        <f t="shared" si="25"/>
        <v>0</v>
      </c>
      <c r="BG51" s="110">
        <f t="shared" si="25"/>
        <v>0</v>
      </c>
      <c r="BH51" s="110">
        <f t="shared" si="25"/>
        <v>0</v>
      </c>
      <c r="BI51" s="110">
        <f t="shared" si="25"/>
        <v>0</v>
      </c>
      <c r="BJ51" s="110">
        <f t="shared" si="25"/>
        <v>0</v>
      </c>
      <c r="BK51" s="110">
        <f t="shared" si="25"/>
        <v>0</v>
      </c>
      <c r="BL51" s="110">
        <f t="shared" si="25"/>
        <v>0</v>
      </c>
      <c r="BM51" s="110">
        <f t="shared" si="25"/>
        <v>0</v>
      </c>
      <c r="BN51" s="110">
        <f t="shared" si="25"/>
        <v>0</v>
      </c>
      <c r="BO51" s="110">
        <f t="shared" si="25"/>
        <v>0</v>
      </c>
      <c r="BP51" s="110"/>
      <c r="BQ51" s="110"/>
      <c r="BR51" s="110"/>
      <c r="BS51" s="110"/>
      <c r="BT51" s="110"/>
      <c r="BU51" s="110"/>
      <c r="BV51" s="110"/>
      <c r="BW51" s="110"/>
      <c r="BX51" s="110"/>
      <c r="BY51" s="111">
        <f t="shared" si="11"/>
        <v>144.703125</v>
      </c>
      <c r="BZ51" s="48"/>
    </row>
    <row r="52" spans="1:79" s="67" customFormat="1" ht="19.350000000000001" customHeight="1">
      <c r="A52" s="74"/>
      <c r="B52" s="48"/>
      <c r="C52" s="84" t="str">
        <f>C32</f>
        <v>Ben Crampsie</v>
      </c>
      <c r="D52" s="74">
        <v>2023</v>
      </c>
      <c r="E52" s="109">
        <v>250</v>
      </c>
      <c r="F52" s="74"/>
      <c r="G52" s="110">
        <f t="shared" ref="G52:K52" si="26">+G36*$E$47</f>
        <v>0</v>
      </c>
      <c r="H52" s="110">
        <f t="shared" si="26"/>
        <v>0</v>
      </c>
      <c r="I52" s="110">
        <f t="shared" si="26"/>
        <v>0</v>
      </c>
      <c r="J52" s="110">
        <f t="shared" si="26"/>
        <v>0</v>
      </c>
      <c r="K52" s="110">
        <f t="shared" si="26"/>
        <v>0</v>
      </c>
      <c r="L52" s="110">
        <f>+L32*$E$52</f>
        <v>0</v>
      </c>
      <c r="M52" s="110">
        <f t="shared" ref="M52:P52" si="27">+M32*$E$52</f>
        <v>1000</v>
      </c>
      <c r="N52" s="110">
        <f t="shared" si="27"/>
        <v>1000</v>
      </c>
      <c r="O52" s="110">
        <f t="shared" si="27"/>
        <v>1000</v>
      </c>
      <c r="P52" s="110">
        <f t="shared" si="27"/>
        <v>1000</v>
      </c>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f t="shared" ref="BP52:BX52" si="28">+BP36*$E$47</f>
        <v>0</v>
      </c>
      <c r="BQ52" s="110">
        <f t="shared" si="28"/>
        <v>0</v>
      </c>
      <c r="BR52" s="110">
        <f t="shared" si="28"/>
        <v>0</v>
      </c>
      <c r="BS52" s="110">
        <f t="shared" si="28"/>
        <v>0</v>
      </c>
      <c r="BT52" s="110">
        <f t="shared" si="28"/>
        <v>0</v>
      </c>
      <c r="BU52" s="110">
        <f t="shared" si="28"/>
        <v>0</v>
      </c>
      <c r="BV52" s="110">
        <f t="shared" si="28"/>
        <v>0</v>
      </c>
      <c r="BW52" s="110">
        <f t="shared" si="28"/>
        <v>0</v>
      </c>
      <c r="BX52" s="110">
        <f t="shared" si="28"/>
        <v>0</v>
      </c>
      <c r="BY52" s="111">
        <f t="shared" ref="BY52:BY56" si="29">SUM(G52:BO52)</f>
        <v>4000</v>
      </c>
      <c r="BZ52" s="48"/>
    </row>
    <row r="53" spans="1:79" s="67" customFormat="1" ht="19.350000000000001" customHeight="1">
      <c r="A53" s="74"/>
      <c r="B53" s="48"/>
      <c r="C53" s="84"/>
      <c r="D53" s="74">
        <v>2024</v>
      </c>
      <c r="E53" s="109">
        <v>250</v>
      </c>
      <c r="F53" s="74"/>
      <c r="G53" s="110">
        <f t="shared" ref="G53:K53" si="30">+G37*$E$48</f>
        <v>0</v>
      </c>
      <c r="H53" s="110">
        <f t="shared" si="30"/>
        <v>0</v>
      </c>
      <c r="I53" s="110">
        <f t="shared" si="30"/>
        <v>0</v>
      </c>
      <c r="J53" s="110">
        <f t="shared" si="30"/>
        <v>0</v>
      </c>
      <c r="K53" s="110">
        <f t="shared" si="30"/>
        <v>0</v>
      </c>
      <c r="L53" s="110"/>
      <c r="M53" s="110"/>
      <c r="N53" s="110"/>
      <c r="O53" s="110"/>
      <c r="P53" s="110"/>
      <c r="Q53" s="110">
        <f>+Q32*$E$53</f>
        <v>1000</v>
      </c>
      <c r="R53" s="110">
        <f t="shared" ref="R53:AB53" si="31">+R32*$E$53</f>
        <v>1000</v>
      </c>
      <c r="S53" s="110">
        <f t="shared" si="31"/>
        <v>1000</v>
      </c>
      <c r="T53" s="110">
        <f t="shared" si="31"/>
        <v>1000</v>
      </c>
      <c r="U53" s="110">
        <f t="shared" si="31"/>
        <v>1000</v>
      </c>
      <c r="V53" s="110">
        <f t="shared" si="31"/>
        <v>1000</v>
      </c>
      <c r="W53" s="110">
        <f t="shared" si="31"/>
        <v>1000</v>
      </c>
      <c r="X53" s="110">
        <f t="shared" si="31"/>
        <v>1000</v>
      </c>
      <c r="Y53" s="110">
        <f t="shared" si="31"/>
        <v>2000</v>
      </c>
      <c r="Z53" s="110">
        <f t="shared" si="31"/>
        <v>2000</v>
      </c>
      <c r="AA53" s="110">
        <f t="shared" si="31"/>
        <v>1000</v>
      </c>
      <c r="AB53" s="110">
        <f t="shared" si="31"/>
        <v>1000</v>
      </c>
      <c r="AC53" s="110"/>
      <c r="AD53" s="110"/>
      <c r="AE53" s="110"/>
      <c r="AF53" s="110"/>
      <c r="AG53" s="110"/>
      <c r="AH53" s="110"/>
      <c r="AI53" s="110"/>
      <c r="AJ53" s="110"/>
      <c r="AK53" s="110"/>
      <c r="AL53" s="110"/>
      <c r="AM53" s="110"/>
      <c r="AN53" s="110"/>
      <c r="AO53" s="110"/>
      <c r="AP53" s="110"/>
      <c r="AQ53" s="110"/>
      <c r="AR53" s="110"/>
      <c r="AS53" s="110"/>
      <c r="AT53" s="110"/>
      <c r="AU53" s="110"/>
      <c r="AV53" s="110"/>
      <c r="AW53" s="110"/>
      <c r="AX53" s="110"/>
      <c r="AY53" s="110"/>
      <c r="AZ53" s="110"/>
      <c r="BA53" s="110"/>
      <c r="BB53" s="110"/>
      <c r="BC53" s="110"/>
      <c r="BD53" s="110"/>
      <c r="BE53" s="110"/>
      <c r="BF53" s="110"/>
      <c r="BG53" s="110"/>
      <c r="BH53" s="110"/>
      <c r="BI53" s="110"/>
      <c r="BJ53" s="110"/>
      <c r="BK53" s="110"/>
      <c r="BL53" s="110"/>
      <c r="BM53" s="110"/>
      <c r="BN53" s="110"/>
      <c r="BO53" s="110"/>
      <c r="BP53" s="110">
        <f t="shared" ref="BP53:BX53" si="32">+BP37*$E$48</f>
        <v>0</v>
      </c>
      <c r="BQ53" s="110">
        <f t="shared" si="32"/>
        <v>0</v>
      </c>
      <c r="BR53" s="110">
        <f t="shared" si="32"/>
        <v>0</v>
      </c>
      <c r="BS53" s="110">
        <f t="shared" si="32"/>
        <v>0</v>
      </c>
      <c r="BT53" s="110">
        <f t="shared" si="32"/>
        <v>0</v>
      </c>
      <c r="BU53" s="110">
        <f t="shared" si="32"/>
        <v>0</v>
      </c>
      <c r="BV53" s="110">
        <f t="shared" si="32"/>
        <v>0</v>
      </c>
      <c r="BW53" s="110">
        <f t="shared" si="32"/>
        <v>0</v>
      </c>
      <c r="BX53" s="110">
        <f t="shared" si="32"/>
        <v>0</v>
      </c>
      <c r="BY53" s="111">
        <f t="shared" si="29"/>
        <v>14000</v>
      </c>
      <c r="BZ53" s="48"/>
    </row>
    <row r="54" spans="1:79" s="67" customFormat="1" ht="19.350000000000001" customHeight="1">
      <c r="A54" s="74"/>
      <c r="B54" s="48"/>
      <c r="C54" s="84"/>
      <c r="D54" s="74">
        <v>2025</v>
      </c>
      <c r="E54" s="109">
        <f>E53*1.05</f>
        <v>262.5</v>
      </c>
      <c r="F54" s="74"/>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f>+AC32*$E$54</f>
        <v>1575</v>
      </c>
      <c r="AD54" s="110">
        <f>+AD32*$E$54</f>
        <v>1575</v>
      </c>
      <c r="AE54" s="110">
        <f t="shared" ref="AE54:AN54" si="33">+AE32*$E$54</f>
        <v>1050</v>
      </c>
      <c r="AF54" s="110">
        <f t="shared" si="33"/>
        <v>1050</v>
      </c>
      <c r="AG54" s="110">
        <f t="shared" si="33"/>
        <v>1050</v>
      </c>
      <c r="AH54" s="110">
        <f t="shared" si="33"/>
        <v>1050</v>
      </c>
      <c r="AI54" s="110">
        <f t="shared" si="33"/>
        <v>1050</v>
      </c>
      <c r="AJ54" s="110">
        <f t="shared" si="33"/>
        <v>1050</v>
      </c>
      <c r="AK54" s="110">
        <f t="shared" si="33"/>
        <v>1050</v>
      </c>
      <c r="AL54" s="110">
        <f t="shared" si="33"/>
        <v>1050</v>
      </c>
      <c r="AM54" s="110">
        <f t="shared" si="33"/>
        <v>1050</v>
      </c>
      <c r="AN54" s="110">
        <f t="shared" si="33"/>
        <v>1050</v>
      </c>
      <c r="AO54" s="110"/>
      <c r="AP54" s="110"/>
      <c r="AQ54" s="110"/>
      <c r="AR54" s="110"/>
      <c r="AS54" s="110"/>
      <c r="AT54" s="110"/>
      <c r="AU54" s="110"/>
      <c r="AV54" s="110"/>
      <c r="AW54" s="110"/>
      <c r="AX54" s="110"/>
      <c r="AY54" s="110"/>
      <c r="AZ54" s="110"/>
      <c r="BA54" s="110"/>
      <c r="BB54" s="110"/>
      <c r="BC54" s="110"/>
      <c r="BD54" s="110"/>
      <c r="BE54" s="110"/>
      <c r="BF54" s="110"/>
      <c r="BG54" s="110"/>
      <c r="BH54" s="110"/>
      <c r="BI54" s="110"/>
      <c r="BJ54" s="110"/>
      <c r="BK54" s="110"/>
      <c r="BL54" s="110"/>
      <c r="BM54" s="110"/>
      <c r="BN54" s="110"/>
      <c r="BO54" s="110"/>
      <c r="BP54" s="110"/>
      <c r="BQ54" s="110"/>
      <c r="BR54" s="110"/>
      <c r="BS54" s="110"/>
      <c r="BT54" s="110"/>
      <c r="BU54" s="110"/>
      <c r="BV54" s="110"/>
      <c r="BW54" s="110"/>
      <c r="BX54" s="110"/>
      <c r="BY54" s="111">
        <f t="shared" si="29"/>
        <v>13650</v>
      </c>
      <c r="BZ54" s="48"/>
    </row>
    <row r="55" spans="1:79" s="67" customFormat="1" ht="19.350000000000001" customHeight="1">
      <c r="A55" s="74"/>
      <c r="B55" s="48"/>
      <c r="C55" s="84"/>
      <c r="D55" s="74">
        <v>2026</v>
      </c>
      <c r="E55" s="109">
        <f t="shared" ref="E55:E56" si="34">E54*1.05</f>
        <v>275.625</v>
      </c>
      <c r="F55" s="74"/>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f>+AO32*$E$55</f>
        <v>1102.5</v>
      </c>
      <c r="AP55" s="110">
        <f t="shared" ref="AP55:AZ55" si="35">+AP32*$E$55</f>
        <v>1102.5</v>
      </c>
      <c r="AQ55" s="110">
        <f t="shared" si="35"/>
        <v>1102.5</v>
      </c>
      <c r="AR55" s="110">
        <f t="shared" si="35"/>
        <v>1102.5</v>
      </c>
      <c r="AS55" s="110">
        <f t="shared" si="35"/>
        <v>1102.5</v>
      </c>
      <c r="AT55" s="110">
        <f t="shared" si="35"/>
        <v>1102.5</v>
      </c>
      <c r="AU55" s="110">
        <f t="shared" si="35"/>
        <v>1102.5</v>
      </c>
      <c r="AV55" s="110">
        <f t="shared" si="35"/>
        <v>0</v>
      </c>
      <c r="AW55" s="110">
        <f t="shared" si="35"/>
        <v>0</v>
      </c>
      <c r="AX55" s="110">
        <f t="shared" si="35"/>
        <v>0</v>
      </c>
      <c r="AY55" s="110">
        <f t="shared" si="35"/>
        <v>0</v>
      </c>
      <c r="AZ55" s="110">
        <f t="shared" si="35"/>
        <v>0</v>
      </c>
      <c r="BA55" s="110"/>
      <c r="BB55" s="110"/>
      <c r="BC55" s="110"/>
      <c r="BD55" s="110"/>
      <c r="BE55" s="110"/>
      <c r="BF55" s="110"/>
      <c r="BG55" s="110"/>
      <c r="BH55" s="110"/>
      <c r="BI55" s="110"/>
      <c r="BJ55" s="110"/>
      <c r="BK55" s="110"/>
      <c r="BL55" s="110"/>
      <c r="BM55" s="110"/>
      <c r="BN55" s="110"/>
      <c r="BO55" s="110"/>
      <c r="BP55" s="110"/>
      <c r="BQ55" s="110"/>
      <c r="BR55" s="110"/>
      <c r="BS55" s="110"/>
      <c r="BT55" s="110"/>
      <c r="BU55" s="110"/>
      <c r="BV55" s="110"/>
      <c r="BW55" s="110"/>
      <c r="BX55" s="110"/>
      <c r="BY55" s="111">
        <f t="shared" si="29"/>
        <v>7717.5</v>
      </c>
      <c r="BZ55" s="48"/>
    </row>
    <row r="56" spans="1:79" s="67" customFormat="1" ht="19.350000000000001" customHeight="1">
      <c r="A56" s="74"/>
      <c r="B56" s="48"/>
      <c r="C56" s="84"/>
      <c r="D56" s="74">
        <v>2027</v>
      </c>
      <c r="E56" s="109">
        <f t="shared" si="34"/>
        <v>289.40625</v>
      </c>
      <c r="F56" s="74"/>
      <c r="G56" s="110"/>
      <c r="H56" s="110"/>
      <c r="I56" s="110"/>
      <c r="J56" s="110"/>
      <c r="K56" s="110"/>
      <c r="L56" s="110"/>
      <c r="M56" s="110"/>
      <c r="N56" s="110"/>
      <c r="O56" s="110"/>
      <c r="P56" s="110"/>
      <c r="Q56" s="110"/>
      <c r="R56" s="110"/>
      <c r="S56" s="110"/>
      <c r="T56" s="110"/>
      <c r="U56" s="110"/>
      <c r="V56" s="110"/>
      <c r="W56" s="110"/>
      <c r="X56" s="110"/>
      <c r="Y56" s="110"/>
      <c r="Z56" s="110"/>
      <c r="AA56" s="110"/>
      <c r="AB56" s="110"/>
      <c r="AC56" s="110"/>
      <c r="AD56" s="110"/>
      <c r="AE56" s="110"/>
      <c r="AF56" s="110"/>
      <c r="AG56" s="110"/>
      <c r="AH56" s="110"/>
      <c r="AI56" s="110"/>
      <c r="AJ56" s="110"/>
      <c r="AK56" s="110"/>
      <c r="AL56" s="110"/>
      <c r="AM56" s="110"/>
      <c r="AN56" s="110"/>
      <c r="AO56" s="110"/>
      <c r="AP56" s="110"/>
      <c r="AQ56" s="110"/>
      <c r="AR56" s="110"/>
      <c r="AS56" s="110"/>
      <c r="AT56" s="110"/>
      <c r="AU56" s="110"/>
      <c r="AV56" s="110"/>
      <c r="AW56" s="110"/>
      <c r="AX56" s="110"/>
      <c r="AY56" s="110"/>
      <c r="AZ56" s="110"/>
      <c r="BA56" s="110">
        <f t="shared" ref="BA56:BC56" si="36">+BA33*$E$56</f>
        <v>0</v>
      </c>
      <c r="BB56" s="110">
        <f t="shared" si="36"/>
        <v>0</v>
      </c>
      <c r="BC56" s="110">
        <f t="shared" si="36"/>
        <v>0</v>
      </c>
      <c r="BD56" s="110">
        <f>+BD33*$E$56</f>
        <v>289.40625</v>
      </c>
      <c r="BE56" s="110">
        <f t="shared" ref="BE56:BO56" si="37">+BE33*$E$56</f>
        <v>0</v>
      </c>
      <c r="BF56" s="110">
        <f t="shared" si="37"/>
        <v>0</v>
      </c>
      <c r="BG56" s="110">
        <f t="shared" si="37"/>
        <v>0</v>
      </c>
      <c r="BH56" s="110">
        <f t="shared" si="37"/>
        <v>0</v>
      </c>
      <c r="BI56" s="110">
        <f t="shared" si="37"/>
        <v>0</v>
      </c>
      <c r="BJ56" s="110">
        <f t="shared" si="37"/>
        <v>0</v>
      </c>
      <c r="BK56" s="110">
        <f t="shared" si="37"/>
        <v>0</v>
      </c>
      <c r="BL56" s="110">
        <f t="shared" si="37"/>
        <v>0</v>
      </c>
      <c r="BM56" s="110">
        <f t="shared" si="37"/>
        <v>0</v>
      </c>
      <c r="BN56" s="110">
        <f t="shared" si="37"/>
        <v>0</v>
      </c>
      <c r="BO56" s="110">
        <f t="shared" si="37"/>
        <v>0</v>
      </c>
      <c r="BP56" s="110"/>
      <c r="BQ56" s="110"/>
      <c r="BR56" s="110"/>
      <c r="BS56" s="110"/>
      <c r="BT56" s="110"/>
      <c r="BU56" s="110"/>
      <c r="BV56" s="110"/>
      <c r="BW56" s="110"/>
      <c r="BX56" s="110"/>
      <c r="BY56" s="111">
        <f t="shared" si="29"/>
        <v>289.40625</v>
      </c>
      <c r="BZ56" s="48"/>
    </row>
    <row r="57" spans="1:79" s="67" customFormat="1" ht="19.350000000000001" customHeight="1">
      <c r="A57" s="74"/>
      <c r="B57" s="48"/>
      <c r="C57" s="84" t="str">
        <f>C33</f>
        <v>Gokhan Hassan</v>
      </c>
      <c r="D57" s="74">
        <v>2023</v>
      </c>
      <c r="E57" s="109">
        <v>300</v>
      </c>
      <c r="F57" s="74"/>
      <c r="G57" s="110">
        <f t="shared" ref="G57:P57" si="38">+G33*$E$57</f>
        <v>0</v>
      </c>
      <c r="H57" s="110">
        <f t="shared" si="38"/>
        <v>0</v>
      </c>
      <c r="I57" s="110">
        <f t="shared" si="38"/>
        <v>0</v>
      </c>
      <c r="J57" s="110">
        <f t="shared" si="38"/>
        <v>0</v>
      </c>
      <c r="K57" s="110">
        <f t="shared" si="38"/>
        <v>0</v>
      </c>
      <c r="L57" s="110">
        <f t="shared" si="38"/>
        <v>0</v>
      </c>
      <c r="M57" s="110">
        <f t="shared" si="38"/>
        <v>0</v>
      </c>
      <c r="N57" s="110">
        <f t="shared" si="38"/>
        <v>0</v>
      </c>
      <c r="O57" s="110">
        <f t="shared" si="38"/>
        <v>300</v>
      </c>
      <c r="P57" s="110">
        <f t="shared" si="38"/>
        <v>0</v>
      </c>
      <c r="Q57" s="110"/>
      <c r="R57" s="110"/>
      <c r="S57" s="110"/>
      <c r="T57" s="110"/>
      <c r="U57" s="110"/>
      <c r="V57" s="110"/>
      <c r="W57" s="110"/>
      <c r="X57" s="110"/>
      <c r="Y57" s="110"/>
      <c r="Z57" s="110"/>
      <c r="AA57" s="110"/>
      <c r="AB57" s="110"/>
      <c r="AC57" s="110"/>
      <c r="AD57" s="110"/>
      <c r="AE57" s="110"/>
      <c r="AF57" s="110"/>
      <c r="AG57" s="110"/>
      <c r="AH57" s="110"/>
      <c r="AI57" s="110"/>
      <c r="AJ57" s="110"/>
      <c r="AK57" s="110"/>
      <c r="AL57" s="110"/>
      <c r="AM57" s="110"/>
      <c r="AN57" s="110"/>
      <c r="AO57" s="110"/>
      <c r="AP57" s="110"/>
      <c r="AQ57" s="110"/>
      <c r="AR57" s="110"/>
      <c r="AS57" s="110"/>
      <c r="AT57" s="110"/>
      <c r="AU57" s="110"/>
      <c r="AV57" s="110"/>
      <c r="AW57" s="110"/>
      <c r="AX57" s="110"/>
      <c r="AY57" s="110"/>
      <c r="AZ57" s="110"/>
      <c r="BA57" s="110"/>
      <c r="BB57" s="110"/>
      <c r="BC57" s="110"/>
      <c r="BD57" s="110"/>
      <c r="BE57" s="110"/>
      <c r="BF57" s="110"/>
      <c r="BG57" s="110"/>
      <c r="BH57" s="110"/>
      <c r="BI57" s="110"/>
      <c r="BJ57" s="110"/>
      <c r="BK57" s="110"/>
      <c r="BL57" s="110"/>
      <c r="BM57" s="110"/>
      <c r="BN57" s="110"/>
      <c r="BO57" s="110"/>
      <c r="BP57" s="110">
        <f t="shared" ref="BP57:BX57" si="39">+BP33*$E$57</f>
        <v>0</v>
      </c>
      <c r="BQ57" s="110">
        <f t="shared" si="39"/>
        <v>0</v>
      </c>
      <c r="BR57" s="110">
        <f t="shared" si="39"/>
        <v>0</v>
      </c>
      <c r="BS57" s="110">
        <f t="shared" si="39"/>
        <v>0</v>
      </c>
      <c r="BT57" s="110">
        <f t="shared" si="39"/>
        <v>0</v>
      </c>
      <c r="BU57" s="110">
        <f t="shared" si="39"/>
        <v>0</v>
      </c>
      <c r="BV57" s="110">
        <f t="shared" si="39"/>
        <v>0</v>
      </c>
      <c r="BW57" s="110">
        <f t="shared" si="39"/>
        <v>0</v>
      </c>
      <c r="BX57" s="110">
        <f t="shared" si="39"/>
        <v>0</v>
      </c>
      <c r="BY57" s="111">
        <f t="shared" si="11"/>
        <v>300</v>
      </c>
      <c r="BZ57" s="48"/>
    </row>
    <row r="58" spans="1:79" s="67" customFormat="1" ht="19.350000000000001" customHeight="1">
      <c r="A58" s="74"/>
      <c r="B58" s="48"/>
      <c r="C58" s="84"/>
      <c r="D58" s="74">
        <v>2024</v>
      </c>
      <c r="E58" s="109">
        <v>300</v>
      </c>
      <c r="F58" s="74"/>
      <c r="G58" s="110">
        <f>+G37*$E$48</f>
        <v>0</v>
      </c>
      <c r="H58" s="110">
        <f>+H37*$E$48</f>
        <v>0</v>
      </c>
      <c r="I58" s="110">
        <f>+I37*$E$48</f>
        <v>0</v>
      </c>
      <c r="J58" s="110">
        <f>+J37*$E$48</f>
        <v>0</v>
      </c>
      <c r="K58" s="110">
        <f>+K37*$E$48</f>
        <v>0</v>
      </c>
      <c r="L58" s="110"/>
      <c r="M58" s="110"/>
      <c r="N58" s="110"/>
      <c r="O58" s="110"/>
      <c r="P58" s="110"/>
      <c r="Q58" s="110">
        <f>+Q33*$E$58</f>
        <v>0</v>
      </c>
      <c r="R58" s="110">
        <f t="shared" ref="R58:AB58" si="40">+R33*$E$58</f>
        <v>600</v>
      </c>
      <c r="S58" s="110">
        <f t="shared" si="40"/>
        <v>0</v>
      </c>
      <c r="T58" s="110">
        <f t="shared" si="40"/>
        <v>0</v>
      </c>
      <c r="U58" s="110">
        <f t="shared" si="40"/>
        <v>0</v>
      </c>
      <c r="V58" s="110">
        <f t="shared" si="40"/>
        <v>600</v>
      </c>
      <c r="W58" s="110">
        <f t="shared" si="40"/>
        <v>0</v>
      </c>
      <c r="X58" s="110">
        <f t="shared" si="40"/>
        <v>0</v>
      </c>
      <c r="Y58" s="110">
        <f t="shared" si="40"/>
        <v>600</v>
      </c>
      <c r="Z58" s="110">
        <f t="shared" si="40"/>
        <v>600</v>
      </c>
      <c r="AA58" s="110">
        <f t="shared" si="40"/>
        <v>0</v>
      </c>
      <c r="AB58" s="110">
        <f t="shared" si="40"/>
        <v>0</v>
      </c>
      <c r="AC58" s="110"/>
      <c r="AD58" s="110"/>
      <c r="AE58" s="110"/>
      <c r="AF58" s="110"/>
      <c r="AG58" s="110"/>
      <c r="AH58" s="110"/>
      <c r="AI58" s="110"/>
      <c r="AJ58" s="110"/>
      <c r="AK58" s="110"/>
      <c r="AL58" s="110"/>
      <c r="AM58" s="110"/>
      <c r="AN58" s="110"/>
      <c r="AO58" s="110"/>
      <c r="AP58" s="110"/>
      <c r="AQ58" s="110"/>
      <c r="AR58" s="110"/>
      <c r="AS58" s="110"/>
      <c r="AT58" s="110"/>
      <c r="AU58" s="110"/>
      <c r="AV58" s="110"/>
      <c r="AW58" s="110"/>
      <c r="AX58" s="110"/>
      <c r="AY58" s="110"/>
      <c r="AZ58" s="110"/>
      <c r="BA58" s="110"/>
      <c r="BB58" s="110"/>
      <c r="BC58" s="110"/>
      <c r="BD58" s="110"/>
      <c r="BE58" s="110"/>
      <c r="BF58" s="110"/>
      <c r="BG58" s="110"/>
      <c r="BH58" s="110"/>
      <c r="BI58" s="110"/>
      <c r="BJ58" s="110"/>
      <c r="BK58" s="110"/>
      <c r="BL58" s="110"/>
      <c r="BM58" s="110"/>
      <c r="BN58" s="110"/>
      <c r="BO58" s="110"/>
      <c r="BP58" s="110">
        <f t="shared" ref="BP58:BX58" si="41">+BP37*$E$48</f>
        <v>0</v>
      </c>
      <c r="BQ58" s="110">
        <f t="shared" si="41"/>
        <v>0</v>
      </c>
      <c r="BR58" s="110">
        <f t="shared" si="41"/>
        <v>0</v>
      </c>
      <c r="BS58" s="110">
        <f t="shared" si="41"/>
        <v>0</v>
      </c>
      <c r="BT58" s="110">
        <f t="shared" si="41"/>
        <v>0</v>
      </c>
      <c r="BU58" s="110">
        <f t="shared" si="41"/>
        <v>0</v>
      </c>
      <c r="BV58" s="110">
        <f t="shared" si="41"/>
        <v>0</v>
      </c>
      <c r="BW58" s="110">
        <f t="shared" si="41"/>
        <v>0</v>
      </c>
      <c r="BX58" s="110">
        <f t="shared" si="41"/>
        <v>0</v>
      </c>
      <c r="BY58" s="111">
        <f t="shared" si="11"/>
        <v>2400</v>
      </c>
      <c r="BZ58" s="48"/>
    </row>
    <row r="59" spans="1:79" s="67" customFormat="1" ht="19.350000000000001" customHeight="1">
      <c r="A59" s="74"/>
      <c r="B59" s="48"/>
      <c r="C59" s="84"/>
      <c r="D59" s="74">
        <v>2025</v>
      </c>
      <c r="E59" s="109">
        <f>E58*1.05</f>
        <v>315</v>
      </c>
      <c r="F59" s="74"/>
      <c r="G59" s="110"/>
      <c r="H59" s="110"/>
      <c r="I59" s="110"/>
      <c r="J59" s="110"/>
      <c r="K59" s="110"/>
      <c r="L59" s="110"/>
      <c r="M59" s="110"/>
      <c r="N59" s="110"/>
      <c r="O59" s="110"/>
      <c r="P59" s="110"/>
      <c r="Q59" s="110"/>
      <c r="R59" s="110"/>
      <c r="S59" s="110"/>
      <c r="T59" s="110"/>
      <c r="U59" s="110"/>
      <c r="V59" s="110"/>
      <c r="W59" s="110"/>
      <c r="X59" s="110"/>
      <c r="Y59" s="110"/>
      <c r="Z59" s="110"/>
      <c r="AA59" s="110"/>
      <c r="AB59" s="110"/>
      <c r="AC59" s="110">
        <f t="shared" ref="AC59:AN59" si="42">+AC33*$E$59</f>
        <v>630</v>
      </c>
      <c r="AD59" s="110">
        <f t="shared" si="42"/>
        <v>315</v>
      </c>
      <c r="AE59" s="110">
        <f t="shared" si="42"/>
        <v>0</v>
      </c>
      <c r="AF59" s="110">
        <f t="shared" si="42"/>
        <v>157.5</v>
      </c>
      <c r="AG59" s="110">
        <f t="shared" si="42"/>
        <v>157.5</v>
      </c>
      <c r="AH59" s="110">
        <f t="shared" si="42"/>
        <v>157.5</v>
      </c>
      <c r="AI59" s="110">
        <f t="shared" si="42"/>
        <v>157.5</v>
      </c>
      <c r="AJ59" s="110">
        <f t="shared" si="42"/>
        <v>157.5</v>
      </c>
      <c r="AK59" s="110">
        <f t="shared" si="42"/>
        <v>157.5</v>
      </c>
      <c r="AL59" s="110">
        <f t="shared" si="42"/>
        <v>157.5</v>
      </c>
      <c r="AM59" s="110">
        <f t="shared" si="42"/>
        <v>157.5</v>
      </c>
      <c r="AN59" s="110">
        <f t="shared" si="42"/>
        <v>157.5</v>
      </c>
      <c r="AO59" s="110"/>
      <c r="AP59" s="110"/>
      <c r="AQ59" s="110"/>
      <c r="AR59" s="110"/>
      <c r="AS59" s="110"/>
      <c r="AT59" s="110"/>
      <c r="AU59" s="110"/>
      <c r="AV59" s="110"/>
      <c r="AW59" s="110"/>
      <c r="AX59" s="110"/>
      <c r="AY59" s="110"/>
      <c r="AZ59" s="110"/>
      <c r="BA59" s="110"/>
      <c r="BB59" s="110"/>
      <c r="BC59" s="110"/>
      <c r="BD59" s="110"/>
      <c r="BE59" s="110"/>
      <c r="BF59" s="110"/>
      <c r="BG59" s="110"/>
      <c r="BH59" s="110"/>
      <c r="BI59" s="110"/>
      <c r="BJ59" s="110"/>
      <c r="BK59" s="110"/>
      <c r="BL59" s="110"/>
      <c r="BM59" s="110"/>
      <c r="BN59" s="110"/>
      <c r="BO59" s="110"/>
      <c r="BP59" s="110"/>
      <c r="BQ59" s="110"/>
      <c r="BR59" s="110"/>
      <c r="BS59" s="110"/>
      <c r="BT59" s="110"/>
      <c r="BU59" s="110"/>
      <c r="BV59" s="110"/>
      <c r="BW59" s="110"/>
      <c r="BX59" s="110"/>
      <c r="BY59" s="111">
        <f t="shared" si="11"/>
        <v>2362.5</v>
      </c>
      <c r="BZ59" s="48"/>
    </row>
    <row r="60" spans="1:79" s="67" customFormat="1" ht="19.350000000000001" customHeight="1">
      <c r="A60" s="74"/>
      <c r="B60" s="48"/>
      <c r="C60" s="84"/>
      <c r="D60" s="74">
        <v>2026</v>
      </c>
      <c r="E60" s="109">
        <f>E59*1.05</f>
        <v>330.75</v>
      </c>
      <c r="F60" s="74"/>
      <c r="G60" s="110"/>
      <c r="H60" s="110"/>
      <c r="I60" s="110"/>
      <c r="J60" s="110"/>
      <c r="K60" s="110"/>
      <c r="L60" s="110"/>
      <c r="M60" s="110"/>
      <c r="N60" s="110"/>
      <c r="O60" s="110"/>
      <c r="P60" s="110"/>
      <c r="Q60" s="110"/>
      <c r="R60" s="110"/>
      <c r="S60" s="110"/>
      <c r="T60" s="110"/>
      <c r="U60" s="110"/>
      <c r="V60" s="110"/>
      <c r="W60" s="110"/>
      <c r="X60" s="110"/>
      <c r="Y60" s="110"/>
      <c r="Z60" s="110"/>
      <c r="AA60" s="110"/>
      <c r="AB60" s="110"/>
      <c r="AC60" s="110"/>
      <c r="AD60" s="110"/>
      <c r="AE60" s="110"/>
      <c r="AF60" s="110"/>
      <c r="AG60" s="110"/>
      <c r="AH60" s="110"/>
      <c r="AI60" s="110"/>
      <c r="AJ60" s="110"/>
      <c r="AK60" s="110"/>
      <c r="AL60" s="110"/>
      <c r="AM60" s="110"/>
      <c r="AN60" s="110"/>
      <c r="AO60" s="110">
        <f t="shared" ref="AO60:AY60" si="43">+AO33*$E$60</f>
        <v>165.375</v>
      </c>
      <c r="AP60" s="110">
        <f t="shared" si="43"/>
        <v>165.375</v>
      </c>
      <c r="AQ60" s="110">
        <f t="shared" si="43"/>
        <v>165.375</v>
      </c>
      <c r="AR60" s="110">
        <f t="shared" si="43"/>
        <v>165.375</v>
      </c>
      <c r="AS60" s="110">
        <f t="shared" si="43"/>
        <v>165.375</v>
      </c>
      <c r="AT60" s="110">
        <f t="shared" si="43"/>
        <v>165.375</v>
      </c>
      <c r="AU60" s="110">
        <f t="shared" si="43"/>
        <v>165.375</v>
      </c>
      <c r="AV60" s="110">
        <f t="shared" si="43"/>
        <v>0</v>
      </c>
      <c r="AW60" s="110">
        <f t="shared" si="43"/>
        <v>0</v>
      </c>
      <c r="AX60" s="110">
        <f t="shared" si="43"/>
        <v>0</v>
      </c>
      <c r="AY60" s="110">
        <f t="shared" si="43"/>
        <v>0</v>
      </c>
      <c r="AZ60" s="110">
        <f>+AZ33*$E$60</f>
        <v>0</v>
      </c>
      <c r="BA60" s="110"/>
      <c r="BB60" s="110"/>
      <c r="BC60" s="110"/>
      <c r="BD60" s="110"/>
      <c r="BE60" s="110"/>
      <c r="BF60" s="110"/>
      <c r="BG60" s="110"/>
      <c r="BH60" s="110"/>
      <c r="BI60" s="110"/>
      <c r="BJ60" s="110"/>
      <c r="BK60" s="110"/>
      <c r="BL60" s="110"/>
      <c r="BM60" s="110"/>
      <c r="BN60" s="110"/>
      <c r="BO60" s="110"/>
      <c r="BP60" s="110"/>
      <c r="BQ60" s="110"/>
      <c r="BR60" s="110"/>
      <c r="BS60" s="110"/>
      <c r="BT60" s="110"/>
      <c r="BU60" s="110"/>
      <c r="BV60" s="110"/>
      <c r="BW60" s="110"/>
      <c r="BX60" s="110"/>
      <c r="BY60" s="111">
        <f t="shared" si="11"/>
        <v>1157.625</v>
      </c>
      <c r="BZ60" s="48"/>
    </row>
    <row r="61" spans="1:79" s="67" customFormat="1" ht="19.350000000000001" customHeight="1">
      <c r="A61" s="74"/>
      <c r="B61" s="48"/>
      <c r="C61" s="84"/>
      <c r="D61" s="74">
        <v>2027</v>
      </c>
      <c r="E61" s="109">
        <f>E60*1.05</f>
        <v>347.28750000000002</v>
      </c>
      <c r="F61" s="74"/>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c r="AE61" s="110"/>
      <c r="AF61" s="110"/>
      <c r="AG61" s="110"/>
      <c r="AH61" s="110"/>
      <c r="AI61" s="110"/>
      <c r="AJ61" s="110"/>
      <c r="AK61" s="110"/>
      <c r="AL61" s="110"/>
      <c r="AM61" s="110"/>
      <c r="AN61" s="110"/>
      <c r="AO61" s="110"/>
      <c r="AP61" s="110"/>
      <c r="AQ61" s="110"/>
      <c r="AR61" s="110"/>
      <c r="AS61" s="110"/>
      <c r="AT61" s="110"/>
      <c r="AU61" s="110"/>
      <c r="AV61" s="110"/>
      <c r="AW61" s="110"/>
      <c r="AX61" s="110"/>
      <c r="AY61" s="110"/>
      <c r="AZ61" s="110"/>
      <c r="BA61" s="110">
        <f>+BA33*$E$61</f>
        <v>0</v>
      </c>
      <c r="BB61" s="110">
        <f>+BB33*$E$61</f>
        <v>0</v>
      </c>
      <c r="BC61" s="110">
        <f t="shared" ref="BC61:BM61" si="44">+BC33*$E$61</f>
        <v>0</v>
      </c>
      <c r="BD61" s="110">
        <f t="shared" si="44"/>
        <v>347.28750000000002</v>
      </c>
      <c r="BE61" s="110">
        <f t="shared" si="44"/>
        <v>0</v>
      </c>
      <c r="BF61" s="110">
        <f t="shared" si="44"/>
        <v>0</v>
      </c>
      <c r="BG61" s="110">
        <f t="shared" si="44"/>
        <v>0</v>
      </c>
      <c r="BH61" s="110">
        <f t="shared" si="44"/>
        <v>0</v>
      </c>
      <c r="BI61" s="110">
        <f t="shared" si="44"/>
        <v>0</v>
      </c>
      <c r="BJ61" s="110">
        <f t="shared" si="44"/>
        <v>0</v>
      </c>
      <c r="BK61" s="110">
        <f t="shared" si="44"/>
        <v>0</v>
      </c>
      <c r="BL61" s="110">
        <f t="shared" si="44"/>
        <v>0</v>
      </c>
      <c r="BM61" s="110">
        <f t="shared" si="44"/>
        <v>0</v>
      </c>
      <c r="BN61" s="110">
        <f>+BN33*$E$61</f>
        <v>0</v>
      </c>
      <c r="BO61" s="110">
        <f>+BO33*$E$61</f>
        <v>0</v>
      </c>
      <c r="BP61" s="110"/>
      <c r="BQ61" s="110"/>
      <c r="BR61" s="110"/>
      <c r="BS61" s="110"/>
      <c r="BT61" s="110"/>
      <c r="BU61" s="110"/>
      <c r="BV61" s="110"/>
      <c r="BW61" s="110"/>
      <c r="BX61" s="110"/>
      <c r="BY61" s="111">
        <f t="shared" si="11"/>
        <v>347.28750000000002</v>
      </c>
      <c r="BZ61" s="48"/>
    </row>
    <row r="62" spans="1:79" s="67" customFormat="1" ht="19.350000000000001" customHeight="1">
      <c r="A62" s="74"/>
      <c r="B62" s="48"/>
      <c r="C62" s="84" t="s">
        <v>50</v>
      </c>
      <c r="D62" s="109"/>
      <c r="E62" s="109">
        <v>500</v>
      </c>
      <c r="F62" s="74"/>
      <c r="G62" s="110">
        <f>+G34*$E$57</f>
        <v>0</v>
      </c>
      <c r="H62" s="110">
        <f>+H34*$E$57</f>
        <v>0</v>
      </c>
      <c r="I62" s="110">
        <f>+I34*$E$57</f>
        <v>0</v>
      </c>
      <c r="J62" s="110">
        <f>+J34*$E$57</f>
        <v>0</v>
      </c>
      <c r="K62" s="110">
        <f>+K34*$E$57</f>
        <v>0</v>
      </c>
      <c r="L62" s="110">
        <f>+L34*$E$62</f>
        <v>0</v>
      </c>
      <c r="M62" s="110">
        <f t="shared" ref="M62:BO62" si="45">+M34*$E$62</f>
        <v>0</v>
      </c>
      <c r="N62" s="110">
        <f t="shared" si="45"/>
        <v>0</v>
      </c>
      <c r="O62" s="110">
        <f t="shared" si="45"/>
        <v>0</v>
      </c>
      <c r="P62" s="110">
        <f t="shared" si="45"/>
        <v>0</v>
      </c>
      <c r="Q62" s="110">
        <f t="shared" si="45"/>
        <v>0</v>
      </c>
      <c r="R62" s="110">
        <f t="shared" si="45"/>
        <v>0</v>
      </c>
      <c r="S62" s="110">
        <f t="shared" si="45"/>
        <v>0</v>
      </c>
      <c r="T62" s="110">
        <f t="shared" si="45"/>
        <v>0</v>
      </c>
      <c r="U62" s="110">
        <f t="shared" si="45"/>
        <v>0</v>
      </c>
      <c r="V62" s="110">
        <f t="shared" si="45"/>
        <v>0</v>
      </c>
      <c r="W62" s="110">
        <f t="shared" si="45"/>
        <v>0</v>
      </c>
      <c r="X62" s="110">
        <f t="shared" si="45"/>
        <v>0</v>
      </c>
      <c r="Y62" s="110">
        <f t="shared" si="45"/>
        <v>5000</v>
      </c>
      <c r="Z62" s="110">
        <f t="shared" si="45"/>
        <v>5000</v>
      </c>
      <c r="AA62" s="110">
        <f t="shared" si="45"/>
        <v>0</v>
      </c>
      <c r="AB62" s="110">
        <f t="shared" si="45"/>
        <v>0</v>
      </c>
      <c r="AC62" s="110">
        <f t="shared" si="45"/>
        <v>0</v>
      </c>
      <c r="AD62" s="110">
        <f t="shared" si="45"/>
        <v>0</v>
      </c>
      <c r="AE62" s="110">
        <f t="shared" si="45"/>
        <v>0</v>
      </c>
      <c r="AF62" s="110">
        <f t="shared" si="45"/>
        <v>0</v>
      </c>
      <c r="AG62" s="110">
        <f t="shared" si="45"/>
        <v>0</v>
      </c>
      <c r="AH62" s="110">
        <f t="shared" si="45"/>
        <v>0</v>
      </c>
      <c r="AI62" s="110">
        <f t="shared" si="45"/>
        <v>0</v>
      </c>
      <c r="AJ62" s="110">
        <f t="shared" si="45"/>
        <v>0</v>
      </c>
      <c r="AK62" s="110">
        <f t="shared" si="45"/>
        <v>0</v>
      </c>
      <c r="AL62" s="110">
        <f t="shared" si="45"/>
        <v>0</v>
      </c>
      <c r="AM62" s="110">
        <f t="shared" si="45"/>
        <v>0</v>
      </c>
      <c r="AN62" s="110">
        <f t="shared" si="45"/>
        <v>0</v>
      </c>
      <c r="AO62" s="110">
        <f t="shared" si="45"/>
        <v>0</v>
      </c>
      <c r="AP62" s="110">
        <f t="shared" si="45"/>
        <v>0</v>
      </c>
      <c r="AQ62" s="110">
        <f t="shared" si="45"/>
        <v>0</v>
      </c>
      <c r="AR62" s="110">
        <f t="shared" si="45"/>
        <v>0</v>
      </c>
      <c r="AS62" s="110">
        <f t="shared" si="45"/>
        <v>0</v>
      </c>
      <c r="AT62" s="110">
        <f t="shared" si="45"/>
        <v>0</v>
      </c>
      <c r="AU62" s="110">
        <f t="shared" si="45"/>
        <v>0</v>
      </c>
      <c r="AV62" s="110">
        <f t="shared" si="45"/>
        <v>0</v>
      </c>
      <c r="AW62" s="110">
        <f t="shared" si="45"/>
        <v>0</v>
      </c>
      <c r="AX62" s="110">
        <f t="shared" si="45"/>
        <v>0</v>
      </c>
      <c r="AY62" s="110">
        <f t="shared" si="45"/>
        <v>0</v>
      </c>
      <c r="AZ62" s="110">
        <f t="shared" ref="AZ62" si="46">+AZ34*$E$62</f>
        <v>0</v>
      </c>
      <c r="BA62" s="110">
        <f t="shared" si="45"/>
        <v>0</v>
      </c>
      <c r="BB62" s="110">
        <f t="shared" si="45"/>
        <v>0</v>
      </c>
      <c r="BC62" s="110">
        <f t="shared" si="45"/>
        <v>0</v>
      </c>
      <c r="BD62" s="110">
        <f t="shared" si="45"/>
        <v>0</v>
      </c>
      <c r="BE62" s="110">
        <f t="shared" si="45"/>
        <v>0</v>
      </c>
      <c r="BF62" s="110">
        <f t="shared" si="45"/>
        <v>0</v>
      </c>
      <c r="BG62" s="110">
        <f t="shared" si="45"/>
        <v>0</v>
      </c>
      <c r="BH62" s="110">
        <f t="shared" si="45"/>
        <v>0</v>
      </c>
      <c r="BI62" s="110">
        <f t="shared" si="45"/>
        <v>0</v>
      </c>
      <c r="BJ62" s="110">
        <f t="shared" si="45"/>
        <v>0</v>
      </c>
      <c r="BK62" s="110">
        <f t="shared" si="45"/>
        <v>0</v>
      </c>
      <c r="BL62" s="110">
        <f t="shared" si="45"/>
        <v>0</v>
      </c>
      <c r="BM62" s="110">
        <f t="shared" si="45"/>
        <v>0</v>
      </c>
      <c r="BN62" s="110">
        <f t="shared" si="45"/>
        <v>0</v>
      </c>
      <c r="BO62" s="110">
        <f t="shared" si="45"/>
        <v>0</v>
      </c>
      <c r="BP62" s="110">
        <f t="shared" ref="BP62:BX62" si="47">+BP34*$E$57</f>
        <v>0</v>
      </c>
      <c r="BQ62" s="110">
        <f t="shared" si="47"/>
        <v>0</v>
      </c>
      <c r="BR62" s="110">
        <f t="shared" si="47"/>
        <v>0</v>
      </c>
      <c r="BS62" s="110">
        <f t="shared" si="47"/>
        <v>0</v>
      </c>
      <c r="BT62" s="110">
        <f t="shared" si="47"/>
        <v>0</v>
      </c>
      <c r="BU62" s="110">
        <f t="shared" si="47"/>
        <v>0</v>
      </c>
      <c r="BV62" s="110">
        <f t="shared" si="47"/>
        <v>0</v>
      </c>
      <c r="BW62" s="110">
        <f t="shared" si="47"/>
        <v>0</v>
      </c>
      <c r="BX62" s="110">
        <f t="shared" si="47"/>
        <v>0</v>
      </c>
      <c r="BY62" s="111">
        <f t="shared" si="11"/>
        <v>10000</v>
      </c>
      <c r="BZ62" s="48"/>
    </row>
    <row r="63" spans="1:79" s="67" customFormat="1" ht="19.350000000000001" customHeight="1">
      <c r="A63" s="74"/>
      <c r="B63" s="48"/>
      <c r="C63" s="84" t="s">
        <v>51</v>
      </c>
      <c r="D63" s="109"/>
      <c r="E63" s="109">
        <v>0</v>
      </c>
      <c r="F63" s="74"/>
      <c r="G63" s="110"/>
      <c r="H63" s="110"/>
      <c r="I63" s="110"/>
      <c r="J63" s="110"/>
      <c r="K63" s="110"/>
      <c r="L63" s="110">
        <f>+L35*$E$63</f>
        <v>0</v>
      </c>
      <c r="M63" s="110">
        <f t="shared" ref="M63:BO63" si="48">+M35*$E$63</f>
        <v>0</v>
      </c>
      <c r="N63" s="110">
        <f t="shared" si="48"/>
        <v>0</v>
      </c>
      <c r="O63" s="110">
        <f t="shared" si="48"/>
        <v>0</v>
      </c>
      <c r="P63" s="110">
        <f t="shared" si="48"/>
        <v>0</v>
      </c>
      <c r="Q63" s="110">
        <f t="shared" si="48"/>
        <v>0</v>
      </c>
      <c r="R63" s="110">
        <f t="shared" si="48"/>
        <v>0</v>
      </c>
      <c r="S63" s="110">
        <f t="shared" si="48"/>
        <v>0</v>
      </c>
      <c r="T63" s="110">
        <f t="shared" si="48"/>
        <v>0</v>
      </c>
      <c r="U63" s="110">
        <f t="shared" si="48"/>
        <v>0</v>
      </c>
      <c r="V63" s="110">
        <f t="shared" si="48"/>
        <v>0</v>
      </c>
      <c r="W63" s="110">
        <f t="shared" si="48"/>
        <v>0</v>
      </c>
      <c r="X63" s="110">
        <f t="shared" si="48"/>
        <v>0</v>
      </c>
      <c r="Y63" s="110">
        <f t="shared" si="48"/>
        <v>0</v>
      </c>
      <c r="Z63" s="110">
        <f t="shared" si="48"/>
        <v>0</v>
      </c>
      <c r="AA63" s="110">
        <f t="shared" si="48"/>
        <v>0</v>
      </c>
      <c r="AB63" s="110">
        <f t="shared" si="48"/>
        <v>0</v>
      </c>
      <c r="AC63" s="110">
        <f t="shared" si="48"/>
        <v>0</v>
      </c>
      <c r="AD63" s="110">
        <f t="shared" si="48"/>
        <v>0</v>
      </c>
      <c r="AE63" s="110">
        <f t="shared" si="48"/>
        <v>0</v>
      </c>
      <c r="AF63" s="110">
        <f t="shared" si="48"/>
        <v>0</v>
      </c>
      <c r="AG63" s="110">
        <f t="shared" si="48"/>
        <v>0</v>
      </c>
      <c r="AH63" s="110">
        <f t="shared" si="48"/>
        <v>0</v>
      </c>
      <c r="AI63" s="110">
        <f t="shared" si="48"/>
        <v>0</v>
      </c>
      <c r="AJ63" s="110">
        <f t="shared" si="48"/>
        <v>0</v>
      </c>
      <c r="AK63" s="110">
        <f t="shared" si="48"/>
        <v>0</v>
      </c>
      <c r="AL63" s="110">
        <f t="shared" si="48"/>
        <v>0</v>
      </c>
      <c r="AM63" s="110">
        <f t="shared" si="48"/>
        <v>0</v>
      </c>
      <c r="AN63" s="110">
        <f t="shared" si="48"/>
        <v>0</v>
      </c>
      <c r="AO63" s="110">
        <f t="shared" si="48"/>
        <v>0</v>
      </c>
      <c r="AP63" s="110">
        <f t="shared" si="48"/>
        <v>0</v>
      </c>
      <c r="AQ63" s="110">
        <f t="shared" si="48"/>
        <v>0</v>
      </c>
      <c r="AR63" s="110">
        <f t="shared" si="48"/>
        <v>0</v>
      </c>
      <c r="AS63" s="110">
        <f t="shared" si="48"/>
        <v>0</v>
      </c>
      <c r="AT63" s="110">
        <f t="shared" si="48"/>
        <v>0</v>
      </c>
      <c r="AU63" s="110">
        <f t="shared" si="48"/>
        <v>0</v>
      </c>
      <c r="AV63" s="110">
        <f t="shared" si="48"/>
        <v>0</v>
      </c>
      <c r="AW63" s="110">
        <f t="shared" si="48"/>
        <v>0</v>
      </c>
      <c r="AX63" s="110">
        <f t="shared" si="48"/>
        <v>0</v>
      </c>
      <c r="AY63" s="110">
        <f t="shared" si="48"/>
        <v>0</v>
      </c>
      <c r="AZ63" s="110">
        <f t="shared" ref="AZ63" si="49">+AZ35*$E$63</f>
        <v>0</v>
      </c>
      <c r="BA63" s="110">
        <f t="shared" si="48"/>
        <v>0</v>
      </c>
      <c r="BB63" s="110">
        <f t="shared" si="48"/>
        <v>0</v>
      </c>
      <c r="BC63" s="110">
        <f t="shared" si="48"/>
        <v>0</v>
      </c>
      <c r="BD63" s="110">
        <f t="shared" si="48"/>
        <v>0</v>
      </c>
      <c r="BE63" s="110">
        <f t="shared" si="48"/>
        <v>0</v>
      </c>
      <c r="BF63" s="110">
        <f t="shared" si="48"/>
        <v>0</v>
      </c>
      <c r="BG63" s="110">
        <f t="shared" si="48"/>
        <v>0</v>
      </c>
      <c r="BH63" s="110">
        <f t="shared" si="48"/>
        <v>0</v>
      </c>
      <c r="BI63" s="110">
        <f t="shared" si="48"/>
        <v>0</v>
      </c>
      <c r="BJ63" s="110">
        <f t="shared" si="48"/>
        <v>0</v>
      </c>
      <c r="BK63" s="110">
        <f t="shared" si="48"/>
        <v>0</v>
      </c>
      <c r="BL63" s="110">
        <f t="shared" si="48"/>
        <v>0</v>
      </c>
      <c r="BM63" s="110">
        <f t="shared" si="48"/>
        <v>0</v>
      </c>
      <c r="BN63" s="110">
        <f t="shared" si="48"/>
        <v>0</v>
      </c>
      <c r="BO63" s="110">
        <f t="shared" si="48"/>
        <v>0</v>
      </c>
      <c r="BP63" s="110"/>
      <c r="BQ63" s="110"/>
      <c r="BR63" s="110"/>
      <c r="BS63" s="110"/>
      <c r="BT63" s="110"/>
      <c r="BU63" s="110"/>
      <c r="BV63" s="110"/>
      <c r="BW63" s="110"/>
      <c r="BX63" s="110"/>
      <c r="BY63" s="111">
        <f t="shared" si="11"/>
        <v>0</v>
      </c>
      <c r="BZ63" s="48"/>
    </row>
    <row r="64" spans="1:79" s="67" customFormat="1" ht="23.25" customHeight="1" thickBot="1">
      <c r="A64" s="74"/>
      <c r="B64" s="48"/>
      <c r="C64" s="112"/>
      <c r="D64" s="113"/>
      <c r="E64" s="114" t="s">
        <v>14</v>
      </c>
      <c r="F64" s="115"/>
      <c r="G64" s="142">
        <f>SUM(G42:G62)</f>
        <v>0</v>
      </c>
      <c r="H64" s="142">
        <f>SUM(H42:H62)</f>
        <v>0</v>
      </c>
      <c r="I64" s="142">
        <f>SUM(I42:I62)</f>
        <v>0</v>
      </c>
      <c r="J64" s="142">
        <f>SUM(J42:J62)</f>
        <v>0</v>
      </c>
      <c r="K64" s="142">
        <f>SUM(K42:K62)</f>
        <v>0</v>
      </c>
      <c r="L64" s="142">
        <f>SUM(L42:L63)</f>
        <v>0</v>
      </c>
      <c r="M64" s="142">
        <f>SUM(M42:M63)</f>
        <v>3000</v>
      </c>
      <c r="N64" s="142">
        <f t="shared" ref="N64:BY64" si="50">SUM(N42:N63)</f>
        <v>3000</v>
      </c>
      <c r="O64" s="142">
        <f t="shared" si="50"/>
        <v>3800</v>
      </c>
      <c r="P64" s="142">
        <f t="shared" si="50"/>
        <v>3500</v>
      </c>
      <c r="Q64" s="142">
        <f t="shared" si="50"/>
        <v>3500</v>
      </c>
      <c r="R64" s="142">
        <f t="shared" si="50"/>
        <v>5100</v>
      </c>
      <c r="S64" s="142">
        <f t="shared" si="50"/>
        <v>4000</v>
      </c>
      <c r="T64" s="142">
        <f t="shared" si="50"/>
        <v>4000</v>
      </c>
      <c r="U64" s="142">
        <f t="shared" si="50"/>
        <v>4000</v>
      </c>
      <c r="V64" s="142">
        <f t="shared" si="50"/>
        <v>4600</v>
      </c>
      <c r="W64" s="142">
        <f t="shared" si="50"/>
        <v>4000</v>
      </c>
      <c r="X64" s="142">
        <f t="shared" si="50"/>
        <v>4000</v>
      </c>
      <c r="Y64" s="142">
        <f t="shared" si="50"/>
        <v>10600</v>
      </c>
      <c r="Z64" s="142">
        <f>SUM(Z42:Z63)</f>
        <v>11600</v>
      </c>
      <c r="AA64" s="142">
        <f t="shared" si="50"/>
        <v>2500</v>
      </c>
      <c r="AB64" s="142">
        <f t="shared" si="50"/>
        <v>2500</v>
      </c>
      <c r="AC64" s="142">
        <f t="shared" si="50"/>
        <v>5355</v>
      </c>
      <c r="AD64" s="142">
        <f t="shared" si="50"/>
        <v>5040</v>
      </c>
      <c r="AE64" s="142">
        <f t="shared" si="50"/>
        <v>2100</v>
      </c>
      <c r="AF64" s="142">
        <f t="shared" si="50"/>
        <v>2257.5</v>
      </c>
      <c r="AG64" s="142">
        <f t="shared" si="50"/>
        <v>2257.5</v>
      </c>
      <c r="AH64" s="142">
        <f t="shared" si="50"/>
        <v>2257.5</v>
      </c>
      <c r="AI64" s="142">
        <f t="shared" si="50"/>
        <v>2257.5</v>
      </c>
      <c r="AJ64" s="142">
        <f t="shared" si="50"/>
        <v>2257.5</v>
      </c>
      <c r="AK64" s="142">
        <f t="shared" si="50"/>
        <v>2257.5</v>
      </c>
      <c r="AL64" s="142">
        <f t="shared" si="50"/>
        <v>2257.5</v>
      </c>
      <c r="AM64" s="142">
        <f t="shared" si="50"/>
        <v>2257.5</v>
      </c>
      <c r="AN64" s="142">
        <f t="shared" si="50"/>
        <v>2257.5</v>
      </c>
      <c r="AO64" s="142">
        <f t="shared" si="50"/>
        <v>2370.375</v>
      </c>
      <c r="AP64" s="142">
        <f t="shared" si="50"/>
        <v>2370.375</v>
      </c>
      <c r="AQ64" s="142">
        <f t="shared" si="50"/>
        <v>2370.375</v>
      </c>
      <c r="AR64" s="142">
        <f t="shared" si="50"/>
        <v>2370.375</v>
      </c>
      <c r="AS64" s="142">
        <f t="shared" si="50"/>
        <v>2370.375</v>
      </c>
      <c r="AT64" s="142">
        <f t="shared" si="50"/>
        <v>2370.375</v>
      </c>
      <c r="AU64" s="142">
        <f t="shared" si="50"/>
        <v>2370.375</v>
      </c>
      <c r="AV64" s="142">
        <f t="shared" si="50"/>
        <v>0</v>
      </c>
      <c r="AW64" s="142">
        <f t="shared" si="50"/>
        <v>0</v>
      </c>
      <c r="AX64" s="142">
        <f t="shared" si="50"/>
        <v>0</v>
      </c>
      <c r="AY64" s="142">
        <f t="shared" si="50"/>
        <v>0</v>
      </c>
      <c r="AZ64" s="142">
        <f t="shared" si="50"/>
        <v>0</v>
      </c>
      <c r="BA64" s="142">
        <f t="shared" si="50"/>
        <v>0</v>
      </c>
      <c r="BB64" s="142">
        <f t="shared" si="50"/>
        <v>0</v>
      </c>
      <c r="BC64" s="142">
        <f t="shared" si="50"/>
        <v>0</v>
      </c>
      <c r="BD64" s="142">
        <f t="shared" si="50"/>
        <v>781.39687500000002</v>
      </c>
      <c r="BE64" s="142">
        <f t="shared" si="50"/>
        <v>0</v>
      </c>
      <c r="BF64" s="142">
        <f t="shared" si="50"/>
        <v>0</v>
      </c>
      <c r="BG64" s="142">
        <f t="shared" si="50"/>
        <v>0</v>
      </c>
      <c r="BH64" s="142">
        <f t="shared" si="50"/>
        <v>0</v>
      </c>
      <c r="BI64" s="142">
        <f t="shared" si="50"/>
        <v>0</v>
      </c>
      <c r="BJ64" s="142">
        <f t="shared" si="50"/>
        <v>0</v>
      </c>
      <c r="BK64" s="142">
        <f t="shared" si="50"/>
        <v>0</v>
      </c>
      <c r="BL64" s="142">
        <f t="shared" si="50"/>
        <v>0</v>
      </c>
      <c r="BM64" s="142">
        <f t="shared" si="50"/>
        <v>0</v>
      </c>
      <c r="BN64" s="142">
        <f t="shared" si="50"/>
        <v>0</v>
      </c>
      <c r="BO64" s="142">
        <f t="shared" si="50"/>
        <v>0</v>
      </c>
      <c r="BP64" s="142" t="e">
        <f t="shared" si="50"/>
        <v>#VALUE!</v>
      </c>
      <c r="BQ64" s="142" t="e">
        <f t="shared" si="50"/>
        <v>#VALUE!</v>
      </c>
      <c r="BR64" s="142" t="e">
        <f t="shared" si="50"/>
        <v>#VALUE!</v>
      </c>
      <c r="BS64" s="142" t="e">
        <f t="shared" si="50"/>
        <v>#VALUE!</v>
      </c>
      <c r="BT64" s="142" t="e">
        <f t="shared" si="50"/>
        <v>#VALUE!</v>
      </c>
      <c r="BU64" s="142" t="e">
        <f t="shared" si="50"/>
        <v>#VALUE!</v>
      </c>
      <c r="BV64" s="142" t="e">
        <f t="shared" si="50"/>
        <v>#VALUE!</v>
      </c>
      <c r="BW64" s="142" t="e">
        <f t="shared" si="50"/>
        <v>#VALUE!</v>
      </c>
      <c r="BX64" s="142" t="e">
        <f t="shared" si="50"/>
        <v>#VALUE!</v>
      </c>
      <c r="BY64" s="142">
        <f t="shared" si="50"/>
        <v>123886.52187500001</v>
      </c>
      <c r="BZ64" s="48"/>
      <c r="CA64" s="148">
        <f>BY64/41</f>
        <v>3021.6224847560975</v>
      </c>
    </row>
    <row r="65" spans="1:98" s="119" customFormat="1" ht="14.25" hidden="1" customHeight="1">
      <c r="A65" s="116"/>
      <c r="B65" s="48"/>
      <c r="C65" s="116"/>
      <c r="D65" s="117"/>
      <c r="E65" s="118"/>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BZ65" s="48"/>
      <c r="CA65" s="117"/>
      <c r="CB65" s="117"/>
      <c r="CC65" s="117"/>
      <c r="CD65" s="117"/>
      <c r="CE65" s="117"/>
      <c r="CF65" s="117"/>
      <c r="CG65" s="117"/>
      <c r="CH65" s="117"/>
      <c r="CI65" s="117"/>
      <c r="CJ65" s="117"/>
      <c r="CK65" s="117"/>
      <c r="CL65" s="117"/>
      <c r="CM65" s="117"/>
      <c r="CN65" s="117"/>
      <c r="CO65" s="117"/>
      <c r="CP65" s="117"/>
      <c r="CQ65" s="117"/>
      <c r="CR65" s="117"/>
      <c r="CS65" s="117"/>
      <c r="CT65" s="117"/>
    </row>
    <row r="66" spans="1:98" s="48" customFormat="1" ht="12.6" hidden="1">
      <c r="A66" s="116"/>
      <c r="C66" s="116"/>
      <c r="D66" s="117"/>
      <c r="E66" s="118"/>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CA66" s="117"/>
      <c r="CB66" s="117"/>
      <c r="CC66" s="117"/>
      <c r="CD66" s="117"/>
      <c r="CE66" s="117"/>
      <c r="CF66" s="117"/>
      <c r="CG66" s="117"/>
      <c r="CH66" s="117"/>
      <c r="CI66" s="117"/>
      <c r="CJ66" s="117"/>
      <c r="CK66" s="117"/>
      <c r="CL66" s="117"/>
      <c r="CM66" s="117"/>
      <c r="CN66" s="117"/>
      <c r="CO66" s="117"/>
      <c r="CP66" s="117"/>
      <c r="CQ66" s="117"/>
      <c r="CR66" s="117"/>
      <c r="CS66" s="117"/>
      <c r="CT66" s="117"/>
    </row>
    <row r="67" spans="1:98" s="48" customFormat="1" ht="18" hidden="1" customHeight="1">
      <c r="A67" s="116"/>
      <c r="C67" s="65"/>
      <c r="D67" s="117"/>
      <c r="E67" s="120"/>
      <c r="F67" s="117"/>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CA67" s="117"/>
      <c r="CB67" s="117"/>
      <c r="CC67" s="117"/>
      <c r="CD67" s="117"/>
      <c r="CE67" s="117"/>
      <c r="CF67" s="117"/>
      <c r="CG67" s="117"/>
      <c r="CH67" s="117"/>
      <c r="CI67" s="117"/>
      <c r="CJ67" s="117"/>
      <c r="CK67" s="117"/>
      <c r="CL67" s="117"/>
      <c r="CM67" s="117"/>
      <c r="CN67" s="117"/>
      <c r="CO67" s="117"/>
      <c r="CP67" s="117"/>
      <c r="CQ67" s="117"/>
      <c r="CR67" s="117"/>
      <c r="CS67" s="117"/>
      <c r="CT67" s="117"/>
    </row>
    <row r="68" spans="1:98" s="48" customFormat="1" ht="12.6" hidden="1">
      <c r="A68" s="121"/>
      <c r="C68" s="122"/>
      <c r="D68" s="117"/>
      <c r="E68" s="123"/>
      <c r="F68" s="117"/>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c r="BI68" s="117"/>
      <c r="BJ68" s="117"/>
      <c r="BK68" s="117"/>
      <c r="BL68" s="117"/>
      <c r="BM68" s="117"/>
      <c r="BN68" s="117"/>
      <c r="BO68" s="117"/>
      <c r="BP68" s="117"/>
      <c r="BQ68" s="117"/>
      <c r="BR68" s="117"/>
      <c r="BS68" s="117"/>
      <c r="BT68" s="117"/>
      <c r="BU68" s="117"/>
      <c r="BV68" s="117"/>
      <c r="BW68" s="117"/>
      <c r="BX68" s="117"/>
      <c r="BY68" s="117"/>
      <c r="CA68" s="117"/>
      <c r="CB68" s="117"/>
      <c r="CC68" s="117"/>
      <c r="CD68" s="117"/>
      <c r="CE68" s="117"/>
      <c r="CF68" s="117"/>
      <c r="CG68" s="117"/>
      <c r="CH68" s="117"/>
      <c r="CI68" s="117"/>
      <c r="CJ68" s="117"/>
      <c r="CK68" s="117"/>
      <c r="CL68" s="117"/>
      <c r="CM68" s="117"/>
      <c r="CN68" s="117"/>
      <c r="CO68" s="117"/>
      <c r="CP68" s="117"/>
      <c r="CQ68" s="117"/>
      <c r="CR68" s="117"/>
      <c r="CS68" s="117"/>
      <c r="CT68" s="117"/>
    </row>
    <row r="69" spans="1:98" s="48" customFormat="1" ht="18.75" hidden="1" customHeight="1">
      <c r="A69" s="122" t="e">
        <f>#REF!</f>
        <v>#REF!</v>
      </c>
      <c r="C69" s="122"/>
      <c r="D69" s="117"/>
      <c r="E69" s="123"/>
      <c r="F69" s="117"/>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17"/>
      <c r="CA69" s="117"/>
      <c r="CB69" s="117"/>
      <c r="CC69" s="117"/>
      <c r="CD69" s="117"/>
      <c r="CE69" s="117"/>
      <c r="CF69" s="117"/>
      <c r="CG69" s="117"/>
      <c r="CH69" s="117"/>
      <c r="CI69" s="117"/>
      <c r="CJ69" s="117"/>
      <c r="CK69" s="117"/>
      <c r="CL69" s="117"/>
      <c r="CM69" s="117"/>
      <c r="CN69" s="117"/>
      <c r="CO69" s="117"/>
      <c r="CP69" s="117"/>
      <c r="CQ69" s="117"/>
      <c r="CR69" s="117"/>
      <c r="CS69" s="117"/>
      <c r="CT69" s="117"/>
    </row>
    <row r="70" spans="1:98" s="48" customFormat="1" ht="21.75" hidden="1" customHeight="1">
      <c r="A70" s="122"/>
      <c r="C70" s="122"/>
      <c r="D70" s="117"/>
      <c r="E70" s="123"/>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CA70" s="117"/>
      <c r="CB70" s="117"/>
      <c r="CC70" s="117"/>
      <c r="CD70" s="117"/>
      <c r="CE70" s="117"/>
      <c r="CF70" s="117"/>
      <c r="CG70" s="117"/>
      <c r="CH70" s="117"/>
      <c r="CI70" s="117"/>
      <c r="CJ70" s="117"/>
      <c r="CK70" s="117"/>
      <c r="CL70" s="117"/>
      <c r="CM70" s="117"/>
      <c r="CN70" s="117"/>
      <c r="CO70" s="117"/>
      <c r="CP70" s="117"/>
      <c r="CQ70" s="117"/>
      <c r="CR70" s="117"/>
      <c r="CS70" s="117"/>
      <c r="CT70" s="117"/>
    </row>
    <row r="71" spans="1:98" s="48" customFormat="1" ht="21.75" hidden="1" customHeight="1">
      <c r="A71" s="122">
        <v>32000000</v>
      </c>
      <c r="C71" s="122"/>
      <c r="D71" s="117"/>
      <c r="E71" s="123"/>
      <c r="F71" s="117"/>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7"/>
      <c r="AL71" s="117"/>
      <c r="AM71" s="117"/>
      <c r="AN71" s="117"/>
      <c r="AO71" s="117"/>
      <c r="AP71" s="117"/>
      <c r="AQ71" s="117"/>
      <c r="AR71" s="117"/>
      <c r="AS71" s="117"/>
      <c r="AT71" s="117"/>
      <c r="AU71" s="117"/>
      <c r="AV71" s="117"/>
      <c r="AW71" s="117"/>
      <c r="AX71" s="117"/>
      <c r="AY71" s="117"/>
      <c r="AZ71" s="117"/>
      <c r="BA71" s="117"/>
      <c r="BB71" s="117"/>
      <c r="BC71" s="117"/>
      <c r="BD71" s="117"/>
      <c r="BE71" s="117"/>
      <c r="BF71" s="117"/>
      <c r="BG71" s="117"/>
      <c r="BH71" s="117"/>
      <c r="BI71" s="117"/>
      <c r="BJ71" s="117"/>
      <c r="BK71" s="117"/>
      <c r="BL71" s="117"/>
      <c r="BM71" s="117"/>
      <c r="BN71" s="117"/>
      <c r="BO71" s="117"/>
      <c r="BP71" s="117"/>
      <c r="BQ71" s="117"/>
      <c r="BR71" s="117"/>
      <c r="BS71" s="117"/>
      <c r="BT71" s="117"/>
      <c r="BU71" s="117"/>
      <c r="BV71" s="117"/>
      <c r="BW71" s="117"/>
      <c r="BX71" s="117"/>
      <c r="BY71" s="117"/>
      <c r="CA71" s="117"/>
      <c r="CB71" s="117"/>
      <c r="CC71" s="117"/>
      <c r="CD71" s="117"/>
      <c r="CE71" s="117"/>
      <c r="CF71" s="117"/>
      <c r="CG71" s="117"/>
      <c r="CH71" s="117"/>
      <c r="CI71" s="117"/>
      <c r="CJ71" s="117"/>
      <c r="CK71" s="117"/>
      <c r="CL71" s="117"/>
      <c r="CM71" s="117"/>
      <c r="CN71" s="117"/>
      <c r="CO71" s="117"/>
      <c r="CP71" s="117"/>
      <c r="CQ71" s="117"/>
      <c r="CR71" s="117"/>
      <c r="CS71" s="117"/>
      <c r="CT71" s="117"/>
    </row>
    <row r="72" spans="1:98" s="48" customFormat="1" ht="21.75" hidden="1" customHeight="1">
      <c r="A72" s="122"/>
      <c r="C72" s="122"/>
      <c r="D72" s="117"/>
      <c r="E72" s="123"/>
      <c r="F72" s="117"/>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7"/>
      <c r="AL72" s="117"/>
      <c r="AM72" s="117"/>
      <c r="AN72" s="117"/>
      <c r="AO72" s="117"/>
      <c r="AP72" s="117"/>
      <c r="AQ72" s="117"/>
      <c r="AR72" s="117"/>
      <c r="AS72" s="117"/>
      <c r="AT72" s="117"/>
      <c r="AU72" s="117"/>
      <c r="AV72" s="117"/>
      <c r="AW72" s="117"/>
      <c r="AX72" s="117"/>
      <c r="AY72" s="117"/>
      <c r="AZ72" s="117"/>
      <c r="BA72" s="117"/>
      <c r="BB72" s="117"/>
      <c r="BC72" s="117"/>
      <c r="BD72" s="117"/>
      <c r="BE72" s="117"/>
      <c r="BF72" s="117"/>
      <c r="BG72" s="117"/>
      <c r="BH72" s="117"/>
      <c r="BI72" s="117"/>
      <c r="BJ72" s="117"/>
      <c r="BK72" s="117"/>
      <c r="BL72" s="117"/>
      <c r="BM72" s="117"/>
      <c r="BN72" s="117"/>
      <c r="BO72" s="117"/>
      <c r="BP72" s="117"/>
      <c r="BQ72" s="117"/>
      <c r="BR72" s="117"/>
      <c r="BS72" s="117"/>
      <c r="BT72" s="117"/>
      <c r="BU72" s="117"/>
      <c r="BV72" s="117"/>
      <c r="BW72" s="117"/>
      <c r="BX72" s="117"/>
      <c r="BY72" s="117"/>
      <c r="CA72" s="117"/>
      <c r="CB72" s="117"/>
      <c r="CC72" s="117"/>
      <c r="CD72" s="117"/>
      <c r="CE72" s="117"/>
      <c r="CF72" s="117"/>
      <c r="CG72" s="117"/>
      <c r="CH72" s="117"/>
      <c r="CI72" s="117"/>
      <c r="CJ72" s="117"/>
      <c r="CK72" s="117"/>
      <c r="CL72" s="117"/>
      <c r="CM72" s="117"/>
      <c r="CN72" s="117"/>
      <c r="CO72" s="117"/>
      <c r="CP72" s="117"/>
      <c r="CQ72" s="117"/>
      <c r="CR72" s="117"/>
      <c r="CS72" s="117"/>
      <c r="CT72" s="117"/>
    </row>
    <row r="73" spans="1:98" s="48" customFormat="1" ht="19.5" hidden="1" customHeight="1">
      <c r="A73" s="124" t="e">
        <f>#REF!/A71</f>
        <v>#REF!</v>
      </c>
      <c r="C73" s="125"/>
      <c r="D73" s="117"/>
      <c r="E73" s="126"/>
      <c r="F73" s="117"/>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7"/>
      <c r="AL73" s="117"/>
      <c r="AM73" s="117"/>
      <c r="AN73" s="117"/>
      <c r="AO73" s="117"/>
      <c r="AP73" s="117"/>
      <c r="AQ73" s="117"/>
      <c r="AR73" s="117"/>
      <c r="AS73" s="117"/>
      <c r="AT73" s="117"/>
      <c r="AU73" s="117"/>
      <c r="AV73" s="117"/>
      <c r="AW73" s="117"/>
      <c r="AX73" s="117"/>
      <c r="AY73" s="117"/>
      <c r="AZ73" s="117"/>
      <c r="BA73" s="117"/>
      <c r="BB73" s="117"/>
      <c r="BC73" s="117"/>
      <c r="BD73" s="117"/>
      <c r="BE73" s="117"/>
      <c r="BF73" s="117"/>
      <c r="BG73" s="117"/>
      <c r="BH73" s="117"/>
      <c r="BI73" s="117"/>
      <c r="BJ73" s="117"/>
      <c r="BK73" s="117"/>
      <c r="BL73" s="117"/>
      <c r="BM73" s="117"/>
      <c r="BN73" s="117"/>
      <c r="BO73" s="117"/>
      <c r="BP73" s="117"/>
      <c r="BQ73" s="117"/>
      <c r="BR73" s="117"/>
      <c r="BS73" s="117"/>
      <c r="BT73" s="117"/>
      <c r="BU73" s="117"/>
      <c r="BV73" s="117"/>
      <c r="BW73" s="117"/>
      <c r="BX73" s="117"/>
      <c r="BY73" s="117"/>
      <c r="CA73" s="117"/>
      <c r="CB73" s="117"/>
      <c r="CC73" s="117"/>
      <c r="CD73" s="117"/>
      <c r="CE73" s="117"/>
      <c r="CF73" s="117"/>
      <c r="CG73" s="117"/>
      <c r="CH73" s="117"/>
      <c r="CI73" s="117"/>
      <c r="CJ73" s="117"/>
      <c r="CK73" s="117"/>
      <c r="CL73" s="117"/>
      <c r="CM73" s="117"/>
      <c r="CN73" s="117"/>
      <c r="CO73" s="117"/>
      <c r="CP73" s="117"/>
      <c r="CQ73" s="117"/>
      <c r="CR73" s="117"/>
      <c r="CS73" s="117"/>
      <c r="CT73" s="117"/>
    </row>
    <row r="74" spans="1:98" s="48" customFormat="1" ht="15.75" hidden="1" customHeight="1">
      <c r="A74" s="127"/>
      <c r="C74" s="128"/>
      <c r="D74" s="117"/>
      <c r="E74" s="129"/>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7"/>
      <c r="AL74" s="117"/>
      <c r="AM74" s="117"/>
      <c r="AN74" s="117"/>
      <c r="AO74" s="117"/>
      <c r="AP74" s="117"/>
      <c r="AQ74" s="117"/>
      <c r="AR74" s="117"/>
      <c r="AS74" s="117"/>
      <c r="AT74" s="117"/>
      <c r="AU74" s="117"/>
      <c r="AV74" s="117"/>
      <c r="AW74" s="117"/>
      <c r="AX74" s="117"/>
      <c r="AY74" s="117"/>
      <c r="AZ74" s="117"/>
      <c r="BA74" s="117"/>
      <c r="BB74" s="117"/>
      <c r="BC74" s="117"/>
      <c r="BD74" s="117"/>
      <c r="BE74" s="117"/>
      <c r="BF74" s="117"/>
      <c r="BG74" s="117"/>
      <c r="BH74" s="117"/>
      <c r="BI74" s="117"/>
      <c r="BJ74" s="117"/>
      <c r="BK74" s="117"/>
      <c r="BL74" s="117"/>
      <c r="BM74" s="117"/>
      <c r="BN74" s="117"/>
      <c r="BO74" s="117"/>
      <c r="BP74" s="117"/>
      <c r="BQ74" s="117"/>
      <c r="BR74" s="117"/>
      <c r="BS74" s="117"/>
      <c r="BT74" s="117"/>
      <c r="BU74" s="117"/>
      <c r="BV74" s="117"/>
      <c r="BW74" s="117"/>
      <c r="BX74" s="117"/>
      <c r="BY74" s="117"/>
      <c r="CA74" s="117"/>
      <c r="CB74" s="117"/>
      <c r="CC74" s="117"/>
      <c r="CD74" s="117"/>
      <c r="CE74" s="117"/>
      <c r="CF74" s="117"/>
      <c r="CG74" s="117"/>
      <c r="CH74" s="117"/>
      <c r="CI74" s="117"/>
      <c r="CJ74" s="117"/>
      <c r="CK74" s="117"/>
      <c r="CL74" s="117"/>
      <c r="CM74" s="117"/>
      <c r="CN74" s="117"/>
      <c r="CO74" s="117"/>
      <c r="CP74" s="117"/>
      <c r="CQ74" s="117"/>
      <c r="CR74" s="117"/>
      <c r="CS74" s="117"/>
      <c r="CT74" s="117"/>
    </row>
    <row r="75" spans="1:98" s="48" customFormat="1" ht="23.25" hidden="1" customHeight="1">
      <c r="A75" s="116"/>
      <c r="C75" s="116"/>
      <c r="D75" s="117"/>
      <c r="E75" s="118"/>
      <c r="F75" s="117"/>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7"/>
      <c r="AL75" s="117"/>
      <c r="AM75" s="117"/>
      <c r="AN75" s="117"/>
      <c r="AO75" s="117"/>
      <c r="AP75" s="117"/>
      <c r="AQ75" s="117"/>
      <c r="AR75" s="117"/>
      <c r="AS75" s="117"/>
      <c r="AT75" s="117"/>
      <c r="AU75" s="117"/>
      <c r="AV75" s="117"/>
      <c r="AW75" s="117"/>
      <c r="AX75" s="117"/>
      <c r="AY75" s="117"/>
      <c r="AZ75" s="117"/>
      <c r="BA75" s="117"/>
      <c r="BB75" s="117"/>
      <c r="BC75" s="117"/>
      <c r="BD75" s="117"/>
      <c r="BE75" s="117"/>
      <c r="BF75" s="117"/>
      <c r="BG75" s="117"/>
      <c r="BH75" s="117"/>
      <c r="BI75" s="117"/>
      <c r="BJ75" s="117"/>
      <c r="BK75" s="117"/>
      <c r="BL75" s="117"/>
      <c r="BM75" s="117"/>
      <c r="BN75" s="117"/>
      <c r="BO75" s="117"/>
      <c r="BP75" s="117"/>
      <c r="BQ75" s="117"/>
      <c r="BR75" s="117"/>
      <c r="BS75" s="117"/>
      <c r="BT75" s="117"/>
      <c r="BU75" s="117"/>
      <c r="BV75" s="117"/>
      <c r="BW75" s="117"/>
      <c r="BX75" s="117"/>
      <c r="BY75" s="117"/>
      <c r="CA75" s="117"/>
      <c r="CB75" s="117"/>
      <c r="CC75" s="117"/>
      <c r="CD75" s="117"/>
      <c r="CE75" s="117"/>
      <c r="CF75" s="117"/>
      <c r="CG75" s="117"/>
      <c r="CH75" s="117"/>
      <c r="CI75" s="117"/>
      <c r="CJ75" s="117"/>
      <c r="CK75" s="117"/>
      <c r="CL75" s="117"/>
      <c r="CM75" s="117"/>
      <c r="CN75" s="117"/>
      <c r="CO75" s="117"/>
      <c r="CP75" s="117"/>
      <c r="CQ75" s="117"/>
      <c r="CR75" s="117"/>
      <c r="CS75" s="117"/>
      <c r="CT75" s="117"/>
    </row>
    <row r="76" spans="1:98" s="48" customFormat="1" ht="23.25" hidden="1" customHeight="1">
      <c r="A76" s="116"/>
      <c r="C76" s="116"/>
      <c r="D76" s="117"/>
      <c r="E76" s="118"/>
      <c r="F76" s="117"/>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7"/>
      <c r="AL76" s="117"/>
      <c r="AM76" s="117"/>
      <c r="AN76" s="117"/>
      <c r="AO76" s="117"/>
      <c r="AP76" s="117"/>
      <c r="AQ76" s="117"/>
      <c r="AR76" s="117"/>
      <c r="AS76" s="117"/>
      <c r="AT76" s="117"/>
      <c r="AU76" s="117"/>
      <c r="AV76" s="117"/>
      <c r="AW76" s="117"/>
      <c r="AX76" s="117"/>
      <c r="AY76" s="117"/>
      <c r="AZ76" s="117"/>
      <c r="BA76" s="117"/>
      <c r="BB76" s="117"/>
      <c r="BC76" s="117"/>
      <c r="BD76" s="117"/>
      <c r="BE76" s="117"/>
      <c r="BF76" s="117"/>
      <c r="BG76" s="117"/>
      <c r="BH76" s="117"/>
      <c r="BI76" s="117"/>
      <c r="BJ76" s="117"/>
      <c r="BK76" s="117"/>
      <c r="BL76" s="117"/>
      <c r="BM76" s="117"/>
      <c r="BN76" s="117"/>
      <c r="BO76" s="117"/>
      <c r="BP76" s="117"/>
      <c r="BQ76" s="117"/>
      <c r="BR76" s="117"/>
      <c r="BS76" s="117"/>
      <c r="BT76" s="117"/>
      <c r="BU76" s="117"/>
      <c r="BV76" s="117"/>
      <c r="BW76" s="117"/>
      <c r="BX76" s="117"/>
      <c r="BY76" s="117"/>
      <c r="CA76" s="117"/>
      <c r="CB76" s="117"/>
      <c r="CC76" s="117"/>
      <c r="CD76" s="117"/>
      <c r="CE76" s="117"/>
      <c r="CF76" s="117"/>
      <c r="CG76" s="117"/>
      <c r="CH76" s="117"/>
      <c r="CI76" s="117"/>
      <c r="CJ76" s="117"/>
      <c r="CK76" s="117"/>
      <c r="CL76" s="117"/>
      <c r="CM76" s="117"/>
      <c r="CN76" s="117"/>
      <c r="CO76" s="117"/>
      <c r="CP76" s="117"/>
      <c r="CQ76" s="117"/>
      <c r="CR76" s="117"/>
      <c r="CS76" s="117"/>
      <c r="CT76" s="117"/>
    </row>
    <row r="77" spans="1:98" s="48" customFormat="1" ht="12.6" hidden="1">
      <c r="A77" s="65"/>
      <c r="C77" s="65"/>
      <c r="E77" s="120"/>
    </row>
    <row r="78" spans="1:98" s="48" customFormat="1" ht="12.6" hidden="1">
      <c r="A78" s="65"/>
      <c r="C78" s="65"/>
      <c r="E78" s="120"/>
    </row>
    <row r="79" spans="1:98" s="48" customFormat="1" ht="12.6" hidden="1">
      <c r="A79" s="65"/>
      <c r="C79" s="65"/>
      <c r="E79" s="120"/>
    </row>
    <row r="80" spans="1:98" s="37" customFormat="1" ht="12.6" hidden="1">
      <c r="A80" s="54"/>
      <c r="C80" s="54"/>
      <c r="E80" s="130"/>
    </row>
    <row r="81" spans="1:77" s="37" customFormat="1" ht="12.6" hidden="1">
      <c r="A81" s="54"/>
      <c r="C81" s="54"/>
      <c r="E81" s="130"/>
    </row>
    <row r="82" spans="1:77" s="37" customFormat="1" ht="19.5" hidden="1" customHeight="1">
      <c r="A82" s="54"/>
      <c r="C82" s="54"/>
      <c r="E82" s="130"/>
    </row>
    <row r="83" spans="1:77" s="37" customFormat="1" ht="19.5" hidden="1" customHeight="1">
      <c r="A83" s="54"/>
      <c r="C83" s="54"/>
      <c r="E83" s="130"/>
    </row>
    <row r="84" spans="1:77" s="37" customFormat="1" ht="19.5" hidden="1" customHeight="1">
      <c r="A84" s="54"/>
      <c r="C84" s="54"/>
      <c r="E84" s="130"/>
    </row>
    <row r="85" spans="1:77" s="37" customFormat="1" ht="19.5" hidden="1" customHeight="1">
      <c r="A85" s="54"/>
      <c r="C85" s="54"/>
      <c r="E85" s="130"/>
    </row>
    <row r="86" spans="1:77" s="37" customFormat="1" ht="19.5" hidden="1" customHeight="1">
      <c r="A86" s="54"/>
      <c r="C86" s="54"/>
      <c r="E86" s="130"/>
    </row>
    <row r="87" spans="1:77" s="37" customFormat="1" ht="16.5" hidden="1" customHeight="1">
      <c r="A87" s="54"/>
      <c r="C87" s="54"/>
      <c r="E87" s="130"/>
    </row>
    <row r="88" spans="1:77" s="37" customFormat="1" ht="16.5" customHeight="1" thickBot="1">
      <c r="A88" s="54"/>
      <c r="C88" s="54"/>
      <c r="E88" s="130"/>
    </row>
    <row r="89" spans="1:77" s="37" customFormat="1" ht="16.350000000000001" customHeight="1" thickBot="1">
      <c r="A89" s="54"/>
      <c r="C89" s="131" t="s">
        <v>145</v>
      </c>
      <c r="D89" s="132"/>
      <c r="E89" s="304">
        <f>SUM(M64:O64)</f>
        <v>9800</v>
      </c>
      <c r="F89" s="305"/>
      <c r="L89" s="143">
        <f>E89/$E$96</f>
        <v>7.9104650382291627E-2</v>
      </c>
      <c r="M89" s="146">
        <f>$BY$89*L89</f>
        <v>6.9999999999999999E-4</v>
      </c>
      <c r="N89" s="302">
        <f>E89/3</f>
        <v>3266.6666666666665</v>
      </c>
      <c r="O89" s="303"/>
      <c r="P89" s="37" t="s">
        <v>52</v>
      </c>
      <c r="AA89" s="299"/>
      <c r="AB89" s="299"/>
      <c r="AM89" s="299"/>
      <c r="AN89" s="299"/>
      <c r="BM89" s="44"/>
      <c r="BN89" s="44"/>
      <c r="BO89" s="44"/>
      <c r="BP89" s="44"/>
      <c r="BQ89" s="44"/>
      <c r="BR89" s="44"/>
      <c r="BS89" s="44"/>
      <c r="BT89" s="44"/>
      <c r="BU89" s="44"/>
      <c r="BV89" s="44"/>
      <c r="BW89" s="44"/>
      <c r="BX89" s="149" t="s">
        <v>25</v>
      </c>
      <c r="BY89" s="133">
        <f>BY64/14000000</f>
        <v>8.8490372767857147E-3</v>
      </c>
    </row>
    <row r="90" spans="1:77" s="37" customFormat="1" ht="16.350000000000001" customHeight="1" thickBot="1">
      <c r="A90" s="54"/>
      <c r="C90" s="131" t="s">
        <v>36</v>
      </c>
      <c r="D90" s="132"/>
      <c r="E90" s="304">
        <f>SUM(P64:R64)</f>
        <v>12100</v>
      </c>
      <c r="F90" s="305"/>
      <c r="L90" s="143">
        <f t="shared" ref="L90:L95" si="51">E90/$E$96</f>
        <v>9.7670027512829466E-2</v>
      </c>
      <c r="M90" s="146">
        <f t="shared" ref="M90:M95" si="52">$BY$89*L90</f>
        <v>8.6428571428571424E-4</v>
      </c>
      <c r="N90" s="302">
        <f>E90/3</f>
        <v>4033.3333333333335</v>
      </c>
      <c r="O90" s="303"/>
      <c r="P90" s="37" t="s">
        <v>52</v>
      </c>
      <c r="AA90" s="299"/>
      <c r="AB90" s="299"/>
      <c r="AM90" s="299"/>
      <c r="AN90" s="299"/>
      <c r="BM90" s="44"/>
      <c r="BN90" s="44"/>
      <c r="BO90" s="44"/>
      <c r="BP90" s="44"/>
      <c r="BQ90" s="44"/>
      <c r="BR90" s="44"/>
      <c r="BS90" s="44"/>
      <c r="BT90" s="44"/>
      <c r="BU90" s="44"/>
      <c r="BV90" s="44"/>
      <c r="BW90" s="44"/>
      <c r="BX90" s="149" t="s">
        <v>25</v>
      </c>
      <c r="BY90" s="133">
        <f>BY65/14000000</f>
        <v>0</v>
      </c>
    </row>
    <row r="91" spans="1:77" s="37" customFormat="1" ht="16.350000000000001" customHeight="1">
      <c r="A91" s="54"/>
      <c r="C91" s="134" t="s">
        <v>38</v>
      </c>
      <c r="D91" s="135"/>
      <c r="E91" s="308">
        <f>SUM(S64:V64)</f>
        <v>16600</v>
      </c>
      <c r="F91" s="309"/>
      <c r="I91" s="136"/>
      <c r="J91" s="136"/>
      <c r="K91" s="136"/>
      <c r="L91" s="143">
        <f t="shared" si="51"/>
        <v>0.13399359146388173</v>
      </c>
      <c r="M91" s="146">
        <f t="shared" si="52"/>
        <v>1.1857142857142856E-3</v>
      </c>
      <c r="N91" s="300">
        <f>E91/4</f>
        <v>4150</v>
      </c>
      <c r="O91" s="301"/>
      <c r="P91" s="37" t="s">
        <v>52</v>
      </c>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6"/>
      <c r="BR91" s="136"/>
      <c r="BS91" s="136"/>
      <c r="BT91" s="136"/>
      <c r="BU91" s="136"/>
      <c r="BV91" s="136"/>
      <c r="BW91" s="136"/>
      <c r="BX91" s="136"/>
      <c r="BY91" s="136"/>
    </row>
    <row r="92" spans="1:77" s="37" customFormat="1" ht="16.350000000000001" customHeight="1">
      <c r="A92" s="54"/>
      <c r="C92" s="137" t="s">
        <v>37</v>
      </c>
      <c r="D92" s="135"/>
      <c r="E92" s="308">
        <f>SUM(W64:AD64)</f>
        <v>45595</v>
      </c>
      <c r="F92" s="309"/>
      <c r="I92" s="136"/>
      <c r="J92" s="136"/>
      <c r="K92" s="136"/>
      <c r="L92" s="143">
        <f t="shared" si="51"/>
        <v>0.36803842185516195</v>
      </c>
      <c r="M92" s="146">
        <f t="shared" si="52"/>
        <v>3.2567857142857142E-3</v>
      </c>
      <c r="N92" s="300">
        <f>E92/8</f>
        <v>5699.375</v>
      </c>
      <c r="O92" s="301"/>
      <c r="P92" s="37" t="s">
        <v>52</v>
      </c>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6"/>
      <c r="AY92" s="136"/>
      <c r="AZ92" s="136"/>
      <c r="BA92" s="136"/>
      <c r="BB92" s="136"/>
      <c r="BC92" s="136"/>
      <c r="BD92" s="136"/>
      <c r="BE92" s="136"/>
      <c r="BF92" s="136"/>
      <c r="BG92" s="136"/>
      <c r="BH92" s="136"/>
      <c r="BI92" s="136"/>
      <c r="BJ92" s="136"/>
      <c r="BK92" s="136"/>
      <c r="BL92" s="136"/>
      <c r="BM92" s="136"/>
      <c r="BN92" s="136"/>
      <c r="BO92" s="136"/>
      <c r="BP92" s="136"/>
      <c r="BQ92" s="136"/>
      <c r="BR92" s="136"/>
      <c r="BS92" s="136"/>
      <c r="BT92" s="136"/>
      <c r="BU92" s="136"/>
      <c r="BV92" s="136"/>
      <c r="BW92" s="136"/>
      <c r="BX92" s="136"/>
      <c r="BY92" s="136"/>
    </row>
    <row r="93" spans="1:77" s="37" customFormat="1" ht="16.350000000000001" customHeight="1">
      <c r="A93" s="54"/>
      <c r="C93" s="137" t="s">
        <v>147</v>
      </c>
      <c r="D93" s="138"/>
      <c r="E93" s="295">
        <f>SUM(AE64:AS64)</f>
        <v>34269.375</v>
      </c>
      <c r="F93" s="296"/>
      <c r="I93" s="136"/>
      <c r="J93" s="136"/>
      <c r="K93" s="136"/>
      <c r="L93" s="143">
        <f t="shared" si="51"/>
        <v>0.27661907430557603</v>
      </c>
      <c r="M93" s="146">
        <f t="shared" si="52"/>
        <v>2.4478124999999999E-3</v>
      </c>
      <c r="N93" s="300">
        <f>E93/15</f>
        <v>2284.625</v>
      </c>
      <c r="O93" s="301"/>
      <c r="P93" s="37" t="s">
        <v>52</v>
      </c>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c r="AN93" s="136"/>
      <c r="AO93" s="136"/>
      <c r="AP93" s="136"/>
      <c r="AQ93" s="136"/>
      <c r="AR93" s="136"/>
      <c r="AS93" s="136"/>
      <c r="AT93" s="136"/>
      <c r="AU93" s="136"/>
      <c r="AV93" s="136"/>
      <c r="AW93" s="136"/>
      <c r="AX93" s="136"/>
      <c r="AY93" s="136"/>
      <c r="AZ93" s="136"/>
      <c r="BA93" s="136"/>
      <c r="BB93" s="136"/>
      <c r="BC93" s="136"/>
      <c r="BD93" s="136"/>
      <c r="BE93" s="136"/>
      <c r="BF93" s="136"/>
      <c r="BG93" s="136"/>
      <c r="BH93" s="136"/>
      <c r="BI93" s="136"/>
      <c r="BJ93" s="136"/>
      <c r="BK93" s="136"/>
      <c r="BL93" s="136"/>
      <c r="BM93" s="136"/>
      <c r="BN93" s="136"/>
      <c r="BO93" s="136"/>
      <c r="BP93" s="136"/>
      <c r="BQ93" s="136"/>
      <c r="BR93" s="136"/>
      <c r="BS93" s="136"/>
      <c r="BT93" s="136"/>
      <c r="BU93" s="136"/>
      <c r="BV93" s="136"/>
      <c r="BW93" s="136"/>
      <c r="BX93" s="136"/>
      <c r="BY93" s="136"/>
    </row>
    <row r="94" spans="1:77" s="37" customFormat="1" ht="16.350000000000001" customHeight="1">
      <c r="A94" s="54"/>
      <c r="C94" s="137" t="s">
        <v>146</v>
      </c>
      <c r="D94" s="138"/>
      <c r="E94" s="295">
        <f>SUM(AT64:AU64)</f>
        <v>4740.75</v>
      </c>
      <c r="F94" s="296"/>
      <c r="I94" s="136"/>
      <c r="J94" s="136"/>
      <c r="K94" s="136"/>
      <c r="L94" s="143">
        <f t="shared" si="51"/>
        <v>3.8266874622433576E-2</v>
      </c>
      <c r="M94" s="146">
        <f t="shared" si="52"/>
        <v>3.38625E-4</v>
      </c>
      <c r="N94" s="300">
        <f>E94/2</f>
        <v>2370.375</v>
      </c>
      <c r="O94" s="301"/>
      <c r="P94" s="37" t="s">
        <v>52</v>
      </c>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c r="AN94" s="136"/>
      <c r="AO94" s="136"/>
      <c r="AP94" s="136"/>
      <c r="AQ94" s="136"/>
      <c r="AR94" s="136"/>
      <c r="AS94" s="136"/>
      <c r="AT94" s="136"/>
      <c r="AU94" s="136"/>
      <c r="AV94" s="136"/>
      <c r="AW94" s="136"/>
      <c r="AX94" s="136"/>
      <c r="AY94" s="136"/>
      <c r="AZ94" s="136"/>
      <c r="BA94" s="136"/>
      <c r="BB94" s="136"/>
      <c r="BC94" s="136"/>
      <c r="BD94" s="136"/>
      <c r="BE94" s="136"/>
      <c r="BF94" s="136"/>
      <c r="BG94" s="136"/>
      <c r="BH94" s="136"/>
      <c r="BI94" s="136"/>
      <c r="BJ94" s="136"/>
      <c r="BK94" s="136"/>
      <c r="BL94" s="136"/>
      <c r="BM94" s="136"/>
      <c r="BN94" s="136"/>
      <c r="BO94" s="136"/>
      <c r="BP94" s="136"/>
      <c r="BQ94" s="136"/>
      <c r="BR94" s="136"/>
      <c r="BS94" s="136"/>
      <c r="BT94" s="136"/>
      <c r="BU94" s="136"/>
      <c r="BV94" s="136"/>
      <c r="BW94" s="136"/>
      <c r="BX94" s="136"/>
      <c r="BY94" s="136"/>
    </row>
    <row r="95" spans="1:77" s="37" customFormat="1" ht="16.350000000000001" customHeight="1" thickBot="1">
      <c r="A95" s="54"/>
      <c r="C95" s="137" t="s">
        <v>56</v>
      </c>
      <c r="D95" s="138"/>
      <c r="E95" s="295">
        <f>BD64</f>
        <v>781.39687500000002</v>
      </c>
      <c r="F95" s="296"/>
      <c r="I95" s="136"/>
      <c r="J95" s="136"/>
      <c r="K95" s="136"/>
      <c r="L95" s="143">
        <f t="shared" si="51"/>
        <v>6.3073598578255348E-3</v>
      </c>
      <c r="M95" s="146">
        <f t="shared" si="52"/>
        <v>5.5814062500000006E-5</v>
      </c>
      <c r="N95" s="300">
        <f>E95/1</f>
        <v>781.39687500000002</v>
      </c>
      <c r="O95" s="301"/>
      <c r="P95" s="37" t="s">
        <v>52</v>
      </c>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c r="AN95" s="136"/>
      <c r="AO95" s="136"/>
      <c r="AP95" s="136"/>
      <c r="AQ95" s="136"/>
      <c r="AR95" s="136"/>
      <c r="AS95" s="136"/>
      <c r="AT95" s="136"/>
      <c r="AU95" s="136"/>
      <c r="AV95" s="136"/>
      <c r="AW95" s="136"/>
      <c r="AX95" s="136"/>
      <c r="AY95" s="136"/>
      <c r="AZ95" s="136"/>
      <c r="BA95" s="136"/>
      <c r="BB95" s="136"/>
      <c r="BC95" s="136"/>
      <c r="BD95" s="136"/>
      <c r="BE95" s="136"/>
      <c r="BF95" s="136"/>
      <c r="BG95" s="136"/>
      <c r="BH95" s="136"/>
      <c r="BI95" s="136"/>
      <c r="BJ95" s="136"/>
      <c r="BK95" s="136"/>
      <c r="BL95" s="136"/>
      <c r="BM95" s="136"/>
      <c r="BN95" s="136"/>
      <c r="BO95" s="136"/>
      <c r="BP95" s="136"/>
      <c r="BQ95" s="136"/>
      <c r="BR95" s="136"/>
      <c r="BS95" s="136"/>
      <c r="BT95" s="136"/>
      <c r="BU95" s="136"/>
      <c r="BV95" s="136"/>
      <c r="BW95" s="136"/>
      <c r="BX95" s="136"/>
      <c r="BY95" s="136"/>
    </row>
    <row r="96" spans="1:77" s="37" customFormat="1" ht="16.350000000000001" customHeight="1" thickBot="1">
      <c r="A96" s="54"/>
      <c r="C96" s="139" t="s">
        <v>39</v>
      </c>
      <c r="D96" s="140"/>
      <c r="E96" s="297">
        <f>SUM(E89:F95)</f>
        <v>123886.52187500001</v>
      </c>
      <c r="F96" s="298"/>
      <c r="L96" s="144">
        <f>SUM(L89:L95)</f>
        <v>1</v>
      </c>
      <c r="M96" s="145">
        <f>SUM(M89:M95)</f>
        <v>8.8490372767857147E-3</v>
      </c>
      <c r="BY96" s="141"/>
    </row>
    <row r="97" spans="1:77" s="16" customFormat="1" ht="16.350000000000001" customHeight="1">
      <c r="A97" s="24"/>
      <c r="C97" s="24"/>
      <c r="D97" s="26"/>
      <c r="E97" s="25"/>
      <c r="BY97" s="26"/>
    </row>
    <row r="98" spans="1:77" s="16" customFormat="1" ht="16.350000000000001" customHeight="1">
      <c r="A98" s="24"/>
      <c r="C98" s="24"/>
      <c r="D98" s="26"/>
      <c r="E98" s="25"/>
      <c r="BY98" s="26"/>
    </row>
    <row r="99" spans="1:77" s="16" customFormat="1" ht="16.350000000000001" customHeight="1">
      <c r="A99" s="24"/>
      <c r="C99" s="24"/>
      <c r="D99" s="26"/>
      <c r="E99" s="25"/>
      <c r="BY99" s="26"/>
    </row>
    <row r="100" spans="1:77" s="16" customFormat="1" ht="16.350000000000001" customHeight="1" thickBot="1">
      <c r="A100" s="24"/>
      <c r="C100" s="24"/>
      <c r="D100" s="26"/>
      <c r="E100" s="25"/>
      <c r="BY100" s="26"/>
    </row>
    <row r="101" spans="1:77" s="16" customFormat="1" ht="16.350000000000001" customHeight="1" thickBot="1">
      <c r="A101" s="24"/>
      <c r="C101" s="24"/>
      <c r="D101" s="26"/>
      <c r="E101" s="25"/>
      <c r="T101" s="27"/>
      <c r="U101" s="27"/>
      <c r="V101" s="27"/>
      <c r="W101" s="27"/>
      <c r="X101" s="27"/>
      <c r="Y101" s="27"/>
      <c r="Z101" s="27"/>
      <c r="AA101" s="27"/>
      <c r="AB101" s="27"/>
      <c r="AF101" s="27"/>
      <c r="AG101" s="27"/>
      <c r="AH101" s="27"/>
      <c r="AI101" s="27"/>
      <c r="AJ101" s="27"/>
      <c r="AK101" s="27"/>
      <c r="AL101" s="27"/>
      <c r="AM101" s="27"/>
      <c r="AN101" s="27"/>
      <c r="AR101" s="27"/>
      <c r="AS101" s="27"/>
      <c r="AT101" s="27"/>
      <c r="AU101" s="27"/>
      <c r="AV101" s="27"/>
      <c r="AW101" s="27"/>
      <c r="AX101" s="27"/>
      <c r="AY101" s="27"/>
      <c r="AZ101" s="27"/>
      <c r="BD101" s="27"/>
      <c r="BE101" s="27"/>
      <c r="BF101" s="27"/>
      <c r="BG101" s="27"/>
      <c r="BH101" s="27"/>
      <c r="BI101" s="27"/>
      <c r="BJ101" s="27"/>
      <c r="BK101" s="27"/>
      <c r="BL101" s="27"/>
      <c r="BP101" s="27"/>
      <c r="BQ101" s="27"/>
      <c r="BR101" s="27"/>
      <c r="BS101" s="27"/>
      <c r="BT101" s="27"/>
      <c r="BU101" s="27"/>
      <c r="BV101" s="27"/>
      <c r="BW101" s="27"/>
      <c r="BX101" s="27"/>
      <c r="BY101" s="28" t="e">
        <f>BY64-#REF!</f>
        <v>#REF!</v>
      </c>
    </row>
    <row r="102" spans="1:77" ht="21" customHeight="1" thickBot="1">
      <c r="E102" s="5"/>
      <c r="G102" s="29"/>
      <c r="H102" s="29"/>
      <c r="I102" s="29"/>
      <c r="J102" s="29"/>
      <c r="K102" s="29"/>
      <c r="L102" s="29"/>
      <c r="M102" s="29"/>
      <c r="N102" s="29"/>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c r="AX102" s="29"/>
      <c r="AY102" s="29"/>
      <c r="AZ102" s="29"/>
      <c r="BA102" s="29"/>
      <c r="BB102" s="29"/>
      <c r="BC102" s="29"/>
      <c r="BD102" s="29"/>
      <c r="BE102" s="29"/>
      <c r="BF102" s="29"/>
      <c r="BG102" s="29"/>
      <c r="BH102" s="29"/>
      <c r="BI102" s="29"/>
      <c r="BJ102" s="29"/>
      <c r="BK102" s="29"/>
      <c r="BL102" s="29"/>
      <c r="BM102" s="29"/>
      <c r="BN102" s="29"/>
      <c r="BO102" s="29"/>
      <c r="BP102" s="29"/>
      <c r="BQ102" s="29"/>
      <c r="BR102" s="29"/>
      <c r="BS102" s="29"/>
      <c r="BT102" s="29"/>
      <c r="BU102" s="29"/>
      <c r="BV102" s="29"/>
      <c r="BW102" s="29"/>
      <c r="BX102" s="29"/>
      <c r="BY102" s="30" t="e">
        <f>BY101/4500000</f>
        <v>#REF!</v>
      </c>
    </row>
    <row r="103" spans="1:77" ht="21" customHeight="1">
      <c r="G103" s="29"/>
      <c r="H103" s="29"/>
      <c r="I103" s="29"/>
      <c r="J103" s="29"/>
      <c r="K103" s="29"/>
      <c r="L103" s="29"/>
      <c r="M103" s="31">
        <f>2.58+1.08</f>
        <v>3.66</v>
      </c>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c r="BB103" s="29"/>
      <c r="BC103" s="29"/>
      <c r="BD103" s="29"/>
      <c r="BE103" s="29"/>
      <c r="BF103" s="29"/>
      <c r="BG103" s="29"/>
      <c r="BH103" s="29"/>
      <c r="BI103" s="29"/>
      <c r="BJ103" s="29"/>
      <c r="BK103" s="29"/>
      <c r="BL103" s="29"/>
      <c r="BM103" s="29"/>
      <c r="BN103" s="29"/>
      <c r="BO103" s="29"/>
      <c r="BP103" s="29"/>
      <c r="BQ103" s="29"/>
      <c r="BR103" s="29"/>
      <c r="BS103" s="29"/>
      <c r="BT103" s="29"/>
      <c r="BU103" s="29"/>
      <c r="BV103" s="29"/>
      <c r="BW103" s="29"/>
      <c r="BX103" s="29"/>
    </row>
    <row r="104" spans="1:77" ht="21" customHeight="1">
      <c r="C104" s="5"/>
    </row>
    <row r="105" spans="1:77" ht="21" customHeight="1"/>
    <row r="106" spans="1:77" ht="21" customHeight="1">
      <c r="C106" s="32"/>
      <c r="E106" s="33"/>
    </row>
    <row r="107" spans="1:77" ht="19.95" customHeight="1"/>
    <row r="109" spans="1:77" ht="17.25" customHeight="1"/>
    <row r="110" spans="1:77" ht="17.25" customHeight="1"/>
    <row r="111" spans="1:77" ht="17.25" customHeight="1"/>
    <row r="112" spans="1:77" ht="17.25" customHeight="1">
      <c r="C112" s="34"/>
    </row>
    <row r="113" spans="3:3" ht="17.25" customHeight="1">
      <c r="C113" s="35"/>
    </row>
    <row r="114" spans="3:3" ht="17.25" customHeight="1"/>
    <row r="115" spans="3:3" ht="17.25" customHeight="1"/>
  </sheetData>
  <mergeCells count="20">
    <mergeCell ref="C27:E28"/>
    <mergeCell ref="E89:F89"/>
    <mergeCell ref="E91:F91"/>
    <mergeCell ref="AM89:AN89"/>
    <mergeCell ref="E92:F92"/>
    <mergeCell ref="AM90:AN90"/>
    <mergeCell ref="E93:F93"/>
    <mergeCell ref="E96:F96"/>
    <mergeCell ref="AA89:AB89"/>
    <mergeCell ref="N93:O93"/>
    <mergeCell ref="N92:O92"/>
    <mergeCell ref="N91:O91"/>
    <mergeCell ref="N89:O89"/>
    <mergeCell ref="E95:F95"/>
    <mergeCell ref="N95:O95"/>
    <mergeCell ref="E90:F90"/>
    <mergeCell ref="N90:O90"/>
    <mergeCell ref="AA90:AB90"/>
    <mergeCell ref="E94:F94"/>
    <mergeCell ref="N94:O94"/>
  </mergeCells>
  <phoneticPr fontId="6" type="noConversion"/>
  <pageMargins left="0.70866141732283472" right="0.70866141732283472" top="0.35433070866141736" bottom="0.74803149606299213" header="0.31496062992125984" footer="0.31496062992125984"/>
  <pageSetup paperSize="8" scale="46"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E500A-F2F9-4BA3-8B61-189AD8C212BA}">
  <dimension ref="A1:J19"/>
  <sheetViews>
    <sheetView showGridLines="0" zoomScale="85" zoomScaleNormal="85" workbookViewId="0">
      <selection activeCell="B16" sqref="B16"/>
    </sheetView>
  </sheetViews>
  <sheetFormatPr defaultColWidth="9.21875" defaultRowHeight="13.8"/>
  <cols>
    <col min="1" max="1" width="27.21875" style="151" customWidth="1"/>
    <col min="2" max="2" width="25" style="151" customWidth="1"/>
    <col min="3" max="8" width="13.5546875" style="151" customWidth="1"/>
    <col min="9" max="9" width="15.77734375" style="151" customWidth="1"/>
    <col min="10" max="10" width="9.33203125" style="151" customWidth="1"/>
    <col min="11" max="255" width="9.21875" style="151"/>
    <col min="256" max="256" width="46" style="151" customWidth="1"/>
    <col min="257" max="257" width="25" style="151" customWidth="1"/>
    <col min="258" max="258" width="12" style="151" customWidth="1"/>
    <col min="259" max="259" width="12.21875" style="151" customWidth="1"/>
    <col min="260" max="260" width="14" style="151" customWidth="1"/>
    <col min="261" max="261" width="14.6640625" style="151" customWidth="1"/>
    <col min="262" max="262" width="13.44140625" style="151" customWidth="1"/>
    <col min="263" max="263" width="13.77734375" style="151" customWidth="1"/>
    <col min="264" max="264" width="14.6640625" style="151" customWidth="1"/>
    <col min="265" max="511" width="9.21875" style="151"/>
    <col min="512" max="512" width="46" style="151" customWidth="1"/>
    <col min="513" max="513" width="25" style="151" customWidth="1"/>
    <col min="514" max="514" width="12" style="151" customWidth="1"/>
    <col min="515" max="515" width="12.21875" style="151" customWidth="1"/>
    <col min="516" max="516" width="14" style="151" customWidth="1"/>
    <col min="517" max="517" width="14.6640625" style="151" customWidth="1"/>
    <col min="518" max="518" width="13.44140625" style="151" customWidth="1"/>
    <col min="519" max="519" width="13.77734375" style="151" customWidth="1"/>
    <col min="520" max="520" width="14.6640625" style="151" customWidth="1"/>
    <col min="521" max="767" width="9.21875" style="151"/>
    <col min="768" max="768" width="46" style="151" customWidth="1"/>
    <col min="769" max="769" width="25" style="151" customWidth="1"/>
    <col min="770" max="770" width="12" style="151" customWidth="1"/>
    <col min="771" max="771" width="12.21875" style="151" customWidth="1"/>
    <col min="772" max="772" width="14" style="151" customWidth="1"/>
    <col min="773" max="773" width="14.6640625" style="151" customWidth="1"/>
    <col min="774" max="774" width="13.44140625" style="151" customWidth="1"/>
    <col min="775" max="775" width="13.77734375" style="151" customWidth="1"/>
    <col min="776" max="776" width="14.6640625" style="151" customWidth="1"/>
    <col min="777" max="1023" width="9.21875" style="151"/>
    <col min="1024" max="1024" width="46" style="151" customWidth="1"/>
    <col min="1025" max="1025" width="25" style="151" customWidth="1"/>
    <col min="1026" max="1026" width="12" style="151" customWidth="1"/>
    <col min="1027" max="1027" width="12.21875" style="151" customWidth="1"/>
    <col min="1028" max="1028" width="14" style="151" customWidth="1"/>
    <col min="1029" max="1029" width="14.6640625" style="151" customWidth="1"/>
    <col min="1030" max="1030" width="13.44140625" style="151" customWidth="1"/>
    <col min="1031" max="1031" width="13.77734375" style="151" customWidth="1"/>
    <col min="1032" max="1032" width="14.6640625" style="151" customWidth="1"/>
    <col min="1033" max="1279" width="9.21875" style="151"/>
    <col min="1280" max="1280" width="46" style="151" customWidth="1"/>
    <col min="1281" max="1281" width="25" style="151" customWidth="1"/>
    <col min="1282" max="1282" width="12" style="151" customWidth="1"/>
    <col min="1283" max="1283" width="12.21875" style="151" customWidth="1"/>
    <col min="1284" max="1284" width="14" style="151" customWidth="1"/>
    <col min="1285" max="1285" width="14.6640625" style="151" customWidth="1"/>
    <col min="1286" max="1286" width="13.44140625" style="151" customWidth="1"/>
    <col min="1287" max="1287" width="13.77734375" style="151" customWidth="1"/>
    <col min="1288" max="1288" width="14.6640625" style="151" customWidth="1"/>
    <col min="1289" max="1535" width="9.21875" style="151"/>
    <col min="1536" max="1536" width="46" style="151" customWidth="1"/>
    <col min="1537" max="1537" width="25" style="151" customWidth="1"/>
    <col min="1538" max="1538" width="12" style="151" customWidth="1"/>
    <col min="1539" max="1539" width="12.21875" style="151" customWidth="1"/>
    <col min="1540" max="1540" width="14" style="151" customWidth="1"/>
    <col min="1541" max="1541" width="14.6640625" style="151" customWidth="1"/>
    <col min="1542" max="1542" width="13.44140625" style="151" customWidth="1"/>
    <col min="1543" max="1543" width="13.77734375" style="151" customWidth="1"/>
    <col min="1544" max="1544" width="14.6640625" style="151" customWidth="1"/>
    <col min="1545" max="1791" width="9.21875" style="151"/>
    <col min="1792" max="1792" width="46" style="151" customWidth="1"/>
    <col min="1793" max="1793" width="25" style="151" customWidth="1"/>
    <col min="1794" max="1794" width="12" style="151" customWidth="1"/>
    <col min="1795" max="1795" width="12.21875" style="151" customWidth="1"/>
    <col min="1796" max="1796" width="14" style="151" customWidth="1"/>
    <col min="1797" max="1797" width="14.6640625" style="151" customWidth="1"/>
    <col min="1798" max="1798" width="13.44140625" style="151" customWidth="1"/>
    <col min="1799" max="1799" width="13.77734375" style="151" customWidth="1"/>
    <col min="1800" max="1800" width="14.6640625" style="151" customWidth="1"/>
    <col min="1801" max="2047" width="9.21875" style="151"/>
    <col min="2048" max="2048" width="46" style="151" customWidth="1"/>
    <col min="2049" max="2049" width="25" style="151" customWidth="1"/>
    <col min="2050" max="2050" width="12" style="151" customWidth="1"/>
    <col min="2051" max="2051" width="12.21875" style="151" customWidth="1"/>
    <col min="2052" max="2052" width="14" style="151" customWidth="1"/>
    <col min="2053" max="2053" width="14.6640625" style="151" customWidth="1"/>
    <col min="2054" max="2054" width="13.44140625" style="151" customWidth="1"/>
    <col min="2055" max="2055" width="13.77734375" style="151" customWidth="1"/>
    <col min="2056" max="2056" width="14.6640625" style="151" customWidth="1"/>
    <col min="2057" max="2303" width="9.21875" style="151"/>
    <col min="2304" max="2304" width="46" style="151" customWidth="1"/>
    <col min="2305" max="2305" width="25" style="151" customWidth="1"/>
    <col min="2306" max="2306" width="12" style="151" customWidth="1"/>
    <col min="2307" max="2307" width="12.21875" style="151" customWidth="1"/>
    <col min="2308" max="2308" width="14" style="151" customWidth="1"/>
    <col min="2309" max="2309" width="14.6640625" style="151" customWidth="1"/>
    <col min="2310" max="2310" width="13.44140625" style="151" customWidth="1"/>
    <col min="2311" max="2311" width="13.77734375" style="151" customWidth="1"/>
    <col min="2312" max="2312" width="14.6640625" style="151" customWidth="1"/>
    <col min="2313" max="2559" width="9.21875" style="151"/>
    <col min="2560" max="2560" width="46" style="151" customWidth="1"/>
    <col min="2561" max="2561" width="25" style="151" customWidth="1"/>
    <col min="2562" max="2562" width="12" style="151" customWidth="1"/>
    <col min="2563" max="2563" width="12.21875" style="151" customWidth="1"/>
    <col min="2564" max="2564" width="14" style="151" customWidth="1"/>
    <col min="2565" max="2565" width="14.6640625" style="151" customWidth="1"/>
    <col min="2566" max="2566" width="13.44140625" style="151" customWidth="1"/>
    <col min="2567" max="2567" width="13.77734375" style="151" customWidth="1"/>
    <col min="2568" max="2568" width="14.6640625" style="151" customWidth="1"/>
    <col min="2569" max="2815" width="9.21875" style="151"/>
    <col min="2816" max="2816" width="46" style="151" customWidth="1"/>
    <col min="2817" max="2817" width="25" style="151" customWidth="1"/>
    <col min="2818" max="2818" width="12" style="151" customWidth="1"/>
    <col min="2819" max="2819" width="12.21875" style="151" customWidth="1"/>
    <col min="2820" max="2820" width="14" style="151" customWidth="1"/>
    <col min="2821" max="2821" width="14.6640625" style="151" customWidth="1"/>
    <col min="2822" max="2822" width="13.44140625" style="151" customWidth="1"/>
    <col min="2823" max="2823" width="13.77734375" style="151" customWidth="1"/>
    <col min="2824" max="2824" width="14.6640625" style="151" customWidth="1"/>
    <col min="2825" max="3071" width="9.21875" style="151"/>
    <col min="3072" max="3072" width="46" style="151" customWidth="1"/>
    <col min="3073" max="3073" width="25" style="151" customWidth="1"/>
    <col min="3074" max="3074" width="12" style="151" customWidth="1"/>
    <col min="3075" max="3075" width="12.21875" style="151" customWidth="1"/>
    <col min="3076" max="3076" width="14" style="151" customWidth="1"/>
    <col min="3077" max="3077" width="14.6640625" style="151" customWidth="1"/>
    <col min="3078" max="3078" width="13.44140625" style="151" customWidth="1"/>
    <col min="3079" max="3079" width="13.77734375" style="151" customWidth="1"/>
    <col min="3080" max="3080" width="14.6640625" style="151" customWidth="1"/>
    <col min="3081" max="3327" width="9.21875" style="151"/>
    <col min="3328" max="3328" width="46" style="151" customWidth="1"/>
    <col min="3329" max="3329" width="25" style="151" customWidth="1"/>
    <col min="3330" max="3330" width="12" style="151" customWidth="1"/>
    <col min="3331" max="3331" width="12.21875" style="151" customWidth="1"/>
    <col min="3332" max="3332" width="14" style="151" customWidth="1"/>
    <col min="3333" max="3333" width="14.6640625" style="151" customWidth="1"/>
    <col min="3334" max="3334" width="13.44140625" style="151" customWidth="1"/>
    <col min="3335" max="3335" width="13.77734375" style="151" customWidth="1"/>
    <col min="3336" max="3336" width="14.6640625" style="151" customWidth="1"/>
    <col min="3337" max="3583" width="9.21875" style="151"/>
    <col min="3584" max="3584" width="46" style="151" customWidth="1"/>
    <col min="3585" max="3585" width="25" style="151" customWidth="1"/>
    <col min="3586" max="3586" width="12" style="151" customWidth="1"/>
    <col min="3587" max="3587" width="12.21875" style="151" customWidth="1"/>
    <col min="3588" max="3588" width="14" style="151" customWidth="1"/>
    <col min="3589" max="3589" width="14.6640625" style="151" customWidth="1"/>
    <col min="3590" max="3590" width="13.44140625" style="151" customWidth="1"/>
    <col min="3591" max="3591" width="13.77734375" style="151" customWidth="1"/>
    <col min="3592" max="3592" width="14.6640625" style="151" customWidth="1"/>
    <col min="3593" max="3839" width="9.21875" style="151"/>
    <col min="3840" max="3840" width="46" style="151" customWidth="1"/>
    <col min="3841" max="3841" width="25" style="151" customWidth="1"/>
    <col min="3842" max="3842" width="12" style="151" customWidth="1"/>
    <col min="3843" max="3843" width="12.21875" style="151" customWidth="1"/>
    <col min="3844" max="3844" width="14" style="151" customWidth="1"/>
    <col min="3845" max="3845" width="14.6640625" style="151" customWidth="1"/>
    <col min="3846" max="3846" width="13.44140625" style="151" customWidth="1"/>
    <col min="3847" max="3847" width="13.77734375" style="151" customWidth="1"/>
    <col min="3848" max="3848" width="14.6640625" style="151" customWidth="1"/>
    <col min="3849" max="4095" width="9.21875" style="151"/>
    <col min="4096" max="4096" width="46" style="151" customWidth="1"/>
    <col min="4097" max="4097" width="25" style="151" customWidth="1"/>
    <col min="4098" max="4098" width="12" style="151" customWidth="1"/>
    <col min="4099" max="4099" width="12.21875" style="151" customWidth="1"/>
    <col min="4100" max="4100" width="14" style="151" customWidth="1"/>
    <col min="4101" max="4101" width="14.6640625" style="151" customWidth="1"/>
    <col min="4102" max="4102" width="13.44140625" style="151" customWidth="1"/>
    <col min="4103" max="4103" width="13.77734375" style="151" customWidth="1"/>
    <col min="4104" max="4104" width="14.6640625" style="151" customWidth="1"/>
    <col min="4105" max="4351" width="9.21875" style="151"/>
    <col min="4352" max="4352" width="46" style="151" customWidth="1"/>
    <col min="4353" max="4353" width="25" style="151" customWidth="1"/>
    <col min="4354" max="4354" width="12" style="151" customWidth="1"/>
    <col min="4355" max="4355" width="12.21875" style="151" customWidth="1"/>
    <col min="4356" max="4356" width="14" style="151" customWidth="1"/>
    <col min="4357" max="4357" width="14.6640625" style="151" customWidth="1"/>
    <col min="4358" max="4358" width="13.44140625" style="151" customWidth="1"/>
    <col min="4359" max="4359" width="13.77734375" style="151" customWidth="1"/>
    <col min="4360" max="4360" width="14.6640625" style="151" customWidth="1"/>
    <col min="4361" max="4607" width="9.21875" style="151"/>
    <col min="4608" max="4608" width="46" style="151" customWidth="1"/>
    <col min="4609" max="4609" width="25" style="151" customWidth="1"/>
    <col min="4610" max="4610" width="12" style="151" customWidth="1"/>
    <col min="4611" max="4611" width="12.21875" style="151" customWidth="1"/>
    <col min="4612" max="4612" width="14" style="151" customWidth="1"/>
    <col min="4613" max="4613" width="14.6640625" style="151" customWidth="1"/>
    <col min="4614" max="4614" width="13.44140625" style="151" customWidth="1"/>
    <col min="4615" max="4615" width="13.77734375" style="151" customWidth="1"/>
    <col min="4616" max="4616" width="14.6640625" style="151" customWidth="1"/>
    <col min="4617" max="4863" width="9.21875" style="151"/>
    <col min="4864" max="4864" width="46" style="151" customWidth="1"/>
    <col min="4865" max="4865" width="25" style="151" customWidth="1"/>
    <col min="4866" max="4866" width="12" style="151" customWidth="1"/>
    <col min="4867" max="4867" width="12.21875" style="151" customWidth="1"/>
    <col min="4868" max="4868" width="14" style="151" customWidth="1"/>
    <col min="4869" max="4869" width="14.6640625" style="151" customWidth="1"/>
    <col min="4870" max="4870" width="13.44140625" style="151" customWidth="1"/>
    <col min="4871" max="4871" width="13.77734375" style="151" customWidth="1"/>
    <col min="4872" max="4872" width="14.6640625" style="151" customWidth="1"/>
    <col min="4873" max="5119" width="9.21875" style="151"/>
    <col min="5120" max="5120" width="46" style="151" customWidth="1"/>
    <col min="5121" max="5121" width="25" style="151" customWidth="1"/>
    <col min="5122" max="5122" width="12" style="151" customWidth="1"/>
    <col min="5123" max="5123" width="12.21875" style="151" customWidth="1"/>
    <col min="5124" max="5124" width="14" style="151" customWidth="1"/>
    <col min="5125" max="5125" width="14.6640625" style="151" customWidth="1"/>
    <col min="5126" max="5126" width="13.44140625" style="151" customWidth="1"/>
    <col min="5127" max="5127" width="13.77734375" style="151" customWidth="1"/>
    <col min="5128" max="5128" width="14.6640625" style="151" customWidth="1"/>
    <col min="5129" max="5375" width="9.21875" style="151"/>
    <col min="5376" max="5376" width="46" style="151" customWidth="1"/>
    <col min="5377" max="5377" width="25" style="151" customWidth="1"/>
    <col min="5378" max="5378" width="12" style="151" customWidth="1"/>
    <col min="5379" max="5379" width="12.21875" style="151" customWidth="1"/>
    <col min="5380" max="5380" width="14" style="151" customWidth="1"/>
    <col min="5381" max="5381" width="14.6640625" style="151" customWidth="1"/>
    <col min="5382" max="5382" width="13.44140625" style="151" customWidth="1"/>
    <col min="5383" max="5383" width="13.77734375" style="151" customWidth="1"/>
    <col min="5384" max="5384" width="14.6640625" style="151" customWidth="1"/>
    <col min="5385" max="5631" width="9.21875" style="151"/>
    <col min="5632" max="5632" width="46" style="151" customWidth="1"/>
    <col min="5633" max="5633" width="25" style="151" customWidth="1"/>
    <col min="5634" max="5634" width="12" style="151" customWidth="1"/>
    <col min="5635" max="5635" width="12.21875" style="151" customWidth="1"/>
    <col min="5636" max="5636" width="14" style="151" customWidth="1"/>
    <col min="5637" max="5637" width="14.6640625" style="151" customWidth="1"/>
    <col min="5638" max="5638" width="13.44140625" style="151" customWidth="1"/>
    <col min="5639" max="5639" width="13.77734375" style="151" customWidth="1"/>
    <col min="5640" max="5640" width="14.6640625" style="151" customWidth="1"/>
    <col min="5641" max="5887" width="9.21875" style="151"/>
    <col min="5888" max="5888" width="46" style="151" customWidth="1"/>
    <col min="5889" max="5889" width="25" style="151" customWidth="1"/>
    <col min="5890" max="5890" width="12" style="151" customWidth="1"/>
    <col min="5891" max="5891" width="12.21875" style="151" customWidth="1"/>
    <col min="5892" max="5892" width="14" style="151" customWidth="1"/>
    <col min="5893" max="5893" width="14.6640625" style="151" customWidth="1"/>
    <col min="5894" max="5894" width="13.44140625" style="151" customWidth="1"/>
    <col min="5895" max="5895" width="13.77734375" style="151" customWidth="1"/>
    <col min="5896" max="5896" width="14.6640625" style="151" customWidth="1"/>
    <col min="5897" max="6143" width="9.21875" style="151"/>
    <col min="6144" max="6144" width="46" style="151" customWidth="1"/>
    <col min="6145" max="6145" width="25" style="151" customWidth="1"/>
    <col min="6146" max="6146" width="12" style="151" customWidth="1"/>
    <col min="6147" max="6147" width="12.21875" style="151" customWidth="1"/>
    <col min="6148" max="6148" width="14" style="151" customWidth="1"/>
    <col min="6149" max="6149" width="14.6640625" style="151" customWidth="1"/>
    <col min="6150" max="6150" width="13.44140625" style="151" customWidth="1"/>
    <col min="6151" max="6151" width="13.77734375" style="151" customWidth="1"/>
    <col min="6152" max="6152" width="14.6640625" style="151" customWidth="1"/>
    <col min="6153" max="6399" width="9.21875" style="151"/>
    <col min="6400" max="6400" width="46" style="151" customWidth="1"/>
    <col min="6401" max="6401" width="25" style="151" customWidth="1"/>
    <col min="6402" max="6402" width="12" style="151" customWidth="1"/>
    <col min="6403" max="6403" width="12.21875" style="151" customWidth="1"/>
    <col min="6404" max="6404" width="14" style="151" customWidth="1"/>
    <col min="6405" max="6405" width="14.6640625" style="151" customWidth="1"/>
    <col min="6406" max="6406" width="13.44140625" style="151" customWidth="1"/>
    <col min="6407" max="6407" width="13.77734375" style="151" customWidth="1"/>
    <col min="6408" max="6408" width="14.6640625" style="151" customWidth="1"/>
    <col min="6409" max="6655" width="9.21875" style="151"/>
    <col min="6656" max="6656" width="46" style="151" customWidth="1"/>
    <col min="6657" max="6657" width="25" style="151" customWidth="1"/>
    <col min="6658" max="6658" width="12" style="151" customWidth="1"/>
    <col min="6659" max="6659" width="12.21875" style="151" customWidth="1"/>
    <col min="6660" max="6660" width="14" style="151" customWidth="1"/>
    <col min="6661" max="6661" width="14.6640625" style="151" customWidth="1"/>
    <col min="6662" max="6662" width="13.44140625" style="151" customWidth="1"/>
    <col min="6663" max="6663" width="13.77734375" style="151" customWidth="1"/>
    <col min="6664" max="6664" width="14.6640625" style="151" customWidth="1"/>
    <col min="6665" max="6911" width="9.21875" style="151"/>
    <col min="6912" max="6912" width="46" style="151" customWidth="1"/>
    <col min="6913" max="6913" width="25" style="151" customWidth="1"/>
    <col min="6914" max="6914" width="12" style="151" customWidth="1"/>
    <col min="6915" max="6915" width="12.21875" style="151" customWidth="1"/>
    <col min="6916" max="6916" width="14" style="151" customWidth="1"/>
    <col min="6917" max="6917" width="14.6640625" style="151" customWidth="1"/>
    <col min="6918" max="6918" width="13.44140625" style="151" customWidth="1"/>
    <col min="6919" max="6919" width="13.77734375" style="151" customWidth="1"/>
    <col min="6920" max="6920" width="14.6640625" style="151" customWidth="1"/>
    <col min="6921" max="7167" width="9.21875" style="151"/>
    <col min="7168" max="7168" width="46" style="151" customWidth="1"/>
    <col min="7169" max="7169" width="25" style="151" customWidth="1"/>
    <col min="7170" max="7170" width="12" style="151" customWidth="1"/>
    <col min="7171" max="7171" width="12.21875" style="151" customWidth="1"/>
    <col min="7172" max="7172" width="14" style="151" customWidth="1"/>
    <col min="7173" max="7173" width="14.6640625" style="151" customWidth="1"/>
    <col min="7174" max="7174" width="13.44140625" style="151" customWidth="1"/>
    <col min="7175" max="7175" width="13.77734375" style="151" customWidth="1"/>
    <col min="7176" max="7176" width="14.6640625" style="151" customWidth="1"/>
    <col min="7177" max="7423" width="9.21875" style="151"/>
    <col min="7424" max="7424" width="46" style="151" customWidth="1"/>
    <col min="7425" max="7425" width="25" style="151" customWidth="1"/>
    <col min="7426" max="7426" width="12" style="151" customWidth="1"/>
    <col min="7427" max="7427" width="12.21875" style="151" customWidth="1"/>
    <col min="7428" max="7428" width="14" style="151" customWidth="1"/>
    <col min="7429" max="7429" width="14.6640625" style="151" customWidth="1"/>
    <col min="7430" max="7430" width="13.44140625" style="151" customWidth="1"/>
    <col min="7431" max="7431" width="13.77734375" style="151" customWidth="1"/>
    <col min="7432" max="7432" width="14.6640625" style="151" customWidth="1"/>
    <col min="7433" max="7679" width="9.21875" style="151"/>
    <col min="7680" max="7680" width="46" style="151" customWidth="1"/>
    <col min="7681" max="7681" width="25" style="151" customWidth="1"/>
    <col min="7682" max="7682" width="12" style="151" customWidth="1"/>
    <col min="7683" max="7683" width="12.21875" style="151" customWidth="1"/>
    <col min="7684" max="7684" width="14" style="151" customWidth="1"/>
    <col min="7685" max="7685" width="14.6640625" style="151" customWidth="1"/>
    <col min="7686" max="7686" width="13.44140625" style="151" customWidth="1"/>
    <col min="7687" max="7687" width="13.77734375" style="151" customWidth="1"/>
    <col min="7688" max="7688" width="14.6640625" style="151" customWidth="1"/>
    <col min="7689" max="7935" width="9.21875" style="151"/>
    <col min="7936" max="7936" width="46" style="151" customWidth="1"/>
    <col min="7937" max="7937" width="25" style="151" customWidth="1"/>
    <col min="7938" max="7938" width="12" style="151" customWidth="1"/>
    <col min="7939" max="7939" width="12.21875" style="151" customWidth="1"/>
    <col min="7940" max="7940" width="14" style="151" customWidth="1"/>
    <col min="7941" max="7941" width="14.6640625" style="151" customWidth="1"/>
    <col min="7942" max="7942" width="13.44140625" style="151" customWidth="1"/>
    <col min="7943" max="7943" width="13.77734375" style="151" customWidth="1"/>
    <col min="7944" max="7944" width="14.6640625" style="151" customWidth="1"/>
    <col min="7945" max="8191" width="9.21875" style="151"/>
    <col min="8192" max="8192" width="46" style="151" customWidth="1"/>
    <col min="8193" max="8193" width="25" style="151" customWidth="1"/>
    <col min="8194" max="8194" width="12" style="151" customWidth="1"/>
    <col min="8195" max="8195" width="12.21875" style="151" customWidth="1"/>
    <col min="8196" max="8196" width="14" style="151" customWidth="1"/>
    <col min="8197" max="8197" width="14.6640625" style="151" customWidth="1"/>
    <col min="8198" max="8198" width="13.44140625" style="151" customWidth="1"/>
    <col min="8199" max="8199" width="13.77734375" style="151" customWidth="1"/>
    <col min="8200" max="8200" width="14.6640625" style="151" customWidth="1"/>
    <col min="8201" max="8447" width="9.21875" style="151"/>
    <col min="8448" max="8448" width="46" style="151" customWidth="1"/>
    <col min="8449" max="8449" width="25" style="151" customWidth="1"/>
    <col min="8450" max="8450" width="12" style="151" customWidth="1"/>
    <col min="8451" max="8451" width="12.21875" style="151" customWidth="1"/>
    <col min="8452" max="8452" width="14" style="151" customWidth="1"/>
    <col min="8453" max="8453" width="14.6640625" style="151" customWidth="1"/>
    <col min="8454" max="8454" width="13.44140625" style="151" customWidth="1"/>
    <col min="8455" max="8455" width="13.77734375" style="151" customWidth="1"/>
    <col min="8456" max="8456" width="14.6640625" style="151" customWidth="1"/>
    <col min="8457" max="8703" width="9.21875" style="151"/>
    <col min="8704" max="8704" width="46" style="151" customWidth="1"/>
    <col min="8705" max="8705" width="25" style="151" customWidth="1"/>
    <col min="8706" max="8706" width="12" style="151" customWidth="1"/>
    <col min="8707" max="8707" width="12.21875" style="151" customWidth="1"/>
    <col min="8708" max="8708" width="14" style="151" customWidth="1"/>
    <col min="8709" max="8709" width="14.6640625" style="151" customWidth="1"/>
    <col min="8710" max="8710" width="13.44140625" style="151" customWidth="1"/>
    <col min="8711" max="8711" width="13.77734375" style="151" customWidth="1"/>
    <col min="8712" max="8712" width="14.6640625" style="151" customWidth="1"/>
    <col min="8713" max="8959" width="9.21875" style="151"/>
    <col min="8960" max="8960" width="46" style="151" customWidth="1"/>
    <col min="8961" max="8961" width="25" style="151" customWidth="1"/>
    <col min="8962" max="8962" width="12" style="151" customWidth="1"/>
    <col min="8963" max="8963" width="12.21875" style="151" customWidth="1"/>
    <col min="8964" max="8964" width="14" style="151" customWidth="1"/>
    <col min="8965" max="8965" width="14.6640625" style="151" customWidth="1"/>
    <col min="8966" max="8966" width="13.44140625" style="151" customWidth="1"/>
    <col min="8967" max="8967" width="13.77734375" style="151" customWidth="1"/>
    <col min="8968" max="8968" width="14.6640625" style="151" customWidth="1"/>
    <col min="8969" max="9215" width="9.21875" style="151"/>
    <col min="9216" max="9216" width="46" style="151" customWidth="1"/>
    <col min="9217" max="9217" width="25" style="151" customWidth="1"/>
    <col min="9218" max="9218" width="12" style="151" customWidth="1"/>
    <col min="9219" max="9219" width="12.21875" style="151" customWidth="1"/>
    <col min="9220" max="9220" width="14" style="151" customWidth="1"/>
    <col min="9221" max="9221" width="14.6640625" style="151" customWidth="1"/>
    <col min="9222" max="9222" width="13.44140625" style="151" customWidth="1"/>
    <col min="9223" max="9223" width="13.77734375" style="151" customWidth="1"/>
    <col min="9224" max="9224" width="14.6640625" style="151" customWidth="1"/>
    <col min="9225" max="9471" width="9.21875" style="151"/>
    <col min="9472" max="9472" width="46" style="151" customWidth="1"/>
    <col min="9473" max="9473" width="25" style="151" customWidth="1"/>
    <col min="9474" max="9474" width="12" style="151" customWidth="1"/>
    <col min="9475" max="9475" width="12.21875" style="151" customWidth="1"/>
    <col min="9476" max="9476" width="14" style="151" customWidth="1"/>
    <col min="9477" max="9477" width="14.6640625" style="151" customWidth="1"/>
    <col min="9478" max="9478" width="13.44140625" style="151" customWidth="1"/>
    <col min="9479" max="9479" width="13.77734375" style="151" customWidth="1"/>
    <col min="9480" max="9480" width="14.6640625" style="151" customWidth="1"/>
    <col min="9481" max="9727" width="9.21875" style="151"/>
    <col min="9728" max="9728" width="46" style="151" customWidth="1"/>
    <col min="9729" max="9729" width="25" style="151" customWidth="1"/>
    <col min="9730" max="9730" width="12" style="151" customWidth="1"/>
    <col min="9731" max="9731" width="12.21875" style="151" customWidth="1"/>
    <col min="9732" max="9732" width="14" style="151" customWidth="1"/>
    <col min="9733" max="9733" width="14.6640625" style="151" customWidth="1"/>
    <col min="9734" max="9734" width="13.44140625" style="151" customWidth="1"/>
    <col min="9735" max="9735" width="13.77734375" style="151" customWidth="1"/>
    <col min="9736" max="9736" width="14.6640625" style="151" customWidth="1"/>
    <col min="9737" max="9983" width="9.21875" style="151"/>
    <col min="9984" max="9984" width="46" style="151" customWidth="1"/>
    <col min="9985" max="9985" width="25" style="151" customWidth="1"/>
    <col min="9986" max="9986" width="12" style="151" customWidth="1"/>
    <col min="9987" max="9987" width="12.21875" style="151" customWidth="1"/>
    <col min="9988" max="9988" width="14" style="151" customWidth="1"/>
    <col min="9989" max="9989" width="14.6640625" style="151" customWidth="1"/>
    <col min="9990" max="9990" width="13.44140625" style="151" customWidth="1"/>
    <col min="9991" max="9991" width="13.77734375" style="151" customWidth="1"/>
    <col min="9992" max="9992" width="14.6640625" style="151" customWidth="1"/>
    <col min="9993" max="10239" width="9.21875" style="151"/>
    <col min="10240" max="10240" width="46" style="151" customWidth="1"/>
    <col min="10241" max="10241" width="25" style="151" customWidth="1"/>
    <col min="10242" max="10242" width="12" style="151" customWidth="1"/>
    <col min="10243" max="10243" width="12.21875" style="151" customWidth="1"/>
    <col min="10244" max="10244" width="14" style="151" customWidth="1"/>
    <col min="10245" max="10245" width="14.6640625" style="151" customWidth="1"/>
    <col min="10246" max="10246" width="13.44140625" style="151" customWidth="1"/>
    <col min="10247" max="10247" width="13.77734375" style="151" customWidth="1"/>
    <col min="10248" max="10248" width="14.6640625" style="151" customWidth="1"/>
    <col min="10249" max="10495" width="9.21875" style="151"/>
    <col min="10496" max="10496" width="46" style="151" customWidth="1"/>
    <col min="10497" max="10497" width="25" style="151" customWidth="1"/>
    <col min="10498" max="10498" width="12" style="151" customWidth="1"/>
    <col min="10499" max="10499" width="12.21875" style="151" customWidth="1"/>
    <col min="10500" max="10500" width="14" style="151" customWidth="1"/>
    <col min="10501" max="10501" width="14.6640625" style="151" customWidth="1"/>
    <col min="10502" max="10502" width="13.44140625" style="151" customWidth="1"/>
    <col min="10503" max="10503" width="13.77734375" style="151" customWidth="1"/>
    <col min="10504" max="10504" width="14.6640625" style="151" customWidth="1"/>
    <col min="10505" max="10751" width="9.21875" style="151"/>
    <col min="10752" max="10752" width="46" style="151" customWidth="1"/>
    <col min="10753" max="10753" width="25" style="151" customWidth="1"/>
    <col min="10754" max="10754" width="12" style="151" customWidth="1"/>
    <col min="10755" max="10755" width="12.21875" style="151" customWidth="1"/>
    <col min="10756" max="10756" width="14" style="151" customWidth="1"/>
    <col min="10757" max="10757" width="14.6640625" style="151" customWidth="1"/>
    <col min="10758" max="10758" width="13.44140625" style="151" customWidth="1"/>
    <col min="10759" max="10759" width="13.77734375" style="151" customWidth="1"/>
    <col min="10760" max="10760" width="14.6640625" style="151" customWidth="1"/>
    <col min="10761" max="11007" width="9.21875" style="151"/>
    <col min="11008" max="11008" width="46" style="151" customWidth="1"/>
    <col min="11009" max="11009" width="25" style="151" customWidth="1"/>
    <col min="11010" max="11010" width="12" style="151" customWidth="1"/>
    <col min="11011" max="11011" width="12.21875" style="151" customWidth="1"/>
    <col min="11012" max="11012" width="14" style="151" customWidth="1"/>
    <col min="11013" max="11013" width="14.6640625" style="151" customWidth="1"/>
    <col min="11014" max="11014" width="13.44140625" style="151" customWidth="1"/>
    <col min="11015" max="11015" width="13.77734375" style="151" customWidth="1"/>
    <col min="11016" max="11016" width="14.6640625" style="151" customWidth="1"/>
    <col min="11017" max="11263" width="9.21875" style="151"/>
    <col min="11264" max="11264" width="46" style="151" customWidth="1"/>
    <col min="11265" max="11265" width="25" style="151" customWidth="1"/>
    <col min="11266" max="11266" width="12" style="151" customWidth="1"/>
    <col min="11267" max="11267" width="12.21875" style="151" customWidth="1"/>
    <col min="11268" max="11268" width="14" style="151" customWidth="1"/>
    <col min="11269" max="11269" width="14.6640625" style="151" customWidth="1"/>
    <col min="11270" max="11270" width="13.44140625" style="151" customWidth="1"/>
    <col min="11271" max="11271" width="13.77734375" style="151" customWidth="1"/>
    <col min="11272" max="11272" width="14.6640625" style="151" customWidth="1"/>
    <col min="11273" max="11519" width="9.21875" style="151"/>
    <col min="11520" max="11520" width="46" style="151" customWidth="1"/>
    <col min="11521" max="11521" width="25" style="151" customWidth="1"/>
    <col min="11522" max="11522" width="12" style="151" customWidth="1"/>
    <col min="11523" max="11523" width="12.21875" style="151" customWidth="1"/>
    <col min="11524" max="11524" width="14" style="151" customWidth="1"/>
    <col min="11525" max="11525" width="14.6640625" style="151" customWidth="1"/>
    <col min="11526" max="11526" width="13.44140625" style="151" customWidth="1"/>
    <col min="11527" max="11527" width="13.77734375" style="151" customWidth="1"/>
    <col min="11528" max="11528" width="14.6640625" style="151" customWidth="1"/>
    <col min="11529" max="11775" width="9.21875" style="151"/>
    <col min="11776" max="11776" width="46" style="151" customWidth="1"/>
    <col min="11777" max="11777" width="25" style="151" customWidth="1"/>
    <col min="11778" max="11778" width="12" style="151" customWidth="1"/>
    <col min="11779" max="11779" width="12.21875" style="151" customWidth="1"/>
    <col min="11780" max="11780" width="14" style="151" customWidth="1"/>
    <col min="11781" max="11781" width="14.6640625" style="151" customWidth="1"/>
    <col min="11782" max="11782" width="13.44140625" style="151" customWidth="1"/>
    <col min="11783" max="11783" width="13.77734375" style="151" customWidth="1"/>
    <col min="11784" max="11784" width="14.6640625" style="151" customWidth="1"/>
    <col min="11785" max="12031" width="9.21875" style="151"/>
    <col min="12032" max="12032" width="46" style="151" customWidth="1"/>
    <col min="12033" max="12033" width="25" style="151" customWidth="1"/>
    <col min="12034" max="12034" width="12" style="151" customWidth="1"/>
    <col min="12035" max="12035" width="12.21875" style="151" customWidth="1"/>
    <col min="12036" max="12036" width="14" style="151" customWidth="1"/>
    <col min="12037" max="12037" width="14.6640625" style="151" customWidth="1"/>
    <col min="12038" max="12038" width="13.44140625" style="151" customWidth="1"/>
    <col min="12039" max="12039" width="13.77734375" style="151" customWidth="1"/>
    <col min="12040" max="12040" width="14.6640625" style="151" customWidth="1"/>
    <col min="12041" max="12287" width="9.21875" style="151"/>
    <col min="12288" max="12288" width="46" style="151" customWidth="1"/>
    <col min="12289" max="12289" width="25" style="151" customWidth="1"/>
    <col min="12290" max="12290" width="12" style="151" customWidth="1"/>
    <col min="12291" max="12291" width="12.21875" style="151" customWidth="1"/>
    <col min="12292" max="12292" width="14" style="151" customWidth="1"/>
    <col min="12293" max="12293" width="14.6640625" style="151" customWidth="1"/>
    <col min="12294" max="12294" width="13.44140625" style="151" customWidth="1"/>
    <col min="12295" max="12295" width="13.77734375" style="151" customWidth="1"/>
    <col min="12296" max="12296" width="14.6640625" style="151" customWidth="1"/>
    <col min="12297" max="12543" width="9.21875" style="151"/>
    <col min="12544" max="12544" width="46" style="151" customWidth="1"/>
    <col min="12545" max="12545" width="25" style="151" customWidth="1"/>
    <col min="12546" max="12546" width="12" style="151" customWidth="1"/>
    <col min="12547" max="12547" width="12.21875" style="151" customWidth="1"/>
    <col min="12548" max="12548" width="14" style="151" customWidth="1"/>
    <col min="12549" max="12549" width="14.6640625" style="151" customWidth="1"/>
    <col min="12550" max="12550" width="13.44140625" style="151" customWidth="1"/>
    <col min="12551" max="12551" width="13.77734375" style="151" customWidth="1"/>
    <col min="12552" max="12552" width="14.6640625" style="151" customWidth="1"/>
    <col min="12553" max="12799" width="9.21875" style="151"/>
    <col min="12800" max="12800" width="46" style="151" customWidth="1"/>
    <col min="12801" max="12801" width="25" style="151" customWidth="1"/>
    <col min="12802" max="12802" width="12" style="151" customWidth="1"/>
    <col min="12803" max="12803" width="12.21875" style="151" customWidth="1"/>
    <col min="12804" max="12804" width="14" style="151" customWidth="1"/>
    <col min="12805" max="12805" width="14.6640625" style="151" customWidth="1"/>
    <col min="12806" max="12806" width="13.44140625" style="151" customWidth="1"/>
    <col min="12807" max="12807" width="13.77734375" style="151" customWidth="1"/>
    <col min="12808" max="12808" width="14.6640625" style="151" customWidth="1"/>
    <col min="12809" max="13055" width="9.21875" style="151"/>
    <col min="13056" max="13056" width="46" style="151" customWidth="1"/>
    <col min="13057" max="13057" width="25" style="151" customWidth="1"/>
    <col min="13058" max="13058" width="12" style="151" customWidth="1"/>
    <col min="13059" max="13059" width="12.21875" style="151" customWidth="1"/>
    <col min="13060" max="13060" width="14" style="151" customWidth="1"/>
    <col min="13061" max="13061" width="14.6640625" style="151" customWidth="1"/>
    <col min="13062" max="13062" width="13.44140625" style="151" customWidth="1"/>
    <col min="13063" max="13063" width="13.77734375" style="151" customWidth="1"/>
    <col min="13064" max="13064" width="14.6640625" style="151" customWidth="1"/>
    <col min="13065" max="13311" width="9.21875" style="151"/>
    <col min="13312" max="13312" width="46" style="151" customWidth="1"/>
    <col min="13313" max="13313" width="25" style="151" customWidth="1"/>
    <col min="13314" max="13314" width="12" style="151" customWidth="1"/>
    <col min="13315" max="13315" width="12.21875" style="151" customWidth="1"/>
    <col min="13316" max="13316" width="14" style="151" customWidth="1"/>
    <col min="13317" max="13317" width="14.6640625" style="151" customWidth="1"/>
    <col min="13318" max="13318" width="13.44140625" style="151" customWidth="1"/>
    <col min="13319" max="13319" width="13.77734375" style="151" customWidth="1"/>
    <col min="13320" max="13320" width="14.6640625" style="151" customWidth="1"/>
    <col min="13321" max="13567" width="9.21875" style="151"/>
    <col min="13568" max="13568" width="46" style="151" customWidth="1"/>
    <col min="13569" max="13569" width="25" style="151" customWidth="1"/>
    <col min="13570" max="13570" width="12" style="151" customWidth="1"/>
    <col min="13571" max="13571" width="12.21875" style="151" customWidth="1"/>
    <col min="13572" max="13572" width="14" style="151" customWidth="1"/>
    <col min="13573" max="13573" width="14.6640625" style="151" customWidth="1"/>
    <col min="13574" max="13574" width="13.44140625" style="151" customWidth="1"/>
    <col min="13575" max="13575" width="13.77734375" style="151" customWidth="1"/>
    <col min="13576" max="13576" width="14.6640625" style="151" customWidth="1"/>
    <col min="13577" max="13823" width="9.21875" style="151"/>
    <col min="13824" max="13824" width="46" style="151" customWidth="1"/>
    <col min="13825" max="13825" width="25" style="151" customWidth="1"/>
    <col min="13826" max="13826" width="12" style="151" customWidth="1"/>
    <col min="13827" max="13827" width="12.21875" style="151" customWidth="1"/>
    <col min="13828" max="13828" width="14" style="151" customWidth="1"/>
    <col min="13829" max="13829" width="14.6640625" style="151" customWidth="1"/>
    <col min="13830" max="13830" width="13.44140625" style="151" customWidth="1"/>
    <col min="13831" max="13831" width="13.77734375" style="151" customWidth="1"/>
    <col min="13832" max="13832" width="14.6640625" style="151" customWidth="1"/>
    <col min="13833" max="14079" width="9.21875" style="151"/>
    <col min="14080" max="14080" width="46" style="151" customWidth="1"/>
    <col min="14081" max="14081" width="25" style="151" customWidth="1"/>
    <col min="14082" max="14082" width="12" style="151" customWidth="1"/>
    <col min="14083" max="14083" width="12.21875" style="151" customWidth="1"/>
    <col min="14084" max="14084" width="14" style="151" customWidth="1"/>
    <col min="14085" max="14085" width="14.6640625" style="151" customWidth="1"/>
    <col min="14086" max="14086" width="13.44140625" style="151" customWidth="1"/>
    <col min="14087" max="14087" width="13.77734375" style="151" customWidth="1"/>
    <col min="14088" max="14088" width="14.6640625" style="151" customWidth="1"/>
    <col min="14089" max="14335" width="9.21875" style="151"/>
    <col min="14336" max="14336" width="46" style="151" customWidth="1"/>
    <col min="14337" max="14337" width="25" style="151" customWidth="1"/>
    <col min="14338" max="14338" width="12" style="151" customWidth="1"/>
    <col min="14339" max="14339" width="12.21875" style="151" customWidth="1"/>
    <col min="14340" max="14340" width="14" style="151" customWidth="1"/>
    <col min="14341" max="14341" width="14.6640625" style="151" customWidth="1"/>
    <col min="14342" max="14342" width="13.44140625" style="151" customWidth="1"/>
    <col min="14343" max="14343" width="13.77734375" style="151" customWidth="1"/>
    <col min="14344" max="14344" width="14.6640625" style="151" customWidth="1"/>
    <col min="14345" max="14591" width="9.21875" style="151"/>
    <col min="14592" max="14592" width="46" style="151" customWidth="1"/>
    <col min="14593" max="14593" width="25" style="151" customWidth="1"/>
    <col min="14594" max="14594" width="12" style="151" customWidth="1"/>
    <col min="14595" max="14595" width="12.21875" style="151" customWidth="1"/>
    <col min="14596" max="14596" width="14" style="151" customWidth="1"/>
    <col min="14597" max="14597" width="14.6640625" style="151" customWidth="1"/>
    <col min="14598" max="14598" width="13.44140625" style="151" customWidth="1"/>
    <col min="14599" max="14599" width="13.77734375" style="151" customWidth="1"/>
    <col min="14600" max="14600" width="14.6640625" style="151" customWidth="1"/>
    <col min="14601" max="14847" width="9.21875" style="151"/>
    <col min="14848" max="14848" width="46" style="151" customWidth="1"/>
    <col min="14849" max="14849" width="25" style="151" customWidth="1"/>
    <col min="14850" max="14850" width="12" style="151" customWidth="1"/>
    <col min="14851" max="14851" width="12.21875" style="151" customWidth="1"/>
    <col min="14852" max="14852" width="14" style="151" customWidth="1"/>
    <col min="14853" max="14853" width="14.6640625" style="151" customWidth="1"/>
    <col min="14854" max="14854" width="13.44140625" style="151" customWidth="1"/>
    <col min="14855" max="14855" width="13.77734375" style="151" customWidth="1"/>
    <col min="14856" max="14856" width="14.6640625" style="151" customWidth="1"/>
    <col min="14857" max="15103" width="9.21875" style="151"/>
    <col min="15104" max="15104" width="46" style="151" customWidth="1"/>
    <col min="15105" max="15105" width="25" style="151" customWidth="1"/>
    <col min="15106" max="15106" width="12" style="151" customWidth="1"/>
    <col min="15107" max="15107" width="12.21875" style="151" customWidth="1"/>
    <col min="15108" max="15108" width="14" style="151" customWidth="1"/>
    <col min="15109" max="15109" width="14.6640625" style="151" customWidth="1"/>
    <col min="15110" max="15110" width="13.44140625" style="151" customWidth="1"/>
    <col min="15111" max="15111" width="13.77734375" style="151" customWidth="1"/>
    <col min="15112" max="15112" width="14.6640625" style="151" customWidth="1"/>
    <col min="15113" max="15359" width="9.21875" style="151"/>
    <col min="15360" max="15360" width="46" style="151" customWidth="1"/>
    <col min="15361" max="15361" width="25" style="151" customWidth="1"/>
    <col min="15362" max="15362" width="12" style="151" customWidth="1"/>
    <col min="15363" max="15363" width="12.21875" style="151" customWidth="1"/>
    <col min="15364" max="15364" width="14" style="151" customWidth="1"/>
    <col min="15365" max="15365" width="14.6640625" style="151" customWidth="1"/>
    <col min="15366" max="15366" width="13.44140625" style="151" customWidth="1"/>
    <col min="15367" max="15367" width="13.77734375" style="151" customWidth="1"/>
    <col min="15368" max="15368" width="14.6640625" style="151" customWidth="1"/>
    <col min="15369" max="15615" width="9.21875" style="151"/>
    <col min="15616" max="15616" width="46" style="151" customWidth="1"/>
    <col min="15617" max="15617" width="25" style="151" customWidth="1"/>
    <col min="15618" max="15618" width="12" style="151" customWidth="1"/>
    <col min="15619" max="15619" width="12.21875" style="151" customWidth="1"/>
    <col min="15620" max="15620" width="14" style="151" customWidth="1"/>
    <col min="15621" max="15621" width="14.6640625" style="151" customWidth="1"/>
    <col min="15622" max="15622" width="13.44140625" style="151" customWidth="1"/>
    <col min="15623" max="15623" width="13.77734375" style="151" customWidth="1"/>
    <col min="15624" max="15624" width="14.6640625" style="151" customWidth="1"/>
    <col min="15625" max="15871" width="9.21875" style="151"/>
    <col min="15872" max="15872" width="46" style="151" customWidth="1"/>
    <col min="15873" max="15873" width="25" style="151" customWidth="1"/>
    <col min="15874" max="15874" width="12" style="151" customWidth="1"/>
    <col min="15875" max="15875" width="12.21875" style="151" customWidth="1"/>
    <col min="15876" max="15876" width="14" style="151" customWidth="1"/>
    <col min="15877" max="15877" width="14.6640625" style="151" customWidth="1"/>
    <col min="15878" max="15878" width="13.44140625" style="151" customWidth="1"/>
    <col min="15879" max="15879" width="13.77734375" style="151" customWidth="1"/>
    <col min="15880" max="15880" width="14.6640625" style="151" customWidth="1"/>
    <col min="15881" max="16127" width="9.21875" style="151"/>
    <col min="16128" max="16128" width="46" style="151" customWidth="1"/>
    <col min="16129" max="16129" width="25" style="151" customWidth="1"/>
    <col min="16130" max="16130" width="12" style="151" customWidth="1"/>
    <col min="16131" max="16131" width="12.21875" style="151" customWidth="1"/>
    <col min="16132" max="16132" width="14" style="151" customWidth="1"/>
    <col min="16133" max="16133" width="14.6640625" style="151" customWidth="1"/>
    <col min="16134" max="16134" width="13.44140625" style="151" customWidth="1"/>
    <col min="16135" max="16135" width="13.77734375" style="151" customWidth="1"/>
    <col min="16136" max="16136" width="14.6640625" style="151" customWidth="1"/>
    <col min="16137" max="16384" width="9.21875" style="151"/>
  </cols>
  <sheetData>
    <row r="1" spans="1:10" ht="22.5" customHeight="1">
      <c r="A1" s="150" t="s">
        <v>66</v>
      </c>
    </row>
    <row r="2" spans="1:10" ht="22.5" customHeight="1">
      <c r="A2" s="152" t="s">
        <v>67</v>
      </c>
    </row>
    <row r="3" spans="1:10" ht="22.5" customHeight="1">
      <c r="A3" s="150" t="s">
        <v>68</v>
      </c>
    </row>
    <row r="4" spans="1:10" ht="22.5" customHeight="1">
      <c r="A4" s="314" t="s">
        <v>69</v>
      </c>
      <c r="B4" s="314"/>
      <c r="C4" s="314"/>
      <c r="D4" s="314"/>
      <c r="E4" s="314"/>
      <c r="F4" s="314"/>
      <c r="G4" s="314"/>
      <c r="H4" s="314"/>
    </row>
    <row r="5" spans="1:10">
      <c r="A5" s="314" t="s">
        <v>70</v>
      </c>
      <c r="B5" s="314"/>
      <c r="C5" s="314"/>
      <c r="D5" s="314"/>
      <c r="E5" s="314"/>
      <c r="F5" s="314"/>
      <c r="G5" s="314"/>
      <c r="H5" s="314"/>
    </row>
    <row r="6" spans="1:10" ht="29.25" customHeight="1">
      <c r="A6" s="315" t="s">
        <v>71</v>
      </c>
      <c r="B6" s="315"/>
      <c r="C6" s="315"/>
      <c r="D6" s="315"/>
      <c r="E6" s="315"/>
      <c r="F6" s="315"/>
      <c r="G6" s="315"/>
      <c r="H6" s="315"/>
    </row>
    <row r="7" spans="1:10" ht="18" customHeight="1">
      <c r="A7" s="315" t="s">
        <v>72</v>
      </c>
      <c r="B7" s="315"/>
      <c r="C7" s="315"/>
      <c r="D7" s="315"/>
      <c r="E7" s="315"/>
      <c r="F7" s="315"/>
      <c r="G7" s="315"/>
      <c r="H7" s="315"/>
    </row>
    <row r="8" spans="1:10" ht="18" customHeight="1" thickBot="1">
      <c r="A8" s="153"/>
      <c r="B8" s="153"/>
      <c r="C8" s="153"/>
      <c r="D8" s="153"/>
    </row>
    <row r="9" spans="1:10" ht="18" customHeight="1" thickBot="1">
      <c r="A9" s="272" t="s">
        <v>73</v>
      </c>
      <c r="B9" s="272" t="s">
        <v>74</v>
      </c>
      <c r="C9" s="316" t="s">
        <v>75</v>
      </c>
      <c r="D9" s="317"/>
      <c r="E9" s="317"/>
      <c r="F9" s="317"/>
      <c r="G9" s="317"/>
      <c r="H9" s="318"/>
    </row>
    <row r="10" spans="1:10" ht="38.25" customHeight="1" thickBot="1">
      <c r="A10" s="273"/>
      <c r="B10" s="273"/>
      <c r="C10" s="154" t="s">
        <v>113</v>
      </c>
      <c r="D10" s="154" t="s">
        <v>77</v>
      </c>
      <c r="E10" s="155" t="s">
        <v>78</v>
      </c>
      <c r="F10" s="156" t="s">
        <v>79</v>
      </c>
      <c r="G10" s="155" t="s">
        <v>80</v>
      </c>
      <c r="H10" s="157" t="s">
        <v>81</v>
      </c>
      <c r="I10" s="168" t="s">
        <v>94</v>
      </c>
      <c r="J10" s="311"/>
    </row>
    <row r="11" spans="1:10" ht="19.2" customHeight="1" thickBot="1">
      <c r="A11" s="273"/>
      <c r="B11" s="274"/>
      <c r="C11" s="194">
        <v>2</v>
      </c>
      <c r="D11" s="154">
        <v>3</v>
      </c>
      <c r="E11" s="154">
        <v>4</v>
      </c>
      <c r="F11" s="154">
        <v>5</v>
      </c>
      <c r="G11" s="154">
        <v>6</v>
      </c>
      <c r="H11" s="154">
        <v>7</v>
      </c>
      <c r="I11" s="169" t="s">
        <v>93</v>
      </c>
      <c r="J11" s="312"/>
    </row>
    <row r="12" spans="1:10" ht="32.25" customHeight="1" thickBot="1">
      <c r="A12" s="273"/>
      <c r="B12" s="155" t="s">
        <v>82</v>
      </c>
      <c r="C12" s="194" t="s">
        <v>83</v>
      </c>
      <c r="D12" s="154" t="s">
        <v>104</v>
      </c>
      <c r="E12" s="154" t="s">
        <v>105</v>
      </c>
      <c r="F12" s="154" t="s">
        <v>106</v>
      </c>
      <c r="G12" s="154" t="s">
        <v>54</v>
      </c>
      <c r="H12" s="154" t="s">
        <v>91</v>
      </c>
      <c r="I12" s="170" t="s">
        <v>92</v>
      </c>
      <c r="J12" s="313"/>
    </row>
    <row r="13" spans="1:10" ht="27.75" customHeight="1" thickBot="1">
      <c r="A13" s="274"/>
      <c r="B13" s="155"/>
      <c r="C13" s="194" t="s">
        <v>84</v>
      </c>
      <c r="D13" s="154" t="s">
        <v>84</v>
      </c>
      <c r="E13" s="154" t="s">
        <v>84</v>
      </c>
      <c r="F13" s="154" t="s">
        <v>84</v>
      </c>
      <c r="G13" s="154" t="s">
        <v>84</v>
      </c>
      <c r="H13" s="154" t="s">
        <v>84</v>
      </c>
      <c r="I13" s="177" t="s">
        <v>90</v>
      </c>
      <c r="J13" s="178" t="s">
        <v>95</v>
      </c>
    </row>
    <row r="14" spans="1:10" ht="14.25" customHeight="1" thickBot="1">
      <c r="A14" s="158" t="s">
        <v>15</v>
      </c>
      <c r="B14" s="159" t="s">
        <v>34</v>
      </c>
      <c r="C14" s="195" t="e">
        <f>SUM(#REF!)</f>
        <v>#REF!</v>
      </c>
      <c r="D14" s="161" t="e">
        <f>SUM(#REF!)</f>
        <v>#REF!</v>
      </c>
      <c r="E14" s="161" t="e">
        <f>SUM(#REF!)</f>
        <v>#REF!</v>
      </c>
      <c r="F14" s="161" t="e">
        <f>SUM(#REF!)</f>
        <v>#REF!</v>
      </c>
      <c r="G14" s="160" t="e">
        <f>SUM(#REF!)</f>
        <v>#REF!</v>
      </c>
      <c r="H14" s="162" t="e">
        <f>#REF!</f>
        <v>#REF!</v>
      </c>
      <c r="I14" s="180" t="e">
        <f>SUM(C14:H14)</f>
        <v>#REF!</v>
      </c>
      <c r="J14" s="172" t="e">
        <f>I14/$I$17</f>
        <v>#REF!</v>
      </c>
    </row>
    <row r="15" spans="1:10" ht="14.4" thickBot="1">
      <c r="A15" s="163" t="s">
        <v>35</v>
      </c>
      <c r="B15" s="164" t="s">
        <v>117</v>
      </c>
      <c r="C15" s="195" t="e">
        <f>SUM(#REF!)</f>
        <v>#REF!</v>
      </c>
      <c r="D15" s="161" t="e">
        <f>SUM(#REF!)</f>
        <v>#REF!</v>
      </c>
      <c r="E15" s="161" t="e">
        <f>SUM(#REF!)</f>
        <v>#REF!</v>
      </c>
      <c r="F15" s="161" t="e">
        <f>SUM(#REF!)</f>
        <v>#REF!</v>
      </c>
      <c r="G15" s="160" t="e">
        <f>SUM(#REF!)</f>
        <v>#REF!</v>
      </c>
      <c r="H15" s="162" t="e">
        <f>#REF!</f>
        <v>#REF!</v>
      </c>
      <c r="I15" s="181" t="e">
        <f>SUM(C15:H15)</f>
        <v>#REF!</v>
      </c>
      <c r="J15" s="174" t="e">
        <f>I15/$I$17</f>
        <v>#REF!</v>
      </c>
    </row>
    <row r="16" spans="1:10">
      <c r="A16" s="163" t="s">
        <v>85</v>
      </c>
      <c r="B16" s="164" t="s">
        <v>47</v>
      </c>
      <c r="C16" s="195" t="e">
        <f>SUM(#REF!)</f>
        <v>#REF!</v>
      </c>
      <c r="D16" s="161" t="e">
        <f>SUM(#REF!)</f>
        <v>#REF!</v>
      </c>
      <c r="E16" s="161" t="e">
        <f>SUM(#REF!)</f>
        <v>#REF!</v>
      </c>
      <c r="F16" s="161" t="e">
        <f>SUM(#REF!)</f>
        <v>#REF!</v>
      </c>
      <c r="G16" s="160" t="e">
        <f>SUM(#REF!)</f>
        <v>#REF!</v>
      </c>
      <c r="H16" s="162" t="e">
        <f>#REF!</f>
        <v>#REF!</v>
      </c>
      <c r="I16" s="181" t="e">
        <f>SUM(C16:H16)</f>
        <v>#REF!</v>
      </c>
      <c r="J16" s="174" t="e">
        <f>I16/$I$17</f>
        <v>#REF!</v>
      </c>
    </row>
    <row r="17" spans="2:10" s="16" customFormat="1" ht="28.2" thickBot="1">
      <c r="B17" s="166" t="s">
        <v>86</v>
      </c>
      <c r="C17" s="196" t="e">
        <f>SUM(C14:C16)</f>
        <v>#REF!</v>
      </c>
      <c r="D17" s="167" t="e">
        <f t="shared" ref="D17:J17" si="0">SUM(D14:D16)</f>
        <v>#REF!</v>
      </c>
      <c r="E17" s="167" t="e">
        <f t="shared" si="0"/>
        <v>#REF!</v>
      </c>
      <c r="F17" s="167" t="e">
        <f t="shared" si="0"/>
        <v>#REF!</v>
      </c>
      <c r="G17" s="167" t="e">
        <f t="shared" si="0"/>
        <v>#REF!</v>
      </c>
      <c r="H17" s="167" t="e">
        <f t="shared" si="0"/>
        <v>#REF!</v>
      </c>
      <c r="I17" s="182" t="e">
        <f t="shared" si="0"/>
        <v>#REF!</v>
      </c>
      <c r="J17" s="176" t="e">
        <f t="shared" si="0"/>
        <v>#REF!</v>
      </c>
    </row>
    <row r="18" spans="2:10" ht="14.4" thickBot="1"/>
    <row r="19" spans="2:10" ht="14.4" thickBot="1">
      <c r="G19" s="310" t="s">
        <v>87</v>
      </c>
      <c r="H19" s="310"/>
      <c r="I19" s="179" t="e">
        <f>SUM(C17:H17)</f>
        <v>#REF!</v>
      </c>
    </row>
  </sheetData>
  <mergeCells count="9">
    <mergeCell ref="G19:H19"/>
    <mergeCell ref="J10:J12"/>
    <mergeCell ref="A4:H4"/>
    <mergeCell ref="A5:H5"/>
    <mergeCell ref="A6:H6"/>
    <mergeCell ref="A7:H7"/>
    <mergeCell ref="A9:A13"/>
    <mergeCell ref="B9:B11"/>
    <mergeCell ref="C9:H9"/>
  </mergeCells>
  <pageMargins left="0.75" right="0.75" top="1" bottom="1" header="0.5" footer="0.5"/>
  <pageSetup paperSize="9" scale="7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505FC-E311-4446-815A-D3F360749BEE}">
  <dimension ref="A1:K22"/>
  <sheetViews>
    <sheetView showGridLines="0" zoomScale="85" zoomScaleNormal="85" workbookViewId="0">
      <selection activeCell="E64" sqref="E64"/>
    </sheetView>
  </sheetViews>
  <sheetFormatPr defaultColWidth="9.21875" defaultRowHeight="13.8"/>
  <cols>
    <col min="1" max="1" width="27.21875" style="151" customWidth="1"/>
    <col min="2" max="2" width="25" style="151" customWidth="1"/>
    <col min="3" max="3" width="12" style="151" customWidth="1"/>
    <col min="4" max="4" width="12.21875" style="151" customWidth="1"/>
    <col min="5" max="5" width="14" style="151" customWidth="1"/>
    <col min="6" max="6" width="14.6640625" style="151" customWidth="1"/>
    <col min="7" max="7" width="13.44140625" style="151" customWidth="1"/>
    <col min="8" max="8" width="13.77734375" style="151" customWidth="1"/>
    <col min="9" max="9" width="14.6640625" style="151" customWidth="1"/>
    <col min="10" max="10" width="15.6640625" style="151" customWidth="1"/>
    <col min="11" max="256" width="9.21875" style="151"/>
    <col min="257" max="257" width="46" style="151" customWidth="1"/>
    <col min="258" max="258" width="25" style="151" customWidth="1"/>
    <col min="259" max="259" width="12" style="151" customWidth="1"/>
    <col min="260" max="260" width="12.21875" style="151" customWidth="1"/>
    <col min="261" max="261" width="14" style="151" customWidth="1"/>
    <col min="262" max="262" width="14.6640625" style="151" customWidth="1"/>
    <col min="263" max="263" width="13.44140625" style="151" customWidth="1"/>
    <col min="264" max="264" width="13.77734375" style="151" customWidth="1"/>
    <col min="265" max="265" width="14.6640625" style="151" customWidth="1"/>
    <col min="266" max="512" width="9.21875" style="151"/>
    <col min="513" max="513" width="46" style="151" customWidth="1"/>
    <col min="514" max="514" width="25" style="151" customWidth="1"/>
    <col min="515" max="515" width="12" style="151" customWidth="1"/>
    <col min="516" max="516" width="12.21875" style="151" customWidth="1"/>
    <col min="517" max="517" width="14" style="151" customWidth="1"/>
    <col min="518" max="518" width="14.6640625" style="151" customWidth="1"/>
    <col min="519" max="519" width="13.44140625" style="151" customWidth="1"/>
    <col min="520" max="520" width="13.77734375" style="151" customWidth="1"/>
    <col min="521" max="521" width="14.6640625" style="151" customWidth="1"/>
    <col min="522" max="768" width="9.21875" style="151"/>
    <col min="769" max="769" width="46" style="151" customWidth="1"/>
    <col min="770" max="770" width="25" style="151" customWidth="1"/>
    <col min="771" max="771" width="12" style="151" customWidth="1"/>
    <col min="772" max="772" width="12.21875" style="151" customWidth="1"/>
    <col min="773" max="773" width="14" style="151" customWidth="1"/>
    <col min="774" max="774" width="14.6640625" style="151" customWidth="1"/>
    <col min="775" max="775" width="13.44140625" style="151" customWidth="1"/>
    <col min="776" max="776" width="13.77734375" style="151" customWidth="1"/>
    <col min="777" max="777" width="14.6640625" style="151" customWidth="1"/>
    <col min="778" max="1024" width="9.21875" style="151"/>
    <col min="1025" max="1025" width="46" style="151" customWidth="1"/>
    <col min="1026" max="1026" width="25" style="151" customWidth="1"/>
    <col min="1027" max="1027" width="12" style="151" customWidth="1"/>
    <col min="1028" max="1028" width="12.21875" style="151" customWidth="1"/>
    <col min="1029" max="1029" width="14" style="151" customWidth="1"/>
    <col min="1030" max="1030" width="14.6640625" style="151" customWidth="1"/>
    <col min="1031" max="1031" width="13.44140625" style="151" customWidth="1"/>
    <col min="1032" max="1032" width="13.77734375" style="151" customWidth="1"/>
    <col min="1033" max="1033" width="14.6640625" style="151" customWidth="1"/>
    <col min="1034" max="1280" width="9.21875" style="151"/>
    <col min="1281" max="1281" width="46" style="151" customWidth="1"/>
    <col min="1282" max="1282" width="25" style="151" customWidth="1"/>
    <col min="1283" max="1283" width="12" style="151" customWidth="1"/>
    <col min="1284" max="1284" width="12.21875" style="151" customWidth="1"/>
    <col min="1285" max="1285" width="14" style="151" customWidth="1"/>
    <col min="1286" max="1286" width="14.6640625" style="151" customWidth="1"/>
    <col min="1287" max="1287" width="13.44140625" style="151" customWidth="1"/>
    <col min="1288" max="1288" width="13.77734375" style="151" customWidth="1"/>
    <col min="1289" max="1289" width="14.6640625" style="151" customWidth="1"/>
    <col min="1290" max="1536" width="9.21875" style="151"/>
    <col min="1537" max="1537" width="46" style="151" customWidth="1"/>
    <col min="1538" max="1538" width="25" style="151" customWidth="1"/>
    <col min="1539" max="1539" width="12" style="151" customWidth="1"/>
    <col min="1540" max="1540" width="12.21875" style="151" customWidth="1"/>
    <col min="1541" max="1541" width="14" style="151" customWidth="1"/>
    <col min="1542" max="1542" width="14.6640625" style="151" customWidth="1"/>
    <col min="1543" max="1543" width="13.44140625" style="151" customWidth="1"/>
    <col min="1544" max="1544" width="13.77734375" style="151" customWidth="1"/>
    <col min="1545" max="1545" width="14.6640625" style="151" customWidth="1"/>
    <col min="1546" max="1792" width="9.21875" style="151"/>
    <col min="1793" max="1793" width="46" style="151" customWidth="1"/>
    <col min="1794" max="1794" width="25" style="151" customWidth="1"/>
    <col min="1795" max="1795" width="12" style="151" customWidth="1"/>
    <col min="1796" max="1796" width="12.21875" style="151" customWidth="1"/>
    <col min="1797" max="1797" width="14" style="151" customWidth="1"/>
    <col min="1798" max="1798" width="14.6640625" style="151" customWidth="1"/>
    <col min="1799" max="1799" width="13.44140625" style="151" customWidth="1"/>
    <col min="1800" max="1800" width="13.77734375" style="151" customWidth="1"/>
    <col min="1801" max="1801" width="14.6640625" style="151" customWidth="1"/>
    <col min="1802" max="2048" width="9.21875" style="151"/>
    <col min="2049" max="2049" width="46" style="151" customWidth="1"/>
    <col min="2050" max="2050" width="25" style="151" customWidth="1"/>
    <col min="2051" max="2051" width="12" style="151" customWidth="1"/>
    <col min="2052" max="2052" width="12.21875" style="151" customWidth="1"/>
    <col min="2053" max="2053" width="14" style="151" customWidth="1"/>
    <col min="2054" max="2054" width="14.6640625" style="151" customWidth="1"/>
    <col min="2055" max="2055" width="13.44140625" style="151" customWidth="1"/>
    <col min="2056" max="2056" width="13.77734375" style="151" customWidth="1"/>
    <col min="2057" max="2057" width="14.6640625" style="151" customWidth="1"/>
    <col min="2058" max="2304" width="9.21875" style="151"/>
    <col min="2305" max="2305" width="46" style="151" customWidth="1"/>
    <col min="2306" max="2306" width="25" style="151" customWidth="1"/>
    <col min="2307" max="2307" width="12" style="151" customWidth="1"/>
    <col min="2308" max="2308" width="12.21875" style="151" customWidth="1"/>
    <col min="2309" max="2309" width="14" style="151" customWidth="1"/>
    <col min="2310" max="2310" width="14.6640625" style="151" customWidth="1"/>
    <col min="2311" max="2311" width="13.44140625" style="151" customWidth="1"/>
    <col min="2312" max="2312" width="13.77734375" style="151" customWidth="1"/>
    <col min="2313" max="2313" width="14.6640625" style="151" customWidth="1"/>
    <col min="2314" max="2560" width="9.21875" style="151"/>
    <col min="2561" max="2561" width="46" style="151" customWidth="1"/>
    <col min="2562" max="2562" width="25" style="151" customWidth="1"/>
    <col min="2563" max="2563" width="12" style="151" customWidth="1"/>
    <col min="2564" max="2564" width="12.21875" style="151" customWidth="1"/>
    <col min="2565" max="2565" width="14" style="151" customWidth="1"/>
    <col min="2566" max="2566" width="14.6640625" style="151" customWidth="1"/>
    <col min="2567" max="2567" width="13.44140625" style="151" customWidth="1"/>
    <col min="2568" max="2568" width="13.77734375" style="151" customWidth="1"/>
    <col min="2569" max="2569" width="14.6640625" style="151" customWidth="1"/>
    <col min="2570" max="2816" width="9.21875" style="151"/>
    <col min="2817" max="2817" width="46" style="151" customWidth="1"/>
    <col min="2818" max="2818" width="25" style="151" customWidth="1"/>
    <col min="2819" max="2819" width="12" style="151" customWidth="1"/>
    <col min="2820" max="2820" width="12.21875" style="151" customWidth="1"/>
    <col min="2821" max="2821" width="14" style="151" customWidth="1"/>
    <col min="2822" max="2822" width="14.6640625" style="151" customWidth="1"/>
    <col min="2823" max="2823" width="13.44140625" style="151" customWidth="1"/>
    <col min="2824" max="2824" width="13.77734375" style="151" customWidth="1"/>
    <col min="2825" max="2825" width="14.6640625" style="151" customWidth="1"/>
    <col min="2826" max="3072" width="9.21875" style="151"/>
    <col min="3073" max="3073" width="46" style="151" customWidth="1"/>
    <col min="3074" max="3074" width="25" style="151" customWidth="1"/>
    <col min="3075" max="3075" width="12" style="151" customWidth="1"/>
    <col min="3076" max="3076" width="12.21875" style="151" customWidth="1"/>
    <col min="3077" max="3077" width="14" style="151" customWidth="1"/>
    <col min="3078" max="3078" width="14.6640625" style="151" customWidth="1"/>
    <col min="3079" max="3079" width="13.44140625" style="151" customWidth="1"/>
    <col min="3080" max="3080" width="13.77734375" style="151" customWidth="1"/>
    <col min="3081" max="3081" width="14.6640625" style="151" customWidth="1"/>
    <col min="3082" max="3328" width="9.21875" style="151"/>
    <col min="3329" max="3329" width="46" style="151" customWidth="1"/>
    <col min="3330" max="3330" width="25" style="151" customWidth="1"/>
    <col min="3331" max="3331" width="12" style="151" customWidth="1"/>
    <col min="3332" max="3332" width="12.21875" style="151" customWidth="1"/>
    <col min="3333" max="3333" width="14" style="151" customWidth="1"/>
    <col min="3334" max="3334" width="14.6640625" style="151" customWidth="1"/>
    <col min="3335" max="3335" width="13.44140625" style="151" customWidth="1"/>
    <col min="3336" max="3336" width="13.77734375" style="151" customWidth="1"/>
    <col min="3337" max="3337" width="14.6640625" style="151" customWidth="1"/>
    <col min="3338" max="3584" width="9.21875" style="151"/>
    <col min="3585" max="3585" width="46" style="151" customWidth="1"/>
    <col min="3586" max="3586" width="25" style="151" customWidth="1"/>
    <col min="3587" max="3587" width="12" style="151" customWidth="1"/>
    <col min="3588" max="3588" width="12.21875" style="151" customWidth="1"/>
    <col min="3589" max="3589" width="14" style="151" customWidth="1"/>
    <col min="3590" max="3590" width="14.6640625" style="151" customWidth="1"/>
    <col min="3591" max="3591" width="13.44140625" style="151" customWidth="1"/>
    <col min="3592" max="3592" width="13.77734375" style="151" customWidth="1"/>
    <col min="3593" max="3593" width="14.6640625" style="151" customWidth="1"/>
    <col min="3594" max="3840" width="9.21875" style="151"/>
    <col min="3841" max="3841" width="46" style="151" customWidth="1"/>
    <col min="3842" max="3842" width="25" style="151" customWidth="1"/>
    <col min="3843" max="3843" width="12" style="151" customWidth="1"/>
    <col min="3844" max="3844" width="12.21875" style="151" customWidth="1"/>
    <col min="3845" max="3845" width="14" style="151" customWidth="1"/>
    <col min="3846" max="3846" width="14.6640625" style="151" customWidth="1"/>
    <col min="3847" max="3847" width="13.44140625" style="151" customWidth="1"/>
    <col min="3848" max="3848" width="13.77734375" style="151" customWidth="1"/>
    <col min="3849" max="3849" width="14.6640625" style="151" customWidth="1"/>
    <col min="3850" max="4096" width="9.21875" style="151"/>
    <col min="4097" max="4097" width="46" style="151" customWidth="1"/>
    <col min="4098" max="4098" width="25" style="151" customWidth="1"/>
    <col min="4099" max="4099" width="12" style="151" customWidth="1"/>
    <col min="4100" max="4100" width="12.21875" style="151" customWidth="1"/>
    <col min="4101" max="4101" width="14" style="151" customWidth="1"/>
    <col min="4102" max="4102" width="14.6640625" style="151" customWidth="1"/>
    <col min="4103" max="4103" width="13.44140625" style="151" customWidth="1"/>
    <col min="4104" max="4104" width="13.77734375" style="151" customWidth="1"/>
    <col min="4105" max="4105" width="14.6640625" style="151" customWidth="1"/>
    <col min="4106" max="4352" width="9.21875" style="151"/>
    <col min="4353" max="4353" width="46" style="151" customWidth="1"/>
    <col min="4354" max="4354" width="25" style="151" customWidth="1"/>
    <col min="4355" max="4355" width="12" style="151" customWidth="1"/>
    <col min="4356" max="4356" width="12.21875" style="151" customWidth="1"/>
    <col min="4357" max="4357" width="14" style="151" customWidth="1"/>
    <col min="4358" max="4358" width="14.6640625" style="151" customWidth="1"/>
    <col min="4359" max="4359" width="13.44140625" style="151" customWidth="1"/>
    <col min="4360" max="4360" width="13.77734375" style="151" customWidth="1"/>
    <col min="4361" max="4361" width="14.6640625" style="151" customWidth="1"/>
    <col min="4362" max="4608" width="9.21875" style="151"/>
    <col min="4609" max="4609" width="46" style="151" customWidth="1"/>
    <col min="4610" max="4610" width="25" style="151" customWidth="1"/>
    <col min="4611" max="4611" width="12" style="151" customWidth="1"/>
    <col min="4612" max="4612" width="12.21875" style="151" customWidth="1"/>
    <col min="4613" max="4613" width="14" style="151" customWidth="1"/>
    <col min="4614" max="4614" width="14.6640625" style="151" customWidth="1"/>
    <col min="4615" max="4615" width="13.44140625" style="151" customWidth="1"/>
    <col min="4616" max="4616" width="13.77734375" style="151" customWidth="1"/>
    <col min="4617" max="4617" width="14.6640625" style="151" customWidth="1"/>
    <col min="4618" max="4864" width="9.21875" style="151"/>
    <col min="4865" max="4865" width="46" style="151" customWidth="1"/>
    <col min="4866" max="4866" width="25" style="151" customWidth="1"/>
    <col min="4867" max="4867" width="12" style="151" customWidth="1"/>
    <col min="4868" max="4868" width="12.21875" style="151" customWidth="1"/>
    <col min="4869" max="4869" width="14" style="151" customWidth="1"/>
    <col min="4870" max="4870" width="14.6640625" style="151" customWidth="1"/>
    <col min="4871" max="4871" width="13.44140625" style="151" customWidth="1"/>
    <col min="4872" max="4872" width="13.77734375" style="151" customWidth="1"/>
    <col min="4873" max="4873" width="14.6640625" style="151" customWidth="1"/>
    <col min="4874" max="5120" width="9.21875" style="151"/>
    <col min="5121" max="5121" width="46" style="151" customWidth="1"/>
    <col min="5122" max="5122" width="25" style="151" customWidth="1"/>
    <col min="5123" max="5123" width="12" style="151" customWidth="1"/>
    <col min="5124" max="5124" width="12.21875" style="151" customWidth="1"/>
    <col min="5125" max="5125" width="14" style="151" customWidth="1"/>
    <col min="5126" max="5126" width="14.6640625" style="151" customWidth="1"/>
    <col min="5127" max="5127" width="13.44140625" style="151" customWidth="1"/>
    <col min="5128" max="5128" width="13.77734375" style="151" customWidth="1"/>
    <col min="5129" max="5129" width="14.6640625" style="151" customWidth="1"/>
    <col min="5130" max="5376" width="9.21875" style="151"/>
    <col min="5377" max="5377" width="46" style="151" customWidth="1"/>
    <col min="5378" max="5378" width="25" style="151" customWidth="1"/>
    <col min="5379" max="5379" width="12" style="151" customWidth="1"/>
    <col min="5380" max="5380" width="12.21875" style="151" customWidth="1"/>
    <col min="5381" max="5381" width="14" style="151" customWidth="1"/>
    <col min="5382" max="5382" width="14.6640625" style="151" customWidth="1"/>
    <col min="5383" max="5383" width="13.44140625" style="151" customWidth="1"/>
    <col min="5384" max="5384" width="13.77734375" style="151" customWidth="1"/>
    <col min="5385" max="5385" width="14.6640625" style="151" customWidth="1"/>
    <col min="5386" max="5632" width="9.21875" style="151"/>
    <col min="5633" max="5633" width="46" style="151" customWidth="1"/>
    <col min="5634" max="5634" width="25" style="151" customWidth="1"/>
    <col min="5635" max="5635" width="12" style="151" customWidth="1"/>
    <col min="5636" max="5636" width="12.21875" style="151" customWidth="1"/>
    <col min="5637" max="5637" width="14" style="151" customWidth="1"/>
    <col min="5638" max="5638" width="14.6640625" style="151" customWidth="1"/>
    <col min="5639" max="5639" width="13.44140625" style="151" customWidth="1"/>
    <col min="5640" max="5640" width="13.77734375" style="151" customWidth="1"/>
    <col min="5641" max="5641" width="14.6640625" style="151" customWidth="1"/>
    <col min="5642" max="5888" width="9.21875" style="151"/>
    <col min="5889" max="5889" width="46" style="151" customWidth="1"/>
    <col min="5890" max="5890" width="25" style="151" customWidth="1"/>
    <col min="5891" max="5891" width="12" style="151" customWidth="1"/>
    <col min="5892" max="5892" width="12.21875" style="151" customWidth="1"/>
    <col min="5893" max="5893" width="14" style="151" customWidth="1"/>
    <col min="5894" max="5894" width="14.6640625" style="151" customWidth="1"/>
    <col min="5895" max="5895" width="13.44140625" style="151" customWidth="1"/>
    <col min="5896" max="5896" width="13.77734375" style="151" customWidth="1"/>
    <col min="5897" max="5897" width="14.6640625" style="151" customWidth="1"/>
    <col min="5898" max="6144" width="9.21875" style="151"/>
    <col min="6145" max="6145" width="46" style="151" customWidth="1"/>
    <col min="6146" max="6146" width="25" style="151" customWidth="1"/>
    <col min="6147" max="6147" width="12" style="151" customWidth="1"/>
    <col min="6148" max="6148" width="12.21875" style="151" customWidth="1"/>
    <col min="6149" max="6149" width="14" style="151" customWidth="1"/>
    <col min="6150" max="6150" width="14.6640625" style="151" customWidth="1"/>
    <col min="6151" max="6151" width="13.44140625" style="151" customWidth="1"/>
    <col min="6152" max="6152" width="13.77734375" style="151" customWidth="1"/>
    <col min="6153" max="6153" width="14.6640625" style="151" customWidth="1"/>
    <col min="6154" max="6400" width="9.21875" style="151"/>
    <col min="6401" max="6401" width="46" style="151" customWidth="1"/>
    <col min="6402" max="6402" width="25" style="151" customWidth="1"/>
    <col min="6403" max="6403" width="12" style="151" customWidth="1"/>
    <col min="6404" max="6404" width="12.21875" style="151" customWidth="1"/>
    <col min="6405" max="6405" width="14" style="151" customWidth="1"/>
    <col min="6406" max="6406" width="14.6640625" style="151" customWidth="1"/>
    <col min="6407" max="6407" width="13.44140625" style="151" customWidth="1"/>
    <col min="6408" max="6408" width="13.77734375" style="151" customWidth="1"/>
    <col min="6409" max="6409" width="14.6640625" style="151" customWidth="1"/>
    <col min="6410" max="6656" width="9.21875" style="151"/>
    <col min="6657" max="6657" width="46" style="151" customWidth="1"/>
    <col min="6658" max="6658" width="25" style="151" customWidth="1"/>
    <col min="6659" max="6659" width="12" style="151" customWidth="1"/>
    <col min="6660" max="6660" width="12.21875" style="151" customWidth="1"/>
    <col min="6661" max="6661" width="14" style="151" customWidth="1"/>
    <col min="6662" max="6662" width="14.6640625" style="151" customWidth="1"/>
    <col min="6663" max="6663" width="13.44140625" style="151" customWidth="1"/>
    <col min="6664" max="6664" width="13.77734375" style="151" customWidth="1"/>
    <col min="6665" max="6665" width="14.6640625" style="151" customWidth="1"/>
    <col min="6666" max="6912" width="9.21875" style="151"/>
    <col min="6913" max="6913" width="46" style="151" customWidth="1"/>
    <col min="6914" max="6914" width="25" style="151" customWidth="1"/>
    <col min="6915" max="6915" width="12" style="151" customWidth="1"/>
    <col min="6916" max="6916" width="12.21875" style="151" customWidth="1"/>
    <col min="6917" max="6917" width="14" style="151" customWidth="1"/>
    <col min="6918" max="6918" width="14.6640625" style="151" customWidth="1"/>
    <col min="6919" max="6919" width="13.44140625" style="151" customWidth="1"/>
    <col min="6920" max="6920" width="13.77734375" style="151" customWidth="1"/>
    <col min="6921" max="6921" width="14.6640625" style="151" customWidth="1"/>
    <col min="6922" max="7168" width="9.21875" style="151"/>
    <col min="7169" max="7169" width="46" style="151" customWidth="1"/>
    <col min="7170" max="7170" width="25" style="151" customWidth="1"/>
    <col min="7171" max="7171" width="12" style="151" customWidth="1"/>
    <col min="7172" max="7172" width="12.21875" style="151" customWidth="1"/>
    <col min="7173" max="7173" width="14" style="151" customWidth="1"/>
    <col min="7174" max="7174" width="14.6640625" style="151" customWidth="1"/>
    <col min="7175" max="7175" width="13.44140625" style="151" customWidth="1"/>
    <col min="7176" max="7176" width="13.77734375" style="151" customWidth="1"/>
    <col min="7177" max="7177" width="14.6640625" style="151" customWidth="1"/>
    <col min="7178" max="7424" width="9.21875" style="151"/>
    <col min="7425" max="7425" width="46" style="151" customWidth="1"/>
    <col min="7426" max="7426" width="25" style="151" customWidth="1"/>
    <col min="7427" max="7427" width="12" style="151" customWidth="1"/>
    <col min="7428" max="7428" width="12.21875" style="151" customWidth="1"/>
    <col min="7429" max="7429" width="14" style="151" customWidth="1"/>
    <col min="7430" max="7430" width="14.6640625" style="151" customWidth="1"/>
    <col min="7431" max="7431" width="13.44140625" style="151" customWidth="1"/>
    <col min="7432" max="7432" width="13.77734375" style="151" customWidth="1"/>
    <col min="7433" max="7433" width="14.6640625" style="151" customWidth="1"/>
    <col min="7434" max="7680" width="9.21875" style="151"/>
    <col min="7681" max="7681" width="46" style="151" customWidth="1"/>
    <col min="7682" max="7682" width="25" style="151" customWidth="1"/>
    <col min="7683" max="7683" width="12" style="151" customWidth="1"/>
    <col min="7684" max="7684" width="12.21875" style="151" customWidth="1"/>
    <col min="7685" max="7685" width="14" style="151" customWidth="1"/>
    <col min="7686" max="7686" width="14.6640625" style="151" customWidth="1"/>
    <col min="7687" max="7687" width="13.44140625" style="151" customWidth="1"/>
    <col min="7688" max="7688" width="13.77734375" style="151" customWidth="1"/>
    <col min="7689" max="7689" width="14.6640625" style="151" customWidth="1"/>
    <col min="7690" max="7936" width="9.21875" style="151"/>
    <col min="7937" max="7937" width="46" style="151" customWidth="1"/>
    <col min="7938" max="7938" width="25" style="151" customWidth="1"/>
    <col min="7939" max="7939" width="12" style="151" customWidth="1"/>
    <col min="7940" max="7940" width="12.21875" style="151" customWidth="1"/>
    <col min="7941" max="7941" width="14" style="151" customWidth="1"/>
    <col min="7942" max="7942" width="14.6640625" style="151" customWidth="1"/>
    <col min="7943" max="7943" width="13.44140625" style="151" customWidth="1"/>
    <col min="7944" max="7944" width="13.77734375" style="151" customWidth="1"/>
    <col min="7945" max="7945" width="14.6640625" style="151" customWidth="1"/>
    <col min="7946" max="8192" width="9.21875" style="151"/>
    <col min="8193" max="8193" width="46" style="151" customWidth="1"/>
    <col min="8194" max="8194" width="25" style="151" customWidth="1"/>
    <col min="8195" max="8195" width="12" style="151" customWidth="1"/>
    <col min="8196" max="8196" width="12.21875" style="151" customWidth="1"/>
    <col min="8197" max="8197" width="14" style="151" customWidth="1"/>
    <col min="8198" max="8198" width="14.6640625" style="151" customWidth="1"/>
    <col min="8199" max="8199" width="13.44140625" style="151" customWidth="1"/>
    <col min="8200" max="8200" width="13.77734375" style="151" customWidth="1"/>
    <col min="8201" max="8201" width="14.6640625" style="151" customWidth="1"/>
    <col min="8202" max="8448" width="9.21875" style="151"/>
    <col min="8449" max="8449" width="46" style="151" customWidth="1"/>
    <col min="8450" max="8450" width="25" style="151" customWidth="1"/>
    <col min="8451" max="8451" width="12" style="151" customWidth="1"/>
    <col min="8452" max="8452" width="12.21875" style="151" customWidth="1"/>
    <col min="8453" max="8453" width="14" style="151" customWidth="1"/>
    <col min="8454" max="8454" width="14.6640625" style="151" customWidth="1"/>
    <col min="8455" max="8455" width="13.44140625" style="151" customWidth="1"/>
    <col min="8456" max="8456" width="13.77734375" style="151" customWidth="1"/>
    <col min="8457" max="8457" width="14.6640625" style="151" customWidth="1"/>
    <col min="8458" max="8704" width="9.21875" style="151"/>
    <col min="8705" max="8705" width="46" style="151" customWidth="1"/>
    <col min="8706" max="8706" width="25" style="151" customWidth="1"/>
    <col min="8707" max="8707" width="12" style="151" customWidth="1"/>
    <col min="8708" max="8708" width="12.21875" style="151" customWidth="1"/>
    <col min="8709" max="8709" width="14" style="151" customWidth="1"/>
    <col min="8710" max="8710" width="14.6640625" style="151" customWidth="1"/>
    <col min="8711" max="8711" width="13.44140625" style="151" customWidth="1"/>
    <col min="8712" max="8712" width="13.77734375" style="151" customWidth="1"/>
    <col min="8713" max="8713" width="14.6640625" style="151" customWidth="1"/>
    <col min="8714" max="8960" width="9.21875" style="151"/>
    <col min="8961" max="8961" width="46" style="151" customWidth="1"/>
    <col min="8962" max="8962" width="25" style="151" customWidth="1"/>
    <col min="8963" max="8963" width="12" style="151" customWidth="1"/>
    <col min="8964" max="8964" width="12.21875" style="151" customWidth="1"/>
    <col min="8965" max="8965" width="14" style="151" customWidth="1"/>
    <col min="8966" max="8966" width="14.6640625" style="151" customWidth="1"/>
    <col min="8967" max="8967" width="13.44140625" style="151" customWidth="1"/>
    <col min="8968" max="8968" width="13.77734375" style="151" customWidth="1"/>
    <col min="8969" max="8969" width="14.6640625" style="151" customWidth="1"/>
    <col min="8970" max="9216" width="9.21875" style="151"/>
    <col min="9217" max="9217" width="46" style="151" customWidth="1"/>
    <col min="9218" max="9218" width="25" style="151" customWidth="1"/>
    <col min="9219" max="9219" width="12" style="151" customWidth="1"/>
    <col min="9220" max="9220" width="12.21875" style="151" customWidth="1"/>
    <col min="9221" max="9221" width="14" style="151" customWidth="1"/>
    <col min="9222" max="9222" width="14.6640625" style="151" customWidth="1"/>
    <col min="9223" max="9223" width="13.44140625" style="151" customWidth="1"/>
    <col min="9224" max="9224" width="13.77734375" style="151" customWidth="1"/>
    <col min="9225" max="9225" width="14.6640625" style="151" customWidth="1"/>
    <col min="9226" max="9472" width="9.21875" style="151"/>
    <col min="9473" max="9473" width="46" style="151" customWidth="1"/>
    <col min="9474" max="9474" width="25" style="151" customWidth="1"/>
    <col min="9475" max="9475" width="12" style="151" customWidth="1"/>
    <col min="9476" max="9476" width="12.21875" style="151" customWidth="1"/>
    <col min="9477" max="9477" width="14" style="151" customWidth="1"/>
    <col min="9478" max="9478" width="14.6640625" style="151" customWidth="1"/>
    <col min="9479" max="9479" width="13.44140625" style="151" customWidth="1"/>
    <col min="9480" max="9480" width="13.77734375" style="151" customWidth="1"/>
    <col min="9481" max="9481" width="14.6640625" style="151" customWidth="1"/>
    <col min="9482" max="9728" width="9.21875" style="151"/>
    <col min="9729" max="9729" width="46" style="151" customWidth="1"/>
    <col min="9730" max="9730" width="25" style="151" customWidth="1"/>
    <col min="9731" max="9731" width="12" style="151" customWidth="1"/>
    <col min="9732" max="9732" width="12.21875" style="151" customWidth="1"/>
    <col min="9733" max="9733" width="14" style="151" customWidth="1"/>
    <col min="9734" max="9734" width="14.6640625" style="151" customWidth="1"/>
    <col min="9735" max="9735" width="13.44140625" style="151" customWidth="1"/>
    <col min="9736" max="9736" width="13.77734375" style="151" customWidth="1"/>
    <col min="9737" max="9737" width="14.6640625" style="151" customWidth="1"/>
    <col min="9738" max="9984" width="9.21875" style="151"/>
    <col min="9985" max="9985" width="46" style="151" customWidth="1"/>
    <col min="9986" max="9986" width="25" style="151" customWidth="1"/>
    <col min="9987" max="9987" width="12" style="151" customWidth="1"/>
    <col min="9988" max="9988" width="12.21875" style="151" customWidth="1"/>
    <col min="9989" max="9989" width="14" style="151" customWidth="1"/>
    <col min="9990" max="9990" width="14.6640625" style="151" customWidth="1"/>
    <col min="9991" max="9991" width="13.44140625" style="151" customWidth="1"/>
    <col min="9992" max="9992" width="13.77734375" style="151" customWidth="1"/>
    <col min="9993" max="9993" width="14.6640625" style="151" customWidth="1"/>
    <col min="9994" max="10240" width="9.21875" style="151"/>
    <col min="10241" max="10241" width="46" style="151" customWidth="1"/>
    <col min="10242" max="10242" width="25" style="151" customWidth="1"/>
    <col min="10243" max="10243" width="12" style="151" customWidth="1"/>
    <col min="10244" max="10244" width="12.21875" style="151" customWidth="1"/>
    <col min="10245" max="10245" width="14" style="151" customWidth="1"/>
    <col min="10246" max="10246" width="14.6640625" style="151" customWidth="1"/>
    <col min="10247" max="10247" width="13.44140625" style="151" customWidth="1"/>
    <col min="10248" max="10248" width="13.77734375" style="151" customWidth="1"/>
    <col min="10249" max="10249" width="14.6640625" style="151" customWidth="1"/>
    <col min="10250" max="10496" width="9.21875" style="151"/>
    <col min="10497" max="10497" width="46" style="151" customWidth="1"/>
    <col min="10498" max="10498" width="25" style="151" customWidth="1"/>
    <col min="10499" max="10499" width="12" style="151" customWidth="1"/>
    <col min="10500" max="10500" width="12.21875" style="151" customWidth="1"/>
    <col min="10501" max="10501" width="14" style="151" customWidth="1"/>
    <col min="10502" max="10502" width="14.6640625" style="151" customWidth="1"/>
    <col min="10503" max="10503" width="13.44140625" style="151" customWidth="1"/>
    <col min="10504" max="10504" width="13.77734375" style="151" customWidth="1"/>
    <col min="10505" max="10505" width="14.6640625" style="151" customWidth="1"/>
    <col min="10506" max="10752" width="9.21875" style="151"/>
    <col min="10753" max="10753" width="46" style="151" customWidth="1"/>
    <col min="10754" max="10754" width="25" style="151" customWidth="1"/>
    <col min="10755" max="10755" width="12" style="151" customWidth="1"/>
    <col min="10756" max="10756" width="12.21875" style="151" customWidth="1"/>
    <col min="10757" max="10757" width="14" style="151" customWidth="1"/>
    <col min="10758" max="10758" width="14.6640625" style="151" customWidth="1"/>
    <col min="10759" max="10759" width="13.44140625" style="151" customWidth="1"/>
    <col min="10760" max="10760" width="13.77734375" style="151" customWidth="1"/>
    <col min="10761" max="10761" width="14.6640625" style="151" customWidth="1"/>
    <col min="10762" max="11008" width="9.21875" style="151"/>
    <col min="11009" max="11009" width="46" style="151" customWidth="1"/>
    <col min="11010" max="11010" width="25" style="151" customWidth="1"/>
    <col min="11011" max="11011" width="12" style="151" customWidth="1"/>
    <col min="11012" max="11012" width="12.21875" style="151" customWidth="1"/>
    <col min="11013" max="11013" width="14" style="151" customWidth="1"/>
    <col min="11014" max="11014" width="14.6640625" style="151" customWidth="1"/>
    <col min="11015" max="11015" width="13.44140625" style="151" customWidth="1"/>
    <col min="11016" max="11016" width="13.77734375" style="151" customWidth="1"/>
    <col min="11017" max="11017" width="14.6640625" style="151" customWidth="1"/>
    <col min="11018" max="11264" width="9.21875" style="151"/>
    <col min="11265" max="11265" width="46" style="151" customWidth="1"/>
    <col min="11266" max="11266" width="25" style="151" customWidth="1"/>
    <col min="11267" max="11267" width="12" style="151" customWidth="1"/>
    <col min="11268" max="11268" width="12.21875" style="151" customWidth="1"/>
    <col min="11269" max="11269" width="14" style="151" customWidth="1"/>
    <col min="11270" max="11270" width="14.6640625" style="151" customWidth="1"/>
    <col min="11271" max="11271" width="13.44140625" style="151" customWidth="1"/>
    <col min="11272" max="11272" width="13.77734375" style="151" customWidth="1"/>
    <col min="11273" max="11273" width="14.6640625" style="151" customWidth="1"/>
    <col min="11274" max="11520" width="9.21875" style="151"/>
    <col min="11521" max="11521" width="46" style="151" customWidth="1"/>
    <col min="11522" max="11522" width="25" style="151" customWidth="1"/>
    <col min="11523" max="11523" width="12" style="151" customWidth="1"/>
    <col min="11524" max="11524" width="12.21875" style="151" customWidth="1"/>
    <col min="11525" max="11525" width="14" style="151" customWidth="1"/>
    <col min="11526" max="11526" width="14.6640625" style="151" customWidth="1"/>
    <col min="11527" max="11527" width="13.44140625" style="151" customWidth="1"/>
    <col min="11528" max="11528" width="13.77734375" style="151" customWidth="1"/>
    <col min="11529" max="11529" width="14.6640625" style="151" customWidth="1"/>
    <col min="11530" max="11776" width="9.21875" style="151"/>
    <col min="11777" max="11777" width="46" style="151" customWidth="1"/>
    <col min="11778" max="11778" width="25" style="151" customWidth="1"/>
    <col min="11779" max="11779" width="12" style="151" customWidth="1"/>
    <col min="11780" max="11780" width="12.21875" style="151" customWidth="1"/>
    <col min="11781" max="11781" width="14" style="151" customWidth="1"/>
    <col min="11782" max="11782" width="14.6640625" style="151" customWidth="1"/>
    <col min="11783" max="11783" width="13.44140625" style="151" customWidth="1"/>
    <col min="11784" max="11784" width="13.77734375" style="151" customWidth="1"/>
    <col min="11785" max="11785" width="14.6640625" style="151" customWidth="1"/>
    <col min="11786" max="12032" width="9.21875" style="151"/>
    <col min="12033" max="12033" width="46" style="151" customWidth="1"/>
    <col min="12034" max="12034" width="25" style="151" customWidth="1"/>
    <col min="12035" max="12035" width="12" style="151" customWidth="1"/>
    <col min="12036" max="12036" width="12.21875" style="151" customWidth="1"/>
    <col min="12037" max="12037" width="14" style="151" customWidth="1"/>
    <col min="12038" max="12038" width="14.6640625" style="151" customWidth="1"/>
    <col min="12039" max="12039" width="13.44140625" style="151" customWidth="1"/>
    <col min="12040" max="12040" width="13.77734375" style="151" customWidth="1"/>
    <col min="12041" max="12041" width="14.6640625" style="151" customWidth="1"/>
    <col min="12042" max="12288" width="9.21875" style="151"/>
    <col min="12289" max="12289" width="46" style="151" customWidth="1"/>
    <col min="12290" max="12290" width="25" style="151" customWidth="1"/>
    <col min="12291" max="12291" width="12" style="151" customWidth="1"/>
    <col min="12292" max="12292" width="12.21875" style="151" customWidth="1"/>
    <col min="12293" max="12293" width="14" style="151" customWidth="1"/>
    <col min="12294" max="12294" width="14.6640625" style="151" customWidth="1"/>
    <col min="12295" max="12295" width="13.44140625" style="151" customWidth="1"/>
    <col min="12296" max="12296" width="13.77734375" style="151" customWidth="1"/>
    <col min="12297" max="12297" width="14.6640625" style="151" customWidth="1"/>
    <col min="12298" max="12544" width="9.21875" style="151"/>
    <col min="12545" max="12545" width="46" style="151" customWidth="1"/>
    <col min="12546" max="12546" width="25" style="151" customWidth="1"/>
    <col min="12547" max="12547" width="12" style="151" customWidth="1"/>
    <col min="12548" max="12548" width="12.21875" style="151" customWidth="1"/>
    <col min="12549" max="12549" width="14" style="151" customWidth="1"/>
    <col min="12550" max="12550" width="14.6640625" style="151" customWidth="1"/>
    <col min="12551" max="12551" width="13.44140625" style="151" customWidth="1"/>
    <col min="12552" max="12552" width="13.77734375" style="151" customWidth="1"/>
    <col min="12553" max="12553" width="14.6640625" style="151" customWidth="1"/>
    <col min="12554" max="12800" width="9.21875" style="151"/>
    <col min="12801" max="12801" width="46" style="151" customWidth="1"/>
    <col min="12802" max="12802" width="25" style="151" customWidth="1"/>
    <col min="12803" max="12803" width="12" style="151" customWidth="1"/>
    <col min="12804" max="12804" width="12.21875" style="151" customWidth="1"/>
    <col min="12805" max="12805" width="14" style="151" customWidth="1"/>
    <col min="12806" max="12806" width="14.6640625" style="151" customWidth="1"/>
    <col min="12807" max="12807" width="13.44140625" style="151" customWidth="1"/>
    <col min="12808" max="12808" width="13.77734375" style="151" customWidth="1"/>
    <col min="12809" max="12809" width="14.6640625" style="151" customWidth="1"/>
    <col min="12810" max="13056" width="9.21875" style="151"/>
    <col min="13057" max="13057" width="46" style="151" customWidth="1"/>
    <col min="13058" max="13058" width="25" style="151" customWidth="1"/>
    <col min="13059" max="13059" width="12" style="151" customWidth="1"/>
    <col min="13060" max="13060" width="12.21875" style="151" customWidth="1"/>
    <col min="13061" max="13061" width="14" style="151" customWidth="1"/>
    <col min="13062" max="13062" width="14.6640625" style="151" customWidth="1"/>
    <col min="13063" max="13063" width="13.44140625" style="151" customWidth="1"/>
    <col min="13064" max="13064" width="13.77734375" style="151" customWidth="1"/>
    <col min="13065" max="13065" width="14.6640625" style="151" customWidth="1"/>
    <col min="13066" max="13312" width="9.21875" style="151"/>
    <col min="13313" max="13313" width="46" style="151" customWidth="1"/>
    <col min="13314" max="13314" width="25" style="151" customWidth="1"/>
    <col min="13315" max="13315" width="12" style="151" customWidth="1"/>
    <col min="13316" max="13316" width="12.21875" style="151" customWidth="1"/>
    <col min="13317" max="13317" width="14" style="151" customWidth="1"/>
    <col min="13318" max="13318" width="14.6640625" style="151" customWidth="1"/>
    <col min="13319" max="13319" width="13.44140625" style="151" customWidth="1"/>
    <col min="13320" max="13320" width="13.77734375" style="151" customWidth="1"/>
    <col min="13321" max="13321" width="14.6640625" style="151" customWidth="1"/>
    <col min="13322" max="13568" width="9.21875" style="151"/>
    <col min="13569" max="13569" width="46" style="151" customWidth="1"/>
    <col min="13570" max="13570" width="25" style="151" customWidth="1"/>
    <col min="13571" max="13571" width="12" style="151" customWidth="1"/>
    <col min="13572" max="13572" width="12.21875" style="151" customWidth="1"/>
    <col min="13573" max="13573" width="14" style="151" customWidth="1"/>
    <col min="13574" max="13574" width="14.6640625" style="151" customWidth="1"/>
    <col min="13575" max="13575" width="13.44140625" style="151" customWidth="1"/>
    <col min="13576" max="13576" width="13.77734375" style="151" customWidth="1"/>
    <col min="13577" max="13577" width="14.6640625" style="151" customWidth="1"/>
    <col min="13578" max="13824" width="9.21875" style="151"/>
    <col min="13825" max="13825" width="46" style="151" customWidth="1"/>
    <col min="13826" max="13826" width="25" style="151" customWidth="1"/>
    <col min="13827" max="13827" width="12" style="151" customWidth="1"/>
    <col min="13828" max="13828" width="12.21875" style="151" customWidth="1"/>
    <col min="13829" max="13829" width="14" style="151" customWidth="1"/>
    <col min="13830" max="13830" width="14.6640625" style="151" customWidth="1"/>
    <col min="13831" max="13831" width="13.44140625" style="151" customWidth="1"/>
    <col min="13832" max="13832" width="13.77734375" style="151" customWidth="1"/>
    <col min="13833" max="13833" width="14.6640625" style="151" customWidth="1"/>
    <col min="13834" max="14080" width="9.21875" style="151"/>
    <col min="14081" max="14081" width="46" style="151" customWidth="1"/>
    <col min="14082" max="14082" width="25" style="151" customWidth="1"/>
    <col min="14083" max="14083" width="12" style="151" customWidth="1"/>
    <col min="14084" max="14084" width="12.21875" style="151" customWidth="1"/>
    <col min="14085" max="14085" width="14" style="151" customWidth="1"/>
    <col min="14086" max="14086" width="14.6640625" style="151" customWidth="1"/>
    <col min="14087" max="14087" width="13.44140625" style="151" customWidth="1"/>
    <col min="14088" max="14088" width="13.77734375" style="151" customWidth="1"/>
    <col min="14089" max="14089" width="14.6640625" style="151" customWidth="1"/>
    <col min="14090" max="14336" width="9.21875" style="151"/>
    <col min="14337" max="14337" width="46" style="151" customWidth="1"/>
    <col min="14338" max="14338" width="25" style="151" customWidth="1"/>
    <col min="14339" max="14339" width="12" style="151" customWidth="1"/>
    <col min="14340" max="14340" width="12.21875" style="151" customWidth="1"/>
    <col min="14341" max="14341" width="14" style="151" customWidth="1"/>
    <col min="14342" max="14342" width="14.6640625" style="151" customWidth="1"/>
    <col min="14343" max="14343" width="13.44140625" style="151" customWidth="1"/>
    <col min="14344" max="14344" width="13.77734375" style="151" customWidth="1"/>
    <col min="14345" max="14345" width="14.6640625" style="151" customWidth="1"/>
    <col min="14346" max="14592" width="9.21875" style="151"/>
    <col min="14593" max="14593" width="46" style="151" customWidth="1"/>
    <col min="14594" max="14594" width="25" style="151" customWidth="1"/>
    <col min="14595" max="14595" width="12" style="151" customWidth="1"/>
    <col min="14596" max="14596" width="12.21875" style="151" customWidth="1"/>
    <col min="14597" max="14597" width="14" style="151" customWidth="1"/>
    <col min="14598" max="14598" width="14.6640625" style="151" customWidth="1"/>
    <col min="14599" max="14599" width="13.44140625" style="151" customWidth="1"/>
    <col min="14600" max="14600" width="13.77734375" style="151" customWidth="1"/>
    <col min="14601" max="14601" width="14.6640625" style="151" customWidth="1"/>
    <col min="14602" max="14848" width="9.21875" style="151"/>
    <col min="14849" max="14849" width="46" style="151" customWidth="1"/>
    <col min="14850" max="14850" width="25" style="151" customWidth="1"/>
    <col min="14851" max="14851" width="12" style="151" customWidth="1"/>
    <col min="14852" max="14852" width="12.21875" style="151" customWidth="1"/>
    <col min="14853" max="14853" width="14" style="151" customWidth="1"/>
    <col min="14854" max="14854" width="14.6640625" style="151" customWidth="1"/>
    <col min="14855" max="14855" width="13.44140625" style="151" customWidth="1"/>
    <col min="14856" max="14856" width="13.77734375" style="151" customWidth="1"/>
    <col min="14857" max="14857" width="14.6640625" style="151" customWidth="1"/>
    <col min="14858" max="15104" width="9.21875" style="151"/>
    <col min="15105" max="15105" width="46" style="151" customWidth="1"/>
    <col min="15106" max="15106" width="25" style="151" customWidth="1"/>
    <col min="15107" max="15107" width="12" style="151" customWidth="1"/>
    <col min="15108" max="15108" width="12.21875" style="151" customWidth="1"/>
    <col min="15109" max="15109" width="14" style="151" customWidth="1"/>
    <col min="15110" max="15110" width="14.6640625" style="151" customWidth="1"/>
    <col min="15111" max="15111" width="13.44140625" style="151" customWidth="1"/>
    <col min="15112" max="15112" width="13.77734375" style="151" customWidth="1"/>
    <col min="15113" max="15113" width="14.6640625" style="151" customWidth="1"/>
    <col min="15114" max="15360" width="9.21875" style="151"/>
    <col min="15361" max="15361" width="46" style="151" customWidth="1"/>
    <col min="15362" max="15362" width="25" style="151" customWidth="1"/>
    <col min="15363" max="15363" width="12" style="151" customWidth="1"/>
    <col min="15364" max="15364" width="12.21875" style="151" customWidth="1"/>
    <col min="15365" max="15365" width="14" style="151" customWidth="1"/>
    <col min="15366" max="15366" width="14.6640625" style="151" customWidth="1"/>
    <col min="15367" max="15367" width="13.44140625" style="151" customWidth="1"/>
    <col min="15368" max="15368" width="13.77734375" style="151" customWidth="1"/>
    <col min="15369" max="15369" width="14.6640625" style="151" customWidth="1"/>
    <col min="15370" max="15616" width="9.21875" style="151"/>
    <col min="15617" max="15617" width="46" style="151" customWidth="1"/>
    <col min="15618" max="15618" width="25" style="151" customWidth="1"/>
    <col min="15619" max="15619" width="12" style="151" customWidth="1"/>
    <col min="15620" max="15620" width="12.21875" style="151" customWidth="1"/>
    <col min="15621" max="15621" width="14" style="151" customWidth="1"/>
    <col min="15622" max="15622" width="14.6640625" style="151" customWidth="1"/>
    <col min="15623" max="15623" width="13.44140625" style="151" customWidth="1"/>
    <col min="15624" max="15624" width="13.77734375" style="151" customWidth="1"/>
    <col min="15625" max="15625" width="14.6640625" style="151" customWidth="1"/>
    <col min="15626" max="15872" width="9.21875" style="151"/>
    <col min="15873" max="15873" width="46" style="151" customWidth="1"/>
    <col min="15874" max="15874" width="25" style="151" customWidth="1"/>
    <col min="15875" max="15875" width="12" style="151" customWidth="1"/>
    <col min="15876" max="15876" width="12.21875" style="151" customWidth="1"/>
    <col min="15877" max="15877" width="14" style="151" customWidth="1"/>
    <col min="15878" max="15878" width="14.6640625" style="151" customWidth="1"/>
    <col min="15879" max="15879" width="13.44140625" style="151" customWidth="1"/>
    <col min="15880" max="15880" width="13.77734375" style="151" customWidth="1"/>
    <col min="15881" max="15881" width="14.6640625" style="151" customWidth="1"/>
    <col min="15882" max="16128" width="9.21875" style="151"/>
    <col min="16129" max="16129" width="46" style="151" customWidth="1"/>
    <col min="16130" max="16130" width="25" style="151" customWidth="1"/>
    <col min="16131" max="16131" width="12" style="151" customWidth="1"/>
    <col min="16132" max="16132" width="12.21875" style="151" customWidth="1"/>
    <col min="16133" max="16133" width="14" style="151" customWidth="1"/>
    <col min="16134" max="16134" width="14.6640625" style="151" customWidth="1"/>
    <col min="16135" max="16135" width="13.44140625" style="151" customWidth="1"/>
    <col min="16136" max="16136" width="13.77734375" style="151" customWidth="1"/>
    <col min="16137" max="16137" width="14.6640625" style="151" customWidth="1"/>
    <col min="16138" max="16384" width="9.21875" style="151"/>
  </cols>
  <sheetData>
    <row r="1" spans="1:11" ht="22.5" customHeight="1">
      <c r="A1" s="150" t="s">
        <v>66</v>
      </c>
    </row>
    <row r="2" spans="1:11" ht="22.5" customHeight="1">
      <c r="A2" s="152" t="s">
        <v>67</v>
      </c>
    </row>
    <row r="3" spans="1:11" ht="22.5" customHeight="1">
      <c r="A3" s="150" t="s">
        <v>68</v>
      </c>
    </row>
    <row r="4" spans="1:11" ht="22.5" customHeight="1">
      <c r="A4" s="314" t="s">
        <v>69</v>
      </c>
      <c r="B4" s="314"/>
      <c r="C4" s="314"/>
      <c r="D4" s="314"/>
      <c r="E4" s="314"/>
      <c r="F4" s="314"/>
      <c r="G4" s="314"/>
      <c r="H4" s="314"/>
      <c r="I4" s="314"/>
    </row>
    <row r="5" spans="1:11">
      <c r="A5" s="314" t="s">
        <v>70</v>
      </c>
      <c r="B5" s="314"/>
      <c r="C5" s="314"/>
      <c r="D5" s="314"/>
      <c r="E5" s="314"/>
      <c r="F5" s="314"/>
      <c r="G5" s="314"/>
      <c r="H5" s="314"/>
      <c r="I5" s="314"/>
    </row>
    <row r="6" spans="1:11" ht="29.25" customHeight="1">
      <c r="A6" s="315" t="s">
        <v>71</v>
      </c>
      <c r="B6" s="315"/>
      <c r="C6" s="315"/>
      <c r="D6" s="315"/>
      <c r="E6" s="315"/>
      <c r="F6" s="315"/>
      <c r="G6" s="315"/>
      <c r="H6" s="315"/>
      <c r="I6" s="315"/>
    </row>
    <row r="7" spans="1:11" ht="18" customHeight="1">
      <c r="A7" s="315" t="s">
        <v>72</v>
      </c>
      <c r="B7" s="315"/>
      <c r="C7" s="315"/>
      <c r="D7" s="315"/>
      <c r="E7" s="315"/>
      <c r="F7" s="315"/>
      <c r="G7" s="315"/>
      <c r="H7" s="315"/>
      <c r="I7" s="315"/>
    </row>
    <row r="8" spans="1:11" ht="18" customHeight="1" thickBot="1">
      <c r="A8" s="153"/>
      <c r="B8" s="153"/>
      <c r="C8" s="153"/>
      <c r="D8" s="153"/>
      <c r="E8" s="153"/>
    </row>
    <row r="9" spans="1:11" ht="18" customHeight="1" thickBot="1">
      <c r="A9" s="272" t="s">
        <v>73</v>
      </c>
      <c r="B9" s="272" t="s">
        <v>74</v>
      </c>
      <c r="C9" s="316" t="s">
        <v>75</v>
      </c>
      <c r="D9" s="317"/>
      <c r="E9" s="317"/>
      <c r="F9" s="317"/>
      <c r="G9" s="317"/>
      <c r="H9" s="317"/>
      <c r="I9" s="318"/>
    </row>
    <row r="10" spans="1:11" ht="38.25" customHeight="1" thickBot="1">
      <c r="A10" s="273"/>
      <c r="B10" s="273"/>
      <c r="C10" s="321" t="s">
        <v>76</v>
      </c>
      <c r="D10" s="321"/>
      <c r="E10" s="154" t="s">
        <v>77</v>
      </c>
      <c r="F10" s="155" t="s">
        <v>78</v>
      </c>
      <c r="G10" s="156" t="s">
        <v>79</v>
      </c>
      <c r="H10" s="155" t="s">
        <v>80</v>
      </c>
      <c r="I10" s="157" t="s">
        <v>81</v>
      </c>
      <c r="J10" s="168" t="s">
        <v>94</v>
      </c>
      <c r="K10" s="311"/>
    </row>
    <row r="11" spans="1:11" ht="19.2" customHeight="1" thickBot="1">
      <c r="A11" s="273"/>
      <c r="B11" s="274"/>
      <c r="C11" s="154">
        <v>1</v>
      </c>
      <c r="D11" s="154">
        <v>2</v>
      </c>
      <c r="E11" s="154">
        <v>3</v>
      </c>
      <c r="F11" s="154">
        <v>4</v>
      </c>
      <c r="G11" s="154">
        <v>5</v>
      </c>
      <c r="H11" s="154">
        <v>6</v>
      </c>
      <c r="I11" s="154">
        <v>7</v>
      </c>
      <c r="J11" s="169" t="s">
        <v>150</v>
      </c>
      <c r="K11" s="312"/>
    </row>
    <row r="12" spans="1:11" ht="32.25" customHeight="1" thickBot="1">
      <c r="A12" s="273"/>
      <c r="B12" s="155" t="s">
        <v>82</v>
      </c>
      <c r="C12" s="154" t="s">
        <v>43</v>
      </c>
      <c r="D12" s="154" t="s">
        <v>43</v>
      </c>
      <c r="E12" s="154" t="s">
        <v>88</v>
      </c>
      <c r="F12" s="154" t="s">
        <v>123</v>
      </c>
      <c r="G12" s="154" t="s">
        <v>148</v>
      </c>
      <c r="H12" s="154" t="s">
        <v>54</v>
      </c>
      <c r="I12" s="154" t="s">
        <v>91</v>
      </c>
      <c r="J12" s="170" t="s">
        <v>149</v>
      </c>
      <c r="K12" s="313"/>
    </row>
    <row r="13" spans="1:11" ht="27.75" customHeight="1" thickBot="1">
      <c r="A13" s="274"/>
      <c r="B13" s="155"/>
      <c r="C13" s="154" t="s">
        <v>84</v>
      </c>
      <c r="D13" s="154" t="s">
        <v>84</v>
      </c>
      <c r="E13" s="154" t="s">
        <v>84</v>
      </c>
      <c r="F13" s="154" t="s">
        <v>84</v>
      </c>
      <c r="G13" s="154" t="s">
        <v>84</v>
      </c>
      <c r="H13" s="154" t="s">
        <v>84</v>
      </c>
      <c r="I13" s="154" t="s">
        <v>84</v>
      </c>
      <c r="J13" s="177" t="s">
        <v>90</v>
      </c>
      <c r="K13" s="178" t="s">
        <v>95</v>
      </c>
    </row>
    <row r="14" spans="1:11" ht="14.25" customHeight="1" thickBot="1">
      <c r="A14" s="158" t="s">
        <v>15</v>
      </c>
      <c r="B14" s="159" t="s">
        <v>34</v>
      </c>
      <c r="C14" s="160">
        <f>SUM('CM Single Stage Trad'!M30:O30)</f>
        <v>12</v>
      </c>
      <c r="D14" s="161">
        <f>SUM('CM Single Stage Trad'!P30:R30)</f>
        <v>12</v>
      </c>
      <c r="E14" s="161">
        <f>SUM('CM Single Stage Trad'!S30:V30)</f>
        <v>16</v>
      </c>
      <c r="F14" s="161">
        <f>SUM('CM Single Stage Trad'!W30:AD30)</f>
        <v>32</v>
      </c>
      <c r="G14" s="161">
        <f>SUM('CM Single Stage Trad'!AE30:AS30)</f>
        <v>30</v>
      </c>
      <c r="H14" s="160">
        <f>SUM('CM Single Stage Trad'!AT30:AU30)</f>
        <v>4</v>
      </c>
      <c r="I14" s="162">
        <f>'CM Single Stage Trad'!BD30</f>
        <v>0</v>
      </c>
      <c r="J14" s="171">
        <f t="shared" ref="J14:J19" si="0">SUM(C14:I14)</f>
        <v>106</v>
      </c>
      <c r="K14" s="172">
        <f>J14/$J$20</f>
        <v>0.22481442205726404</v>
      </c>
    </row>
    <row r="15" spans="1:11" ht="14.25" customHeight="1" thickBot="1">
      <c r="A15" s="206" t="s">
        <v>15</v>
      </c>
      <c r="B15" s="207" t="s">
        <v>151</v>
      </c>
      <c r="C15" s="160">
        <v>1</v>
      </c>
      <c r="D15" s="161">
        <v>1</v>
      </c>
      <c r="E15" s="161">
        <v>1.5</v>
      </c>
      <c r="F15" s="161">
        <v>4</v>
      </c>
      <c r="G15" s="161">
        <v>5</v>
      </c>
      <c r="H15" s="160">
        <v>0.5</v>
      </c>
      <c r="I15" s="162">
        <v>0</v>
      </c>
      <c r="J15" s="171">
        <f t="shared" si="0"/>
        <v>13</v>
      </c>
      <c r="K15" s="172">
        <f>J15/$J$20</f>
        <v>2.7571580063626724E-2</v>
      </c>
    </row>
    <row r="16" spans="1:11" ht="14.4" thickBot="1">
      <c r="A16" s="163" t="s">
        <v>35</v>
      </c>
      <c r="B16" s="164" t="s">
        <v>144</v>
      </c>
      <c r="C16" s="165">
        <f>SUM('CM Single Stage Trad'!M31:O31)</f>
        <v>14</v>
      </c>
      <c r="D16" s="161">
        <f>SUM('CM Single Stage Trad'!P31:R31)</f>
        <v>22</v>
      </c>
      <c r="E16" s="161">
        <f>SUM('CM Single Stage Trad'!S31:V31)</f>
        <v>32</v>
      </c>
      <c r="F16" s="161">
        <f>SUM('CM Single Stage Trad'!W31:AD31)</f>
        <v>56</v>
      </c>
      <c r="G16" s="161">
        <f>SUM('CM Single Stage Trad'!AE31:AS31)</f>
        <v>30</v>
      </c>
      <c r="H16" s="160">
        <f>SUM('CM Single Stage Trad'!AT31:AU31)</f>
        <v>4</v>
      </c>
      <c r="I16" s="162">
        <f>'CM Single Stage Trad'!BD31</f>
        <v>0.5</v>
      </c>
      <c r="J16" s="173">
        <f t="shared" si="0"/>
        <v>158.5</v>
      </c>
      <c r="K16" s="174">
        <f t="shared" ref="K16:K19" si="1">J16/$J$20</f>
        <v>0.33616118769883352</v>
      </c>
    </row>
    <row r="17" spans="1:11" ht="14.4" thickBot="1">
      <c r="A17" s="163" t="s">
        <v>17</v>
      </c>
      <c r="B17" s="164" t="s">
        <v>117</v>
      </c>
      <c r="C17" s="165">
        <f>SUM('CM Single Stage Trad'!M32:O32)</f>
        <v>12</v>
      </c>
      <c r="D17" s="161">
        <f>SUM('CM Single Stage Trad'!P32:R32)</f>
        <v>12</v>
      </c>
      <c r="E17" s="161">
        <f>SUM('CM Single Stage Trad'!S32:V32)</f>
        <v>16</v>
      </c>
      <c r="F17" s="161">
        <f>SUM('CM Single Stage Trad'!W32:AD32)</f>
        <v>44</v>
      </c>
      <c r="G17" s="161">
        <f>SUM('CM Single Stage Trad'!AE32:AS32)</f>
        <v>60</v>
      </c>
      <c r="H17" s="160">
        <f>SUM('CM Single Stage Trad'!AT32:AU32)</f>
        <v>8</v>
      </c>
      <c r="I17" s="162">
        <f>'CM Single Stage Trad'!BD32</f>
        <v>1</v>
      </c>
      <c r="J17" s="173">
        <f t="shared" si="0"/>
        <v>153</v>
      </c>
      <c r="K17" s="174">
        <f t="shared" si="1"/>
        <v>0.32449628844114531</v>
      </c>
    </row>
    <row r="18" spans="1:11" ht="14.4" thickBot="1">
      <c r="A18" s="163" t="s">
        <v>85</v>
      </c>
      <c r="B18" s="164" t="s">
        <v>47</v>
      </c>
      <c r="C18" s="165">
        <f>SUM('CM Single Stage Trad'!M33:O33)</f>
        <v>1</v>
      </c>
      <c r="D18" s="161">
        <f>SUM('CM Single Stage Trad'!P33:R33)</f>
        <v>2</v>
      </c>
      <c r="E18" s="161">
        <f>SUM('CM Single Stage Trad'!S33:V33)</f>
        <v>2</v>
      </c>
      <c r="F18" s="161">
        <f>SUM('CM Single Stage Trad'!W33:AD33)</f>
        <v>7</v>
      </c>
      <c r="G18" s="161">
        <f>SUM('CM Single Stage Trad'!AF33:AS33)</f>
        <v>7</v>
      </c>
      <c r="H18" s="160">
        <f>SUM('CM Single Stage Trad'!AT33:AU33)</f>
        <v>1</v>
      </c>
      <c r="I18" s="162">
        <f>'CM Single Stage Trad'!BD33</f>
        <v>1</v>
      </c>
      <c r="J18" s="173">
        <f t="shared" si="0"/>
        <v>21</v>
      </c>
      <c r="K18" s="174">
        <f t="shared" si="1"/>
        <v>4.4538706256627786E-2</v>
      </c>
    </row>
    <row r="19" spans="1:11">
      <c r="A19" s="319" t="s">
        <v>48</v>
      </c>
      <c r="B19" s="320"/>
      <c r="C19" s="165">
        <f>SUM('CM Single Stage Trad'!M34:O34)</f>
        <v>0</v>
      </c>
      <c r="D19" s="161">
        <f>SUM('CM Single Stage Trad'!P34:R34)</f>
        <v>0</v>
      </c>
      <c r="E19" s="161">
        <f>SUM('CM Single Stage Trad'!S34:V34)</f>
        <v>0</v>
      </c>
      <c r="F19" s="161">
        <f>SUM('CM Single Stage Trad'!W34:AD34)</f>
        <v>20</v>
      </c>
      <c r="G19" s="161">
        <f>SUM('CM Single Stage Trad'!AF34:AS34)</f>
        <v>0</v>
      </c>
      <c r="H19" s="160">
        <f>SUM('CM Single Stage Trad'!AT34:AU34)</f>
        <v>0</v>
      </c>
      <c r="I19" s="162">
        <f>'CM Single Stage Trad'!BD34</f>
        <v>0</v>
      </c>
      <c r="J19" s="173">
        <f t="shared" si="0"/>
        <v>20</v>
      </c>
      <c r="K19" s="174">
        <f t="shared" si="1"/>
        <v>4.2417815482502653E-2</v>
      </c>
    </row>
    <row r="20" spans="1:11" s="16" customFormat="1" ht="28.2" thickBot="1">
      <c r="B20" s="166" t="s">
        <v>89</v>
      </c>
      <c r="C20" s="167">
        <f t="shared" ref="C20:I20" si="2">SUM(C14:C19)</f>
        <v>40</v>
      </c>
      <c r="D20" s="167">
        <f t="shared" si="2"/>
        <v>49</v>
      </c>
      <c r="E20" s="167">
        <f t="shared" si="2"/>
        <v>67.5</v>
      </c>
      <c r="F20" s="167">
        <f t="shared" si="2"/>
        <v>163</v>
      </c>
      <c r="G20" s="167">
        <f t="shared" si="2"/>
        <v>132</v>
      </c>
      <c r="H20" s="167">
        <f t="shared" si="2"/>
        <v>17.5</v>
      </c>
      <c r="I20" s="167">
        <f t="shared" si="2"/>
        <v>2.5</v>
      </c>
      <c r="J20" s="175">
        <f>SUM(J14:J19)</f>
        <v>471.5</v>
      </c>
      <c r="K20" s="176">
        <f>SUM(K14:K19)</f>
        <v>1</v>
      </c>
    </row>
    <row r="21" spans="1:11" ht="14.4" thickBot="1"/>
    <row r="22" spans="1:11" ht="14.4" thickBot="1">
      <c r="H22" s="310" t="s">
        <v>87</v>
      </c>
      <c r="I22" s="310"/>
      <c r="J22" s="179">
        <f>SUM(C20:I20)</f>
        <v>471.5</v>
      </c>
    </row>
  </sheetData>
  <mergeCells count="11">
    <mergeCell ref="H22:I22"/>
    <mergeCell ref="A19:B19"/>
    <mergeCell ref="K10:K12"/>
    <mergeCell ref="A4:I4"/>
    <mergeCell ref="A5:I5"/>
    <mergeCell ref="A6:I6"/>
    <mergeCell ref="A7:I7"/>
    <mergeCell ref="A9:A13"/>
    <mergeCell ref="B9:B11"/>
    <mergeCell ref="C9:I9"/>
    <mergeCell ref="C10:D10"/>
  </mergeCells>
  <pageMargins left="0.75" right="0.75" top="1" bottom="1" header="0.5" footer="0.5"/>
  <pageSetup paperSize="9" scale="7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68452-E5B8-4962-909B-620A75D276A4}">
  <sheetPr>
    <pageSetUpPr fitToPage="1"/>
  </sheetPr>
  <dimension ref="A1:CW100"/>
  <sheetViews>
    <sheetView showGridLines="0" topLeftCell="B36" zoomScale="77" zoomScaleNormal="85" zoomScaleSheetLayoutView="55" workbookViewId="0">
      <selection activeCell="H39" sqref="H39"/>
    </sheetView>
  </sheetViews>
  <sheetFormatPr defaultColWidth="9.109375" defaultRowHeight="13.8"/>
  <cols>
    <col min="1" max="1" width="12.5546875" style="1" hidden="1" customWidth="1"/>
    <col min="2" max="2" width="1.33203125" style="2" customWidth="1"/>
    <col min="3" max="3" width="28.77734375" style="1" customWidth="1"/>
    <col min="4" max="4" width="12.109375" style="14" customWidth="1"/>
    <col min="5" max="5" width="8.6640625" style="3" customWidth="1"/>
    <col min="6" max="6" width="4.33203125" style="14" customWidth="1"/>
    <col min="7" max="7" width="6.33203125" style="14" customWidth="1"/>
    <col min="8" max="9" width="7.109375" style="14" customWidth="1"/>
    <col min="10" max="10" width="6.33203125" style="14" customWidth="1"/>
    <col min="11" max="11" width="7.109375" style="14" customWidth="1"/>
    <col min="12" max="48" width="6.33203125" style="14" customWidth="1"/>
    <col min="49" max="73" width="6.33203125" style="14" hidden="1" customWidth="1"/>
    <col min="74" max="74" width="6.33203125" style="14" customWidth="1"/>
    <col min="75" max="79" width="6.33203125" style="14" hidden="1" customWidth="1"/>
    <col min="80" max="80" width="9.6640625" style="14" customWidth="1"/>
    <col min="81" max="81" width="3.109375" style="2" customWidth="1"/>
    <col min="82" max="101" width="9.109375" style="14"/>
    <col min="102" max="16384" width="9.109375" style="2"/>
  </cols>
  <sheetData>
    <row r="1" spans="1:101" ht="21.6" customHeight="1">
      <c r="D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D1" s="2"/>
      <c r="CE1" s="2"/>
      <c r="CF1" s="2"/>
      <c r="CG1" s="2"/>
      <c r="CH1" s="2"/>
      <c r="CI1" s="2"/>
      <c r="CJ1" s="2"/>
      <c r="CK1" s="2"/>
      <c r="CL1" s="2"/>
      <c r="CM1" s="2"/>
      <c r="CN1" s="2"/>
      <c r="CO1" s="2"/>
      <c r="CP1" s="2"/>
      <c r="CQ1" s="2"/>
      <c r="CR1" s="2"/>
      <c r="CS1" s="2"/>
      <c r="CT1" s="2"/>
      <c r="CU1" s="2"/>
      <c r="CV1" s="2"/>
      <c r="CW1" s="2"/>
    </row>
    <row r="2" spans="1:101" ht="21.6">
      <c r="C2" s="4" t="s">
        <v>128</v>
      </c>
      <c r="D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D2" s="2"/>
      <c r="CE2" s="2"/>
      <c r="CF2" s="2"/>
      <c r="CG2" s="2"/>
      <c r="CH2" s="2"/>
      <c r="CI2" s="2"/>
      <c r="CJ2" s="2"/>
      <c r="CK2" s="2"/>
      <c r="CL2" s="2"/>
      <c r="CM2" s="2"/>
      <c r="CN2" s="2"/>
      <c r="CO2" s="2"/>
      <c r="CP2" s="2"/>
      <c r="CQ2" s="2"/>
      <c r="CR2" s="2"/>
      <c r="CS2" s="2"/>
      <c r="CT2" s="2"/>
      <c r="CU2" s="2"/>
      <c r="CV2" s="2"/>
      <c r="CW2" s="2"/>
    </row>
    <row r="3" spans="1:101" ht="0.6" customHeight="1">
      <c r="C3" s="2"/>
      <c r="D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D3" s="2"/>
      <c r="CE3" s="2"/>
      <c r="CF3" s="2"/>
      <c r="CG3" s="2"/>
      <c r="CH3" s="2"/>
      <c r="CI3" s="2"/>
      <c r="CJ3" s="2"/>
      <c r="CK3" s="2"/>
      <c r="CL3" s="2"/>
      <c r="CM3" s="2"/>
      <c r="CN3" s="2"/>
      <c r="CO3" s="2"/>
      <c r="CP3" s="2"/>
      <c r="CQ3" s="2"/>
      <c r="CR3" s="2"/>
      <c r="CS3" s="2"/>
      <c r="CT3" s="2"/>
      <c r="CU3" s="2"/>
      <c r="CV3" s="2"/>
      <c r="CW3" s="2"/>
    </row>
    <row r="4" spans="1:101" ht="21.6">
      <c r="C4" s="36" t="s">
        <v>140</v>
      </c>
      <c r="D4" s="2"/>
      <c r="E4" s="5"/>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D4" s="2"/>
      <c r="CE4" s="2"/>
      <c r="CF4" s="2"/>
      <c r="CG4" s="2"/>
      <c r="CH4" s="2"/>
      <c r="CI4" s="2"/>
      <c r="CJ4" s="2"/>
      <c r="CK4" s="2"/>
      <c r="CL4" s="2"/>
      <c r="CM4" s="2"/>
      <c r="CN4" s="2"/>
      <c r="CO4" s="2"/>
      <c r="CP4" s="2"/>
      <c r="CQ4" s="2"/>
      <c r="CR4" s="2"/>
      <c r="CS4" s="2"/>
      <c r="CT4" s="2"/>
      <c r="CU4" s="2"/>
      <c r="CV4" s="2"/>
      <c r="CW4" s="2"/>
    </row>
    <row r="5" spans="1:101" ht="21.6">
      <c r="C5" s="36" t="s">
        <v>40</v>
      </c>
      <c r="D5" s="2"/>
      <c r="E5" s="5"/>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D5" s="2"/>
      <c r="CE5" s="2"/>
      <c r="CF5" s="2"/>
      <c r="CG5" s="2"/>
      <c r="CH5" s="2"/>
      <c r="CI5" s="2"/>
      <c r="CJ5" s="2"/>
      <c r="CK5" s="2"/>
      <c r="CL5" s="2"/>
      <c r="CM5" s="2"/>
      <c r="CN5" s="2"/>
      <c r="CO5" s="2"/>
      <c r="CP5" s="2"/>
      <c r="CQ5" s="2"/>
      <c r="CR5" s="2"/>
      <c r="CS5" s="2"/>
      <c r="CT5" s="2"/>
      <c r="CU5" s="2"/>
      <c r="CV5" s="2"/>
      <c r="CW5" s="2"/>
    </row>
    <row r="6" spans="1:101" ht="12" customHeight="1" thickBot="1">
      <c r="D6" s="2"/>
      <c r="E6" s="5"/>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D6" s="2"/>
      <c r="CE6" s="2"/>
      <c r="CF6" s="2"/>
      <c r="CG6" s="2"/>
      <c r="CH6" s="2"/>
      <c r="CI6" s="2"/>
      <c r="CJ6" s="2"/>
      <c r="CK6" s="2"/>
      <c r="CL6" s="2"/>
      <c r="CM6" s="2"/>
      <c r="CN6" s="2"/>
      <c r="CO6" s="2"/>
      <c r="CP6" s="2"/>
      <c r="CQ6" s="2"/>
      <c r="CR6" s="2"/>
      <c r="CS6" s="2"/>
      <c r="CT6" s="2"/>
      <c r="CU6" s="2"/>
      <c r="CV6" s="2"/>
      <c r="CW6" s="2"/>
    </row>
    <row r="7" spans="1:101" s="6" customFormat="1" ht="15" customHeight="1">
      <c r="B7" s="2"/>
      <c r="C7" s="7"/>
      <c r="D7" s="8"/>
      <c r="E7" s="9"/>
      <c r="F7" s="10"/>
      <c r="G7" s="11">
        <v>2023</v>
      </c>
      <c r="H7" s="12"/>
      <c r="I7" s="12"/>
      <c r="J7" s="11"/>
      <c r="K7" s="12"/>
      <c r="L7" s="12"/>
      <c r="M7" s="12"/>
      <c r="N7" s="12"/>
      <c r="O7" s="12"/>
      <c r="P7" s="11">
        <v>2024</v>
      </c>
      <c r="Q7" s="12"/>
      <c r="R7" s="12"/>
      <c r="S7" s="12"/>
      <c r="T7" s="11"/>
      <c r="U7" s="12"/>
      <c r="V7" s="12"/>
      <c r="W7" s="12"/>
      <c r="X7" s="12"/>
      <c r="Y7" s="12"/>
      <c r="Z7" s="12"/>
      <c r="AA7" s="12"/>
      <c r="AB7" s="11">
        <v>2025</v>
      </c>
      <c r="AC7" s="12"/>
      <c r="AD7" s="12"/>
      <c r="AE7" s="12"/>
      <c r="AF7" s="11"/>
      <c r="AG7" s="12"/>
      <c r="AH7" s="12"/>
      <c r="AI7" s="12"/>
      <c r="AJ7" s="12"/>
      <c r="AK7" s="12"/>
      <c r="AL7" s="12"/>
      <c r="AM7" s="12"/>
      <c r="AN7" s="11">
        <v>2025</v>
      </c>
      <c r="AO7" s="12"/>
      <c r="AP7" s="12"/>
      <c r="AQ7" s="12"/>
      <c r="AR7" s="11"/>
      <c r="AS7" s="12"/>
      <c r="AT7" s="12"/>
      <c r="AU7" s="12"/>
      <c r="AV7" s="12"/>
      <c r="AW7" s="12"/>
      <c r="AX7" s="12"/>
      <c r="AY7" s="12"/>
      <c r="AZ7" s="12"/>
      <c r="BA7" s="12"/>
      <c r="BB7" s="12"/>
      <c r="BC7" s="12"/>
      <c r="BD7" s="11">
        <v>2025</v>
      </c>
      <c r="BE7" s="12"/>
      <c r="BF7" s="12"/>
      <c r="BG7" s="12"/>
      <c r="BH7" s="12"/>
      <c r="BI7" s="12"/>
      <c r="BJ7" s="12"/>
      <c r="BK7" s="12"/>
      <c r="BL7" s="12"/>
      <c r="BM7" s="12"/>
      <c r="BN7" s="12"/>
      <c r="BO7" s="12"/>
      <c r="BP7" s="11">
        <v>2026</v>
      </c>
      <c r="BQ7" s="12"/>
      <c r="BR7" s="12"/>
      <c r="BS7" s="12"/>
      <c r="BT7" s="12"/>
      <c r="BU7" s="12"/>
      <c r="BV7" s="12"/>
      <c r="BW7" s="12"/>
      <c r="BX7" s="12"/>
      <c r="BY7" s="12"/>
      <c r="BZ7" s="12"/>
      <c r="CA7" s="12"/>
      <c r="CB7" s="13" t="s">
        <v>1</v>
      </c>
      <c r="CC7" s="2"/>
      <c r="CD7" s="14"/>
      <c r="CE7" s="14"/>
      <c r="CF7" s="14"/>
      <c r="CG7" s="14"/>
      <c r="CH7" s="14"/>
      <c r="CI7" s="14"/>
      <c r="CJ7" s="14"/>
      <c r="CK7" s="14"/>
      <c r="CL7" s="14"/>
      <c r="CM7" s="14"/>
      <c r="CN7" s="14"/>
      <c r="CO7" s="14"/>
      <c r="CP7" s="14"/>
      <c r="CQ7" s="14"/>
      <c r="CR7" s="14"/>
      <c r="CS7" s="14"/>
    </row>
    <row r="8" spans="1:101" s="15" customFormat="1" ht="24" customHeight="1" thickBot="1">
      <c r="B8" s="16"/>
      <c r="C8" s="17"/>
      <c r="D8" s="18"/>
      <c r="E8" s="19"/>
      <c r="F8" s="20"/>
      <c r="G8" s="21" t="s">
        <v>7</v>
      </c>
      <c r="H8" s="21" t="s">
        <v>5</v>
      </c>
      <c r="I8" s="21" t="s">
        <v>6</v>
      </c>
      <c r="J8" s="21" t="s">
        <v>6</v>
      </c>
      <c r="K8" s="21" t="s">
        <v>7</v>
      </c>
      <c r="L8" s="21" t="s">
        <v>8</v>
      </c>
      <c r="M8" s="21" t="s">
        <v>9</v>
      </c>
      <c r="N8" s="21" t="s">
        <v>10</v>
      </c>
      <c r="O8" s="21" t="s">
        <v>11</v>
      </c>
      <c r="P8" s="21" t="s">
        <v>6</v>
      </c>
      <c r="Q8" s="21" t="s">
        <v>12</v>
      </c>
      <c r="R8" s="21" t="s">
        <v>5</v>
      </c>
      <c r="S8" s="21" t="s">
        <v>7</v>
      </c>
      <c r="T8" s="21" t="s">
        <v>5</v>
      </c>
      <c r="U8" s="21" t="s">
        <v>6</v>
      </c>
      <c r="V8" s="21" t="s">
        <v>6</v>
      </c>
      <c r="W8" s="21" t="s">
        <v>7</v>
      </c>
      <c r="X8" s="21" t="s">
        <v>8</v>
      </c>
      <c r="Y8" s="21" t="s">
        <v>9</v>
      </c>
      <c r="Z8" s="21" t="s">
        <v>10</v>
      </c>
      <c r="AA8" s="21" t="s">
        <v>11</v>
      </c>
      <c r="AB8" s="21" t="s">
        <v>6</v>
      </c>
      <c r="AC8" s="21" t="s">
        <v>12</v>
      </c>
      <c r="AD8" s="21" t="s">
        <v>5</v>
      </c>
      <c r="AE8" s="21" t="s">
        <v>7</v>
      </c>
      <c r="AF8" s="21" t="s">
        <v>5</v>
      </c>
      <c r="AG8" s="21" t="s">
        <v>6</v>
      </c>
      <c r="AH8" s="21" t="s">
        <v>6</v>
      </c>
      <c r="AI8" s="21" t="s">
        <v>7</v>
      </c>
      <c r="AJ8" s="21" t="s">
        <v>8</v>
      </c>
      <c r="AK8" s="21" t="s">
        <v>9</v>
      </c>
      <c r="AL8" s="21" t="s">
        <v>10</v>
      </c>
      <c r="AM8" s="21" t="s">
        <v>11</v>
      </c>
      <c r="AN8" s="21" t="s">
        <v>6</v>
      </c>
      <c r="AO8" s="21" t="s">
        <v>12</v>
      </c>
      <c r="AP8" s="21" t="s">
        <v>5</v>
      </c>
      <c r="AQ8" s="21" t="s">
        <v>7</v>
      </c>
      <c r="AR8" s="21" t="s">
        <v>5</v>
      </c>
      <c r="AS8" s="21" t="s">
        <v>6</v>
      </c>
      <c r="AT8" s="21" t="s">
        <v>6</v>
      </c>
      <c r="AU8" s="21" t="s">
        <v>7</v>
      </c>
      <c r="AV8" s="21" t="s">
        <v>8</v>
      </c>
      <c r="AW8" s="21" t="s">
        <v>6</v>
      </c>
      <c r="AX8" s="21" t="s">
        <v>6</v>
      </c>
      <c r="AY8" s="21" t="s">
        <v>7</v>
      </c>
      <c r="AZ8" s="21" t="s">
        <v>8</v>
      </c>
      <c r="BA8" s="21" t="s">
        <v>9</v>
      </c>
      <c r="BB8" s="21" t="s">
        <v>10</v>
      </c>
      <c r="BC8" s="21" t="s">
        <v>10</v>
      </c>
      <c r="BD8" s="21" t="s">
        <v>6</v>
      </c>
      <c r="BE8" s="21" t="s">
        <v>12</v>
      </c>
      <c r="BF8" s="21" t="s">
        <v>5</v>
      </c>
      <c r="BG8" s="21" t="s">
        <v>7</v>
      </c>
      <c r="BH8" s="21" t="s">
        <v>5</v>
      </c>
      <c r="BI8" s="21" t="s">
        <v>6</v>
      </c>
      <c r="BJ8" s="21" t="s">
        <v>6</v>
      </c>
      <c r="BK8" s="21" t="s">
        <v>7</v>
      </c>
      <c r="BL8" s="21" t="s">
        <v>8</v>
      </c>
      <c r="BM8" s="21" t="s">
        <v>9</v>
      </c>
      <c r="BN8" s="21" t="s">
        <v>10</v>
      </c>
      <c r="BO8" s="21" t="s">
        <v>11</v>
      </c>
      <c r="BP8" s="21" t="s">
        <v>6</v>
      </c>
      <c r="BQ8" s="21" t="s">
        <v>12</v>
      </c>
      <c r="BR8" s="21" t="s">
        <v>5</v>
      </c>
      <c r="BS8" s="21" t="s">
        <v>7</v>
      </c>
      <c r="BT8" s="21" t="s">
        <v>5</v>
      </c>
      <c r="BU8" s="21" t="s">
        <v>6</v>
      </c>
      <c r="BV8" s="21" t="s">
        <v>9</v>
      </c>
      <c r="BW8" s="21" t="s">
        <v>7</v>
      </c>
      <c r="BX8" s="21" t="s">
        <v>8</v>
      </c>
      <c r="BY8" s="21" t="s">
        <v>9</v>
      </c>
      <c r="BZ8" s="21" t="s">
        <v>10</v>
      </c>
      <c r="CA8" s="21" t="s">
        <v>11</v>
      </c>
      <c r="CB8" s="22"/>
      <c r="CC8" s="16"/>
      <c r="CD8" s="23"/>
      <c r="CE8" s="23"/>
      <c r="CF8" s="23"/>
      <c r="CG8" s="23"/>
      <c r="CH8" s="23"/>
      <c r="CI8" s="23"/>
      <c r="CJ8" s="23"/>
      <c r="CK8" s="23"/>
      <c r="CL8" s="23"/>
      <c r="CM8" s="23"/>
      <c r="CN8" s="23"/>
      <c r="CO8" s="23"/>
      <c r="CP8" s="23"/>
      <c r="CQ8" s="23"/>
      <c r="CR8" s="23"/>
      <c r="CS8" s="23"/>
    </row>
    <row r="9" spans="1:101" s="37" customFormat="1" ht="12.6">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2"/>
    </row>
    <row r="10" spans="1:101" s="37" customFormat="1" ht="12.6">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7"/>
    </row>
    <row r="11" spans="1:101" s="37" customFormat="1" ht="18.3"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7"/>
    </row>
    <row r="12" spans="1:101" s="48" customFormat="1" ht="18.3" customHeight="1">
      <c r="A12" s="37"/>
      <c r="C12" s="49" t="s">
        <v>57</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2"/>
      <c r="BZ12" s="52"/>
      <c r="CA12" s="52"/>
      <c r="CB12" s="53"/>
    </row>
    <row r="13" spans="1:101" s="48" customFormat="1" ht="18.3" hidden="1" customHeight="1">
      <c r="A13" s="54"/>
      <c r="C13" s="55" t="s">
        <v>33</v>
      </c>
      <c r="D13" s="56"/>
      <c r="E13" s="57" t="s">
        <v>96</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8"/>
      <c r="BZ13" s="58"/>
      <c r="CA13" s="58"/>
      <c r="CB13" s="59"/>
    </row>
    <row r="14" spans="1:101" s="48" customFormat="1" ht="18.3" hidden="1" customHeight="1">
      <c r="A14" s="54"/>
      <c r="C14" s="55" t="s">
        <v>32</v>
      </c>
      <c r="D14" s="56"/>
      <c r="E14" s="57" t="s">
        <v>21</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8"/>
      <c r="BZ14" s="58"/>
      <c r="CA14" s="58"/>
      <c r="CB14" s="60"/>
    </row>
    <row r="15" spans="1:101" s="48" customFormat="1" ht="18.3" customHeight="1">
      <c r="A15" s="54"/>
      <c r="C15" s="55" t="s">
        <v>114</v>
      </c>
      <c r="D15" s="56"/>
      <c r="E15" s="57" t="s">
        <v>138</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58"/>
      <c r="BZ15" s="58"/>
      <c r="CA15" s="58"/>
      <c r="CB15" s="60"/>
    </row>
    <row r="16" spans="1:101" s="48" customFormat="1" ht="18.3" customHeight="1">
      <c r="A16" s="54"/>
      <c r="C16" s="55" t="s">
        <v>139</v>
      </c>
      <c r="D16" s="56"/>
      <c r="E16" s="57" t="s">
        <v>21</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58"/>
      <c r="CA16" s="58"/>
      <c r="CB16" s="60"/>
    </row>
    <row r="17" spans="1:81" s="48" customFormat="1" ht="18.3" customHeight="1">
      <c r="A17" s="54"/>
      <c r="C17" s="55" t="s">
        <v>97</v>
      </c>
      <c r="D17" s="56"/>
      <c r="E17" s="57" t="s">
        <v>136</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58"/>
      <c r="CA17" s="58"/>
      <c r="CB17" s="60"/>
    </row>
    <row r="18" spans="1:81" s="48" customFormat="1" ht="18.3" customHeight="1">
      <c r="A18" s="54"/>
      <c r="C18" s="55" t="s">
        <v>127</v>
      </c>
      <c r="D18" s="56"/>
      <c r="E18" s="57" t="s">
        <v>22</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58"/>
      <c r="CA18" s="58"/>
      <c r="CB18" s="60"/>
    </row>
    <row r="19" spans="1:81" s="48" customFormat="1" ht="18.3" customHeight="1">
      <c r="A19" s="54"/>
      <c r="C19" s="55" t="s">
        <v>55</v>
      </c>
      <c r="D19" s="56"/>
      <c r="E19" s="57" t="s">
        <v>44</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58"/>
      <c r="BZ19" s="58"/>
      <c r="CA19" s="58"/>
      <c r="CB19" s="60"/>
    </row>
    <row r="20" spans="1:81" s="48" customFormat="1" ht="15.75" customHeight="1" thickBot="1">
      <c r="C20" s="61"/>
      <c r="D20" s="62"/>
      <c r="E20" s="63"/>
      <c r="F20" s="64"/>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c r="BZ20" s="65"/>
      <c r="CA20" s="65"/>
      <c r="CB20" s="66"/>
    </row>
    <row r="21" spans="1:81" s="67" customFormat="1" ht="12" customHeight="1">
      <c r="B21" s="48"/>
      <c r="C21" s="68" t="s">
        <v>2</v>
      </c>
      <c r="D21" s="69"/>
      <c r="F21" s="70"/>
      <c r="G21" s="71">
        <v>2023</v>
      </c>
      <c r="H21" s="72"/>
      <c r="I21" s="72"/>
      <c r="J21" s="71"/>
      <c r="K21" s="72"/>
      <c r="L21" s="72"/>
      <c r="M21" s="72"/>
      <c r="N21" s="72"/>
      <c r="O21" s="71"/>
      <c r="P21" s="72">
        <v>2024</v>
      </c>
      <c r="Q21" s="72"/>
      <c r="R21" s="72"/>
      <c r="S21" s="72"/>
      <c r="T21" s="71"/>
      <c r="U21" s="72"/>
      <c r="V21" s="72"/>
      <c r="W21" s="72"/>
      <c r="X21" s="72"/>
      <c r="Y21" s="72"/>
      <c r="Z21" s="72"/>
      <c r="AA21" s="72"/>
      <c r="AB21" s="72">
        <v>2025</v>
      </c>
      <c r="AC21" s="72"/>
      <c r="AD21" s="72"/>
      <c r="AE21" s="72"/>
      <c r="AF21" s="71"/>
      <c r="AG21" s="72"/>
      <c r="AH21" s="72"/>
      <c r="AI21" s="72"/>
      <c r="AJ21" s="72"/>
      <c r="AK21" s="72"/>
      <c r="AL21" s="72"/>
      <c r="AM21" s="72"/>
      <c r="AN21" s="72">
        <v>2025</v>
      </c>
      <c r="AO21" s="72"/>
      <c r="AP21" s="72"/>
      <c r="AQ21" s="72"/>
      <c r="AR21" s="71"/>
      <c r="AS21" s="72"/>
      <c r="AT21" s="72"/>
      <c r="AU21" s="72"/>
      <c r="AV21" s="72"/>
      <c r="AW21" s="72"/>
      <c r="AX21" s="72"/>
      <c r="AY21" s="72"/>
      <c r="AZ21" s="72"/>
      <c r="BA21" s="72"/>
      <c r="BB21" s="72"/>
      <c r="BC21" s="72"/>
      <c r="BD21" s="71">
        <v>2025</v>
      </c>
      <c r="BE21" s="72"/>
      <c r="BF21" s="72"/>
      <c r="BG21" s="72"/>
      <c r="BH21" s="72"/>
      <c r="BI21" s="72"/>
      <c r="BJ21" s="72"/>
      <c r="BK21" s="72"/>
      <c r="BL21" s="72"/>
      <c r="BM21" s="72"/>
      <c r="BN21" s="72"/>
      <c r="BO21" s="72"/>
      <c r="BP21" s="71">
        <v>2026</v>
      </c>
      <c r="BQ21" s="72"/>
      <c r="BR21" s="72"/>
      <c r="BS21" s="72"/>
      <c r="BT21" s="72"/>
      <c r="BU21" s="72"/>
      <c r="BV21" s="72"/>
      <c r="BW21" s="72"/>
      <c r="BX21" s="72"/>
      <c r="BY21" s="72"/>
      <c r="BZ21" s="72"/>
      <c r="CA21" s="72"/>
      <c r="CB21" s="73" t="s">
        <v>1</v>
      </c>
      <c r="CC21" s="48"/>
    </row>
    <row r="22" spans="1:81" s="74" customFormat="1" ht="20.100000000000001" customHeight="1" thickBot="1">
      <c r="B22" s="37"/>
      <c r="C22" s="306"/>
      <c r="D22" s="307"/>
      <c r="E22" s="307"/>
      <c r="G22" s="75" t="s">
        <v>7</v>
      </c>
      <c r="H22" s="75" t="s">
        <v>5</v>
      </c>
      <c r="I22" s="75" t="s">
        <v>6</v>
      </c>
      <c r="J22" s="75" t="s">
        <v>6</v>
      </c>
      <c r="K22" s="75" t="s">
        <v>7</v>
      </c>
      <c r="L22" s="75" t="s">
        <v>8</v>
      </c>
      <c r="M22" s="75" t="s">
        <v>9</v>
      </c>
      <c r="N22" s="75" t="s">
        <v>10</v>
      </c>
      <c r="O22" s="75" t="s">
        <v>11</v>
      </c>
      <c r="P22" s="75" t="s">
        <v>6</v>
      </c>
      <c r="Q22" s="75" t="s">
        <v>12</v>
      </c>
      <c r="R22" s="75" t="s">
        <v>5</v>
      </c>
      <c r="S22" s="75" t="s">
        <v>7</v>
      </c>
      <c r="T22" s="75" t="s">
        <v>5</v>
      </c>
      <c r="U22" s="75" t="s">
        <v>6</v>
      </c>
      <c r="V22" s="75" t="s">
        <v>6</v>
      </c>
      <c r="W22" s="75" t="s">
        <v>7</v>
      </c>
      <c r="X22" s="75" t="s">
        <v>8</v>
      </c>
      <c r="Y22" s="75" t="s">
        <v>9</v>
      </c>
      <c r="Z22" s="75" t="s">
        <v>10</v>
      </c>
      <c r="AA22" s="75" t="s">
        <v>11</v>
      </c>
      <c r="AB22" s="75" t="s">
        <v>6</v>
      </c>
      <c r="AC22" s="75" t="s">
        <v>12</v>
      </c>
      <c r="AD22" s="75" t="s">
        <v>5</v>
      </c>
      <c r="AE22" s="75" t="s">
        <v>7</v>
      </c>
      <c r="AF22" s="75" t="s">
        <v>5</v>
      </c>
      <c r="AG22" s="75" t="s">
        <v>6</v>
      </c>
      <c r="AH22" s="75" t="s">
        <v>6</v>
      </c>
      <c r="AI22" s="75" t="s">
        <v>7</v>
      </c>
      <c r="AJ22" s="75" t="s">
        <v>8</v>
      </c>
      <c r="AK22" s="75" t="s">
        <v>9</v>
      </c>
      <c r="AL22" s="75" t="s">
        <v>10</v>
      </c>
      <c r="AM22" s="75" t="s">
        <v>11</v>
      </c>
      <c r="AN22" s="75" t="s">
        <v>6</v>
      </c>
      <c r="AO22" s="75" t="s">
        <v>12</v>
      </c>
      <c r="AP22" s="75" t="s">
        <v>5</v>
      </c>
      <c r="AQ22" s="75" t="s">
        <v>7</v>
      </c>
      <c r="AR22" s="75" t="s">
        <v>5</v>
      </c>
      <c r="AS22" s="75" t="s">
        <v>6</v>
      </c>
      <c r="AT22" s="75" t="s">
        <v>6</v>
      </c>
      <c r="AU22" s="75" t="s">
        <v>7</v>
      </c>
      <c r="AV22" s="75" t="s">
        <v>8</v>
      </c>
      <c r="AW22" s="75" t="s">
        <v>6</v>
      </c>
      <c r="AX22" s="75" t="s">
        <v>6</v>
      </c>
      <c r="AY22" s="75" t="s">
        <v>7</v>
      </c>
      <c r="AZ22" s="75" t="s">
        <v>8</v>
      </c>
      <c r="BA22" s="75" t="s">
        <v>9</v>
      </c>
      <c r="BB22" s="75" t="s">
        <v>10</v>
      </c>
      <c r="BC22" s="75" t="s">
        <v>10</v>
      </c>
      <c r="BD22" s="75" t="s">
        <v>6</v>
      </c>
      <c r="BE22" s="75" t="s">
        <v>12</v>
      </c>
      <c r="BF22" s="75" t="s">
        <v>5</v>
      </c>
      <c r="BG22" s="75" t="s">
        <v>7</v>
      </c>
      <c r="BH22" s="75" t="s">
        <v>5</v>
      </c>
      <c r="BI22" s="75" t="s">
        <v>6</v>
      </c>
      <c r="BJ22" s="75" t="s">
        <v>6</v>
      </c>
      <c r="BK22" s="75" t="s">
        <v>7</v>
      </c>
      <c r="BL22" s="75" t="s">
        <v>8</v>
      </c>
      <c r="BM22" s="75" t="s">
        <v>9</v>
      </c>
      <c r="BN22" s="75" t="s">
        <v>10</v>
      </c>
      <c r="BO22" s="75" t="s">
        <v>11</v>
      </c>
      <c r="BP22" s="75" t="s">
        <v>6</v>
      </c>
      <c r="BQ22" s="75" t="s">
        <v>12</v>
      </c>
      <c r="BR22" s="75" t="s">
        <v>5</v>
      </c>
      <c r="BS22" s="75" t="s">
        <v>7</v>
      </c>
      <c r="BT22" s="75" t="s">
        <v>5</v>
      </c>
      <c r="BU22" s="75" t="s">
        <v>6</v>
      </c>
      <c r="BV22" s="75" t="s">
        <v>9</v>
      </c>
      <c r="BW22" s="75" t="s">
        <v>7</v>
      </c>
      <c r="BX22" s="75" t="s">
        <v>8</v>
      </c>
      <c r="BY22" s="75" t="s">
        <v>9</v>
      </c>
      <c r="BZ22" s="75" t="s">
        <v>10</v>
      </c>
      <c r="CA22" s="75" t="s">
        <v>11</v>
      </c>
      <c r="CB22" s="76"/>
      <c r="CC22" s="37"/>
    </row>
    <row r="23" spans="1:81" s="67" customFormat="1" ht="4.5" customHeight="1">
      <c r="B23" s="48"/>
      <c r="C23" s="306"/>
      <c r="D23" s="307"/>
      <c r="E23" s="30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77"/>
      <c r="BK23" s="77"/>
      <c r="BL23" s="77"/>
      <c r="BM23" s="77"/>
      <c r="BN23" s="77"/>
      <c r="BO23" s="77"/>
      <c r="BP23" s="77"/>
      <c r="BQ23" s="77"/>
      <c r="BR23" s="77"/>
      <c r="BS23" s="77"/>
      <c r="BT23" s="77"/>
      <c r="BU23" s="77"/>
      <c r="BV23" s="77"/>
      <c r="BW23" s="77"/>
      <c r="BX23" s="77"/>
      <c r="BY23" s="77"/>
      <c r="BZ23" s="77"/>
      <c r="CA23" s="77"/>
      <c r="CB23" s="78"/>
      <c r="CC23" s="48"/>
    </row>
    <row r="24" spans="1:81" s="74" customFormat="1" ht="19.8" customHeight="1">
      <c r="B24" s="37"/>
      <c r="C24" s="79" t="s">
        <v>3</v>
      </c>
      <c r="D24" s="80" t="s">
        <v>0</v>
      </c>
      <c r="F24" s="80"/>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2"/>
      <c r="CC24" s="37"/>
    </row>
    <row r="25" spans="1:81" s="67" customFormat="1" ht="18.3" customHeight="1">
      <c r="A25" s="83" t="e">
        <f>SUM(#REF!)/#REF!</f>
        <v>#REF!</v>
      </c>
      <c r="B25" s="48"/>
      <c r="C25" s="84" t="s">
        <v>124</v>
      </c>
      <c r="D25" s="85" t="s">
        <v>15</v>
      </c>
      <c r="F25" s="74"/>
      <c r="G25" s="86"/>
      <c r="H25" s="86"/>
      <c r="I25" s="86"/>
      <c r="J25" s="86"/>
      <c r="K25" s="86"/>
      <c r="L25" s="86">
        <v>2</v>
      </c>
      <c r="M25" s="86">
        <v>2</v>
      </c>
      <c r="N25" s="86">
        <v>2</v>
      </c>
      <c r="O25" s="86">
        <v>2</v>
      </c>
      <c r="P25" s="86">
        <v>2</v>
      </c>
      <c r="Q25" s="86">
        <v>2</v>
      </c>
      <c r="R25" s="86">
        <v>1</v>
      </c>
      <c r="S25" s="86">
        <v>1</v>
      </c>
      <c r="T25" s="86">
        <v>1</v>
      </c>
      <c r="U25" s="86">
        <v>1</v>
      </c>
      <c r="V25" s="86">
        <v>1</v>
      </c>
      <c r="W25" s="86">
        <v>1</v>
      </c>
      <c r="X25" s="86">
        <v>1</v>
      </c>
      <c r="Y25" s="86">
        <v>1</v>
      </c>
      <c r="Z25" s="86">
        <v>1</v>
      </c>
      <c r="AA25" s="86">
        <v>1</v>
      </c>
      <c r="AB25" s="86">
        <v>1</v>
      </c>
      <c r="AC25" s="86">
        <v>1</v>
      </c>
      <c r="AD25" s="86">
        <v>1</v>
      </c>
      <c r="AE25" s="86">
        <v>1</v>
      </c>
      <c r="AF25" s="86">
        <v>1</v>
      </c>
      <c r="AG25" s="86">
        <v>1</v>
      </c>
      <c r="AH25" s="86">
        <v>1</v>
      </c>
      <c r="AI25" s="86">
        <v>1</v>
      </c>
      <c r="AJ25" s="86">
        <v>1</v>
      </c>
      <c r="AK25" s="86">
        <v>1</v>
      </c>
      <c r="AL25" s="86">
        <v>1</v>
      </c>
      <c r="AM25" s="86">
        <v>1</v>
      </c>
      <c r="AN25" s="86">
        <v>1</v>
      </c>
      <c r="AO25" s="86">
        <v>1</v>
      </c>
      <c r="AP25" s="86"/>
      <c r="AQ25" s="86"/>
      <c r="AR25" s="86"/>
      <c r="AS25" s="86"/>
      <c r="AT25" s="86"/>
      <c r="AU25" s="86"/>
      <c r="AV25" s="86"/>
      <c r="AW25" s="86"/>
      <c r="AX25" s="86"/>
      <c r="AY25" s="86"/>
      <c r="AZ25" s="86"/>
      <c r="BA25" s="86"/>
      <c r="BB25" s="86"/>
      <c r="BC25" s="86"/>
      <c r="BD25" s="86"/>
      <c r="BE25" s="86"/>
      <c r="BF25" s="86"/>
      <c r="BG25" s="86"/>
      <c r="BH25" s="86"/>
      <c r="BI25" s="86"/>
      <c r="BJ25" s="86"/>
      <c r="BK25" s="86"/>
      <c r="BL25" s="86"/>
      <c r="BM25" s="86"/>
      <c r="BN25" s="86"/>
      <c r="BO25" s="86"/>
      <c r="BP25" s="86"/>
      <c r="BQ25" s="86"/>
      <c r="BR25" s="86"/>
      <c r="BS25" s="86"/>
      <c r="BT25" s="86"/>
      <c r="BU25" s="86"/>
      <c r="BV25" s="86"/>
      <c r="BW25" s="86"/>
      <c r="BX25" s="86"/>
      <c r="BY25" s="86"/>
      <c r="BZ25" s="86"/>
      <c r="CA25" s="86"/>
      <c r="CB25" s="87">
        <f>SUM(G25:CA25)</f>
        <v>36</v>
      </c>
      <c r="CC25" s="48"/>
    </row>
    <row r="26" spans="1:81" s="67" customFormat="1" ht="18.3" customHeight="1">
      <c r="A26" s="83"/>
      <c r="B26" s="48"/>
      <c r="C26" s="84" t="s">
        <v>125</v>
      </c>
      <c r="D26" s="85" t="s">
        <v>17</v>
      </c>
      <c r="F26" s="74"/>
      <c r="G26" s="86"/>
      <c r="H26" s="86"/>
      <c r="I26" s="86"/>
      <c r="J26" s="86"/>
      <c r="K26" s="86"/>
      <c r="L26" s="86">
        <v>4</v>
      </c>
      <c r="M26" s="86">
        <v>4</v>
      </c>
      <c r="N26" s="86">
        <v>4</v>
      </c>
      <c r="O26" s="86">
        <v>4</v>
      </c>
      <c r="P26" s="86">
        <v>4</v>
      </c>
      <c r="Q26" s="86">
        <v>4</v>
      </c>
      <c r="R26" s="86">
        <v>4</v>
      </c>
      <c r="S26" s="86">
        <v>4</v>
      </c>
      <c r="T26" s="86">
        <v>4</v>
      </c>
      <c r="U26" s="86">
        <v>4</v>
      </c>
      <c r="V26" s="86">
        <v>4</v>
      </c>
      <c r="W26" s="86">
        <v>4</v>
      </c>
      <c r="X26" s="86">
        <v>4</v>
      </c>
      <c r="Y26" s="86">
        <v>4</v>
      </c>
      <c r="Z26" s="86">
        <v>4</v>
      </c>
      <c r="AA26" s="86">
        <v>4</v>
      </c>
      <c r="AB26" s="86">
        <v>4</v>
      </c>
      <c r="AC26" s="86">
        <v>4</v>
      </c>
      <c r="AD26" s="86">
        <v>4</v>
      </c>
      <c r="AE26" s="86">
        <v>4</v>
      </c>
      <c r="AF26" s="86">
        <v>4</v>
      </c>
      <c r="AG26" s="86">
        <v>4</v>
      </c>
      <c r="AH26" s="86">
        <v>4</v>
      </c>
      <c r="AI26" s="86">
        <v>4</v>
      </c>
      <c r="AJ26" s="86">
        <v>4</v>
      </c>
      <c r="AK26" s="86">
        <v>4</v>
      </c>
      <c r="AL26" s="86">
        <v>4</v>
      </c>
      <c r="AM26" s="86">
        <v>4</v>
      </c>
      <c r="AN26" s="86">
        <v>4</v>
      </c>
      <c r="AO26" s="86">
        <v>4</v>
      </c>
      <c r="AP26" s="86"/>
      <c r="AQ26" s="86"/>
      <c r="AR26" s="86"/>
      <c r="AS26" s="86"/>
      <c r="AT26" s="86"/>
      <c r="AU26" s="86"/>
      <c r="AV26" s="86"/>
      <c r="AW26" s="86"/>
      <c r="AX26" s="86"/>
      <c r="AY26" s="86"/>
      <c r="AZ26" s="86"/>
      <c r="BA26" s="86"/>
      <c r="BB26" s="86"/>
      <c r="BC26" s="86"/>
      <c r="BD26" s="86"/>
      <c r="BE26" s="86"/>
      <c r="BF26" s="86"/>
      <c r="BG26" s="86"/>
      <c r="BH26" s="86"/>
      <c r="BI26" s="86"/>
      <c r="BJ26" s="86"/>
      <c r="BK26" s="86"/>
      <c r="BL26" s="86"/>
      <c r="BM26" s="86"/>
      <c r="BN26" s="86"/>
      <c r="BO26" s="86"/>
      <c r="BP26" s="86"/>
      <c r="BQ26" s="86"/>
      <c r="BR26" s="86"/>
      <c r="BS26" s="86"/>
      <c r="BT26" s="86"/>
      <c r="BU26" s="86"/>
      <c r="BV26" s="86">
        <v>2</v>
      </c>
      <c r="BW26" s="86"/>
      <c r="BX26" s="86"/>
      <c r="BY26" s="86"/>
      <c r="BZ26" s="86"/>
      <c r="CA26" s="86"/>
      <c r="CB26" s="87">
        <f t="shared" ref="CB26:CB28" si="0">SUM(G26:CA26)</f>
        <v>122</v>
      </c>
      <c r="CC26" s="48"/>
    </row>
    <row r="27" spans="1:81" s="67" customFormat="1" ht="18.3" customHeight="1">
      <c r="A27" s="83"/>
      <c r="B27" s="48"/>
      <c r="C27" s="84" t="s">
        <v>126</v>
      </c>
      <c r="D27" s="85" t="s">
        <v>24</v>
      </c>
      <c r="F27" s="74"/>
      <c r="G27" s="86"/>
      <c r="H27" s="86"/>
      <c r="I27" s="86"/>
      <c r="J27" s="86"/>
      <c r="K27" s="86"/>
      <c r="L27" s="86">
        <v>6</v>
      </c>
      <c r="M27" s="86">
        <v>6</v>
      </c>
      <c r="N27" s="86">
        <v>6</v>
      </c>
      <c r="O27" s="86">
        <v>6</v>
      </c>
      <c r="P27" s="86">
        <v>6</v>
      </c>
      <c r="Q27" s="86">
        <v>6</v>
      </c>
      <c r="R27" s="86">
        <v>8</v>
      </c>
      <c r="S27" s="86">
        <v>8</v>
      </c>
      <c r="T27" s="86">
        <v>8</v>
      </c>
      <c r="U27" s="86">
        <v>8</v>
      </c>
      <c r="V27" s="86">
        <v>8</v>
      </c>
      <c r="W27" s="86">
        <v>8</v>
      </c>
      <c r="X27" s="86">
        <v>8</v>
      </c>
      <c r="Y27" s="86">
        <v>8</v>
      </c>
      <c r="Z27" s="86">
        <v>8</v>
      </c>
      <c r="AA27" s="86">
        <v>8</v>
      </c>
      <c r="AB27" s="86">
        <v>8</v>
      </c>
      <c r="AC27" s="86">
        <v>8</v>
      </c>
      <c r="AD27" s="86">
        <v>8</v>
      </c>
      <c r="AE27" s="86">
        <v>8</v>
      </c>
      <c r="AF27" s="86">
        <v>8</v>
      </c>
      <c r="AG27" s="86">
        <v>8</v>
      </c>
      <c r="AH27" s="86">
        <v>8</v>
      </c>
      <c r="AI27" s="86">
        <v>8</v>
      </c>
      <c r="AJ27" s="86">
        <v>8</v>
      </c>
      <c r="AK27" s="86">
        <v>8</v>
      </c>
      <c r="AL27" s="86">
        <v>8</v>
      </c>
      <c r="AM27" s="86">
        <v>8</v>
      </c>
      <c r="AN27" s="86">
        <v>8</v>
      </c>
      <c r="AO27" s="86">
        <v>8</v>
      </c>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v>4</v>
      </c>
      <c r="BW27" s="86"/>
      <c r="BX27" s="86"/>
      <c r="BY27" s="86"/>
      <c r="BZ27" s="86"/>
      <c r="CA27" s="86"/>
      <c r="CB27" s="87">
        <f t="shared" si="0"/>
        <v>232</v>
      </c>
      <c r="CC27" s="48"/>
    </row>
    <row r="28" spans="1:81" s="67" customFormat="1" ht="18.3" customHeight="1">
      <c r="A28" s="83"/>
      <c r="B28" s="48"/>
      <c r="C28" s="84" t="s">
        <v>119</v>
      </c>
      <c r="D28" s="85" t="s">
        <v>120</v>
      </c>
      <c r="F28" s="74"/>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6"/>
      <c r="BV28" s="86"/>
      <c r="BW28" s="86"/>
      <c r="BX28" s="86"/>
      <c r="BY28" s="86"/>
      <c r="BZ28" s="86"/>
      <c r="CA28" s="86"/>
      <c r="CB28" s="87">
        <f t="shared" si="0"/>
        <v>0</v>
      </c>
      <c r="CC28" s="48"/>
    </row>
    <row r="29" spans="1:81" s="67" customFormat="1" ht="18.3" customHeight="1">
      <c r="A29" s="83"/>
      <c r="B29" s="48"/>
      <c r="C29" s="84"/>
      <c r="D29" s="85" t="s">
        <v>51</v>
      </c>
      <c r="F29" s="74"/>
      <c r="G29" s="86"/>
      <c r="H29" s="86"/>
      <c r="I29" s="86"/>
      <c r="J29" s="86"/>
      <c r="K29" s="86"/>
      <c r="L29" s="86">
        <v>1</v>
      </c>
      <c r="M29" s="86"/>
      <c r="N29" s="86">
        <v>1</v>
      </c>
      <c r="O29" s="86"/>
      <c r="P29" s="86">
        <v>1</v>
      </c>
      <c r="Q29" s="86"/>
      <c r="R29" s="86">
        <v>1</v>
      </c>
      <c r="S29" s="86"/>
      <c r="T29" s="86">
        <v>1</v>
      </c>
      <c r="U29" s="86"/>
      <c r="V29" s="86">
        <v>1</v>
      </c>
      <c r="W29" s="86">
        <v>1</v>
      </c>
      <c r="X29" s="86">
        <v>1</v>
      </c>
      <c r="Y29" s="86">
        <v>1</v>
      </c>
      <c r="Z29" s="86">
        <v>1</v>
      </c>
      <c r="AA29" s="86">
        <v>1</v>
      </c>
      <c r="AB29" s="86">
        <v>1</v>
      </c>
      <c r="AC29" s="86">
        <v>1</v>
      </c>
      <c r="AD29" s="86">
        <v>1</v>
      </c>
      <c r="AE29" s="86">
        <v>1</v>
      </c>
      <c r="AF29" s="86">
        <v>1</v>
      </c>
      <c r="AG29" s="86">
        <v>1</v>
      </c>
      <c r="AH29" s="86">
        <v>1</v>
      </c>
      <c r="AI29" s="86">
        <v>1</v>
      </c>
      <c r="AJ29" s="86">
        <v>1</v>
      </c>
      <c r="AK29" s="86">
        <v>1</v>
      </c>
      <c r="AL29" s="86">
        <v>1</v>
      </c>
      <c r="AM29" s="86">
        <v>1</v>
      </c>
      <c r="AN29" s="86">
        <v>1</v>
      </c>
      <c r="AO29" s="86">
        <v>1</v>
      </c>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6"/>
      <c r="BU29" s="86"/>
      <c r="BV29" s="86">
        <v>1</v>
      </c>
      <c r="BW29" s="86"/>
      <c r="BX29" s="86"/>
      <c r="BY29" s="86"/>
      <c r="BZ29" s="86"/>
      <c r="CA29" s="86"/>
      <c r="CB29" s="87">
        <f>SUM(G29:CA29)</f>
        <v>26</v>
      </c>
      <c r="CC29" s="48"/>
    </row>
    <row r="30" spans="1:81" s="88" customFormat="1" ht="18.75" customHeight="1">
      <c r="B30" s="89"/>
      <c r="C30" s="90"/>
      <c r="D30" s="91"/>
      <c r="E30" s="92"/>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3"/>
      <c r="AJ30" s="93"/>
      <c r="AK30" s="93"/>
      <c r="AL30" s="93"/>
      <c r="AM30" s="93"/>
      <c r="AN30" s="93"/>
      <c r="AO30" s="93"/>
      <c r="AP30" s="93"/>
      <c r="AQ30" s="93"/>
      <c r="AR30" s="93"/>
      <c r="AS30" s="93"/>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c r="BU30" s="93"/>
      <c r="BV30" s="93"/>
      <c r="BW30" s="93"/>
      <c r="BX30" s="93"/>
      <c r="BY30" s="93"/>
      <c r="BZ30" s="93"/>
      <c r="CA30" s="93"/>
      <c r="CB30" s="87"/>
      <c r="CC30" s="89"/>
    </row>
    <row r="31" spans="1:81" s="67" customFormat="1" ht="18.75" customHeight="1" thickBot="1">
      <c r="A31" s="74"/>
      <c r="B31" s="48"/>
      <c r="C31" s="94" t="s">
        <v>4</v>
      </c>
      <c r="D31" s="95"/>
      <c r="E31" s="96"/>
      <c r="F31" s="96"/>
      <c r="G31" s="97">
        <f t="shared" ref="G31:H31" si="1">SUM(G25:G30)</f>
        <v>0</v>
      </c>
      <c r="H31" s="97">
        <f t="shared" si="1"/>
        <v>0</v>
      </c>
      <c r="I31" s="97"/>
      <c r="J31" s="97">
        <f t="shared" ref="J31:P31" si="2">SUM(J25:J30)</f>
        <v>0</v>
      </c>
      <c r="K31" s="97">
        <f t="shared" si="2"/>
        <v>0</v>
      </c>
      <c r="L31" s="97">
        <f t="shared" si="2"/>
        <v>13</v>
      </c>
      <c r="M31" s="97">
        <f t="shared" si="2"/>
        <v>12</v>
      </c>
      <c r="N31" s="97">
        <f t="shared" si="2"/>
        <v>13</v>
      </c>
      <c r="O31" s="97">
        <f t="shared" si="2"/>
        <v>12</v>
      </c>
      <c r="P31" s="97">
        <f t="shared" si="2"/>
        <v>13</v>
      </c>
      <c r="Q31" s="97">
        <f t="shared" ref="Q31:CA31" si="3">SUM(Q25:Q28)</f>
        <v>12</v>
      </c>
      <c r="R31" s="97">
        <f t="shared" si="3"/>
        <v>13</v>
      </c>
      <c r="S31" s="97">
        <f t="shared" si="3"/>
        <v>13</v>
      </c>
      <c r="T31" s="97">
        <f t="shared" si="3"/>
        <v>13</v>
      </c>
      <c r="U31" s="97">
        <f t="shared" si="3"/>
        <v>13</v>
      </c>
      <c r="V31" s="97">
        <f t="shared" si="3"/>
        <v>13</v>
      </c>
      <c r="W31" s="97">
        <f t="shared" si="3"/>
        <v>13</v>
      </c>
      <c r="X31" s="97">
        <f t="shared" si="3"/>
        <v>13</v>
      </c>
      <c r="Y31" s="97">
        <f t="shared" si="3"/>
        <v>13</v>
      </c>
      <c r="Z31" s="97">
        <f t="shared" si="3"/>
        <v>13</v>
      </c>
      <c r="AA31" s="97">
        <f t="shared" si="3"/>
        <v>13</v>
      </c>
      <c r="AB31" s="97">
        <f t="shared" si="3"/>
        <v>13</v>
      </c>
      <c r="AC31" s="97">
        <f t="shared" si="3"/>
        <v>13</v>
      </c>
      <c r="AD31" s="97">
        <f t="shared" si="3"/>
        <v>13</v>
      </c>
      <c r="AE31" s="97">
        <f t="shared" si="3"/>
        <v>13</v>
      </c>
      <c r="AF31" s="97">
        <f t="shared" si="3"/>
        <v>13</v>
      </c>
      <c r="AG31" s="97">
        <f t="shared" si="3"/>
        <v>13</v>
      </c>
      <c r="AH31" s="97">
        <f t="shared" si="3"/>
        <v>13</v>
      </c>
      <c r="AI31" s="97">
        <f t="shared" si="3"/>
        <v>13</v>
      </c>
      <c r="AJ31" s="97">
        <f t="shared" si="3"/>
        <v>13</v>
      </c>
      <c r="AK31" s="97">
        <f t="shared" si="3"/>
        <v>13</v>
      </c>
      <c r="AL31" s="97">
        <f t="shared" si="3"/>
        <v>13</v>
      </c>
      <c r="AM31" s="97">
        <f t="shared" si="3"/>
        <v>13</v>
      </c>
      <c r="AN31" s="97">
        <f t="shared" si="3"/>
        <v>13</v>
      </c>
      <c r="AO31" s="97">
        <f t="shared" si="3"/>
        <v>13</v>
      </c>
      <c r="AP31" s="97">
        <f t="shared" si="3"/>
        <v>0</v>
      </c>
      <c r="AQ31" s="97">
        <f t="shared" si="3"/>
        <v>0</v>
      </c>
      <c r="AR31" s="97">
        <f t="shared" si="3"/>
        <v>0</v>
      </c>
      <c r="AS31" s="97">
        <f t="shared" si="3"/>
        <v>0</v>
      </c>
      <c r="AT31" s="97">
        <f t="shared" si="3"/>
        <v>0</v>
      </c>
      <c r="AU31" s="97">
        <f>SUM(AU25:AU28)</f>
        <v>0</v>
      </c>
      <c r="AV31" s="97">
        <f t="shared" si="3"/>
        <v>0</v>
      </c>
      <c r="AW31" s="97">
        <f t="shared" si="3"/>
        <v>0</v>
      </c>
      <c r="AX31" s="97">
        <f t="shared" si="3"/>
        <v>0</v>
      </c>
      <c r="AY31" s="97">
        <f t="shared" si="3"/>
        <v>0</v>
      </c>
      <c r="AZ31" s="97">
        <f t="shared" si="3"/>
        <v>0</v>
      </c>
      <c r="BA31" s="97">
        <f t="shared" si="3"/>
        <v>0</v>
      </c>
      <c r="BB31" s="97">
        <f t="shared" si="3"/>
        <v>0</v>
      </c>
      <c r="BC31" s="97">
        <f t="shared" si="3"/>
        <v>0</v>
      </c>
      <c r="BD31" s="97">
        <f t="shared" si="3"/>
        <v>0</v>
      </c>
      <c r="BE31" s="97">
        <f t="shared" si="3"/>
        <v>0</v>
      </c>
      <c r="BF31" s="97">
        <f t="shared" si="3"/>
        <v>0</v>
      </c>
      <c r="BG31" s="97">
        <f t="shared" si="3"/>
        <v>0</v>
      </c>
      <c r="BH31" s="97">
        <f t="shared" si="3"/>
        <v>0</v>
      </c>
      <c r="BI31" s="97">
        <f t="shared" si="3"/>
        <v>0</v>
      </c>
      <c r="BJ31" s="97">
        <f t="shared" si="3"/>
        <v>0</v>
      </c>
      <c r="BK31" s="97">
        <f t="shared" si="3"/>
        <v>0</v>
      </c>
      <c r="BL31" s="97">
        <f t="shared" si="3"/>
        <v>0</v>
      </c>
      <c r="BM31" s="97">
        <f t="shared" si="3"/>
        <v>0</v>
      </c>
      <c r="BN31" s="97">
        <f t="shared" si="3"/>
        <v>0</v>
      </c>
      <c r="BO31" s="97">
        <f t="shared" si="3"/>
        <v>0</v>
      </c>
      <c r="BP31" s="97">
        <f t="shared" si="3"/>
        <v>0</v>
      </c>
      <c r="BQ31" s="97">
        <f t="shared" si="3"/>
        <v>0</v>
      </c>
      <c r="BR31" s="97">
        <f t="shared" si="3"/>
        <v>0</v>
      </c>
      <c r="BS31" s="97">
        <f t="shared" si="3"/>
        <v>0</v>
      </c>
      <c r="BT31" s="97">
        <f t="shared" si="3"/>
        <v>0</v>
      </c>
      <c r="BU31" s="97">
        <f t="shared" si="3"/>
        <v>0</v>
      </c>
      <c r="BV31" s="97">
        <f>SUM(BV25:BV28)</f>
        <v>6</v>
      </c>
      <c r="BW31" s="97">
        <f t="shared" si="3"/>
        <v>0</v>
      </c>
      <c r="BX31" s="97">
        <f t="shared" si="3"/>
        <v>0</v>
      </c>
      <c r="BY31" s="97">
        <f t="shared" si="3"/>
        <v>0</v>
      </c>
      <c r="BZ31" s="97">
        <f t="shared" si="3"/>
        <v>0</v>
      </c>
      <c r="CA31" s="97">
        <f t="shared" si="3"/>
        <v>0</v>
      </c>
      <c r="CB31" s="98">
        <f>SUM(G31:BV31)</f>
        <v>393</v>
      </c>
      <c r="CC31" s="48"/>
    </row>
    <row r="32" spans="1:81" s="67" customFormat="1" ht="13.2" thickBot="1">
      <c r="A32" s="74"/>
      <c r="B32" s="48"/>
      <c r="C32" s="79" t="s">
        <v>13</v>
      </c>
      <c r="D32" s="85"/>
      <c r="E32" s="99"/>
      <c r="F32" s="99"/>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100"/>
      <c r="BG32" s="100"/>
      <c r="BH32" s="100"/>
      <c r="BI32" s="100"/>
      <c r="BJ32" s="100"/>
      <c r="BK32" s="100"/>
      <c r="BL32" s="100"/>
      <c r="BM32" s="100"/>
      <c r="BN32" s="100"/>
      <c r="BO32" s="100"/>
      <c r="BP32" s="100"/>
      <c r="BQ32" s="100"/>
      <c r="BR32" s="100"/>
      <c r="BS32" s="100"/>
      <c r="BT32" s="100"/>
      <c r="BU32" s="100"/>
      <c r="BV32" s="100"/>
      <c r="BW32" s="100"/>
      <c r="BX32" s="100"/>
      <c r="BY32" s="100"/>
      <c r="BZ32" s="100"/>
      <c r="CA32" s="100"/>
      <c r="CB32" s="101"/>
      <c r="CC32" s="48"/>
    </row>
    <row r="33" spans="1:81" s="67" customFormat="1" ht="12.6">
      <c r="A33" s="74"/>
      <c r="B33" s="48"/>
      <c r="C33" s="79"/>
      <c r="D33" s="85"/>
      <c r="E33" s="99"/>
      <c r="F33" s="99"/>
      <c r="G33" s="71">
        <v>2023</v>
      </c>
      <c r="H33" s="72"/>
      <c r="I33" s="72"/>
      <c r="J33" s="71"/>
      <c r="K33" s="72"/>
      <c r="L33" s="72"/>
      <c r="M33" s="72"/>
      <c r="N33" s="72"/>
      <c r="O33" s="71"/>
      <c r="P33" s="72">
        <v>2024</v>
      </c>
      <c r="Q33" s="72"/>
      <c r="R33" s="72"/>
      <c r="S33" s="72"/>
      <c r="T33" s="71"/>
      <c r="U33" s="72"/>
      <c r="V33" s="72"/>
      <c r="W33" s="72"/>
      <c r="X33" s="72"/>
      <c r="Y33" s="72"/>
      <c r="Z33" s="72"/>
      <c r="AA33" s="72"/>
      <c r="AB33" s="72">
        <v>2025</v>
      </c>
      <c r="AC33" s="72"/>
      <c r="AD33" s="72"/>
      <c r="AE33" s="72"/>
      <c r="AF33" s="71"/>
      <c r="AG33" s="72"/>
      <c r="AH33" s="72"/>
      <c r="AI33" s="72"/>
      <c r="AJ33" s="72"/>
      <c r="AK33" s="72"/>
      <c r="AL33" s="72"/>
      <c r="AM33" s="72"/>
      <c r="AN33" s="72">
        <v>2025</v>
      </c>
      <c r="AO33" s="72"/>
      <c r="AP33" s="72"/>
      <c r="AQ33" s="72"/>
      <c r="AR33" s="71"/>
      <c r="AS33" s="72"/>
      <c r="AT33" s="72"/>
      <c r="AU33" s="72"/>
      <c r="AV33" s="72"/>
      <c r="AW33" s="72"/>
      <c r="AX33" s="72"/>
      <c r="AY33" s="72"/>
      <c r="AZ33" s="72"/>
      <c r="BA33" s="72"/>
      <c r="BB33" s="72"/>
      <c r="BC33" s="72"/>
      <c r="BD33" s="71">
        <v>2025</v>
      </c>
      <c r="BE33" s="72"/>
      <c r="BF33" s="72"/>
      <c r="BG33" s="72"/>
      <c r="BH33" s="72"/>
      <c r="BI33" s="72"/>
      <c r="BJ33" s="72"/>
      <c r="BK33" s="72"/>
      <c r="BL33" s="72"/>
      <c r="BM33" s="72"/>
      <c r="BN33" s="72"/>
      <c r="BO33" s="72"/>
      <c r="BP33" s="71">
        <v>2026</v>
      </c>
      <c r="BQ33" s="72"/>
      <c r="BR33" s="72"/>
      <c r="BS33" s="72"/>
      <c r="BT33" s="72"/>
      <c r="BU33" s="72"/>
      <c r="BV33" s="72"/>
      <c r="BW33" s="72"/>
      <c r="BX33" s="72"/>
      <c r="BY33" s="72"/>
      <c r="BZ33" s="72"/>
      <c r="CA33" s="72"/>
      <c r="CB33" s="102" t="s">
        <v>1</v>
      </c>
      <c r="CC33" s="48"/>
    </row>
    <row r="34" spans="1:81" s="74" customFormat="1" ht="16.5" customHeight="1" thickBot="1">
      <c r="B34" s="37"/>
      <c r="C34" s="79"/>
      <c r="D34" s="85"/>
      <c r="E34" s="103"/>
      <c r="F34" s="99"/>
      <c r="G34" s="75" t="s">
        <v>7</v>
      </c>
      <c r="H34" s="75" t="s">
        <v>5</v>
      </c>
      <c r="I34" s="75" t="s">
        <v>6</v>
      </c>
      <c r="J34" s="75" t="s">
        <v>6</v>
      </c>
      <c r="K34" s="75" t="s">
        <v>7</v>
      </c>
      <c r="L34" s="75" t="s">
        <v>8</v>
      </c>
      <c r="M34" s="75" t="s">
        <v>9</v>
      </c>
      <c r="N34" s="75" t="s">
        <v>10</v>
      </c>
      <c r="O34" s="75" t="s">
        <v>11</v>
      </c>
      <c r="P34" s="75" t="s">
        <v>6</v>
      </c>
      <c r="Q34" s="75" t="s">
        <v>12</v>
      </c>
      <c r="R34" s="75" t="s">
        <v>5</v>
      </c>
      <c r="S34" s="75" t="s">
        <v>7</v>
      </c>
      <c r="T34" s="75" t="s">
        <v>5</v>
      </c>
      <c r="U34" s="75" t="s">
        <v>6</v>
      </c>
      <c r="V34" s="75" t="s">
        <v>6</v>
      </c>
      <c r="W34" s="75" t="s">
        <v>7</v>
      </c>
      <c r="X34" s="75" t="s">
        <v>8</v>
      </c>
      <c r="Y34" s="75" t="s">
        <v>9</v>
      </c>
      <c r="Z34" s="75" t="s">
        <v>10</v>
      </c>
      <c r="AA34" s="75" t="s">
        <v>11</v>
      </c>
      <c r="AB34" s="75" t="s">
        <v>6</v>
      </c>
      <c r="AC34" s="75" t="s">
        <v>12</v>
      </c>
      <c r="AD34" s="75" t="s">
        <v>5</v>
      </c>
      <c r="AE34" s="75" t="s">
        <v>7</v>
      </c>
      <c r="AF34" s="75" t="s">
        <v>5</v>
      </c>
      <c r="AG34" s="75" t="s">
        <v>6</v>
      </c>
      <c r="AH34" s="75" t="s">
        <v>6</v>
      </c>
      <c r="AI34" s="75" t="s">
        <v>7</v>
      </c>
      <c r="AJ34" s="75" t="s">
        <v>8</v>
      </c>
      <c r="AK34" s="75" t="s">
        <v>9</v>
      </c>
      <c r="AL34" s="75" t="s">
        <v>10</v>
      </c>
      <c r="AM34" s="75" t="s">
        <v>11</v>
      </c>
      <c r="AN34" s="75" t="s">
        <v>6</v>
      </c>
      <c r="AO34" s="75" t="s">
        <v>12</v>
      </c>
      <c r="AP34" s="75" t="s">
        <v>5</v>
      </c>
      <c r="AQ34" s="75" t="s">
        <v>7</v>
      </c>
      <c r="AR34" s="75" t="s">
        <v>5</v>
      </c>
      <c r="AS34" s="75" t="s">
        <v>6</v>
      </c>
      <c r="AT34" s="75" t="s">
        <v>6</v>
      </c>
      <c r="AU34" s="75" t="s">
        <v>7</v>
      </c>
      <c r="AV34" s="75" t="s">
        <v>8</v>
      </c>
      <c r="AW34" s="75" t="s">
        <v>6</v>
      </c>
      <c r="AX34" s="75" t="s">
        <v>6</v>
      </c>
      <c r="AY34" s="75" t="s">
        <v>7</v>
      </c>
      <c r="AZ34" s="75" t="s">
        <v>8</v>
      </c>
      <c r="BA34" s="75" t="s">
        <v>9</v>
      </c>
      <c r="BB34" s="75" t="s">
        <v>10</v>
      </c>
      <c r="BC34" s="75" t="s">
        <v>10</v>
      </c>
      <c r="BD34" s="75" t="s">
        <v>6</v>
      </c>
      <c r="BE34" s="75" t="s">
        <v>12</v>
      </c>
      <c r="BF34" s="75" t="s">
        <v>5</v>
      </c>
      <c r="BG34" s="75" t="s">
        <v>7</v>
      </c>
      <c r="BH34" s="75" t="s">
        <v>5</v>
      </c>
      <c r="BI34" s="75" t="s">
        <v>6</v>
      </c>
      <c r="BJ34" s="75" t="s">
        <v>6</v>
      </c>
      <c r="BK34" s="75" t="s">
        <v>7</v>
      </c>
      <c r="BL34" s="75" t="s">
        <v>8</v>
      </c>
      <c r="BM34" s="75" t="s">
        <v>9</v>
      </c>
      <c r="BN34" s="75" t="s">
        <v>10</v>
      </c>
      <c r="BO34" s="75" t="s">
        <v>11</v>
      </c>
      <c r="BP34" s="75" t="s">
        <v>6</v>
      </c>
      <c r="BQ34" s="75" t="s">
        <v>12</v>
      </c>
      <c r="BR34" s="75" t="s">
        <v>5</v>
      </c>
      <c r="BS34" s="75" t="s">
        <v>7</v>
      </c>
      <c r="BT34" s="75" t="s">
        <v>5</v>
      </c>
      <c r="BU34" s="75" t="s">
        <v>6</v>
      </c>
      <c r="BV34" s="75" t="s">
        <v>9</v>
      </c>
      <c r="BW34" s="75" t="s">
        <v>7</v>
      </c>
      <c r="BX34" s="75" t="s">
        <v>8</v>
      </c>
      <c r="BY34" s="75" t="s">
        <v>9</v>
      </c>
      <c r="BZ34" s="75" t="s">
        <v>10</v>
      </c>
      <c r="CA34" s="75" t="s">
        <v>11</v>
      </c>
      <c r="CB34" s="104"/>
      <c r="CC34" s="37"/>
    </row>
    <row r="35" spans="1:81" s="67" customFormat="1" ht="18.75" customHeight="1">
      <c r="B35" s="48"/>
      <c r="C35" s="79" t="s">
        <v>16</v>
      </c>
      <c r="D35" s="105"/>
      <c r="E35" s="103"/>
      <c r="F35" s="106"/>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c r="BM35" s="107"/>
      <c r="BN35" s="107"/>
      <c r="BO35" s="107"/>
      <c r="BP35" s="107"/>
      <c r="BQ35" s="107"/>
      <c r="BR35" s="107"/>
      <c r="BS35" s="107"/>
      <c r="BT35" s="107"/>
      <c r="BU35" s="107"/>
      <c r="BV35" s="107"/>
      <c r="BW35" s="107"/>
      <c r="BX35" s="107"/>
      <c r="BY35" s="107"/>
      <c r="BZ35" s="107"/>
      <c r="CA35" s="107"/>
      <c r="CB35" s="108"/>
      <c r="CC35" s="48"/>
    </row>
    <row r="36" spans="1:81" s="67" customFormat="1" ht="19.350000000000001" customHeight="1">
      <c r="A36" s="74"/>
      <c r="B36" s="48"/>
      <c r="C36" s="84" t="str">
        <f>C25</f>
        <v>Amran Raja</v>
      </c>
      <c r="D36" s="74">
        <v>2023</v>
      </c>
      <c r="E36" s="109">
        <v>950</v>
      </c>
      <c r="F36" s="74"/>
      <c r="G36" s="110">
        <f t="shared" ref="G36:I36" si="4">+G25*$E$36</f>
        <v>0</v>
      </c>
      <c r="H36" s="110">
        <f t="shared" si="4"/>
        <v>0</v>
      </c>
      <c r="I36" s="110">
        <f t="shared" si="4"/>
        <v>0</v>
      </c>
      <c r="J36" s="110">
        <f t="shared" ref="J36:O36" si="5">+J25*$E$36</f>
        <v>0</v>
      </c>
      <c r="K36" s="110">
        <f t="shared" si="5"/>
        <v>0</v>
      </c>
      <c r="L36" s="110">
        <f t="shared" si="5"/>
        <v>1900</v>
      </c>
      <c r="M36" s="110">
        <f t="shared" si="5"/>
        <v>1900</v>
      </c>
      <c r="N36" s="110">
        <f t="shared" si="5"/>
        <v>1900</v>
      </c>
      <c r="O36" s="110">
        <f t="shared" si="5"/>
        <v>1900</v>
      </c>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0"/>
      <c r="BM36" s="110"/>
      <c r="BN36" s="110"/>
      <c r="BO36" s="110"/>
      <c r="BP36" s="110"/>
      <c r="BQ36" s="110"/>
      <c r="BR36" s="110"/>
      <c r="BS36" s="110"/>
      <c r="BT36" s="110"/>
      <c r="BU36" s="110"/>
      <c r="BV36" s="110"/>
      <c r="BW36" s="110"/>
      <c r="BX36" s="110"/>
      <c r="BY36" s="110"/>
      <c r="BZ36" s="110"/>
      <c r="CA36" s="110"/>
      <c r="CB36" s="111">
        <f t="shared" ref="CB36:CB49" si="6">SUM(G36:BV36)</f>
        <v>7600</v>
      </c>
      <c r="CC36" s="48"/>
    </row>
    <row r="37" spans="1:81" s="67" customFormat="1" ht="19.350000000000001" customHeight="1">
      <c r="A37" s="74"/>
      <c r="B37" s="48"/>
      <c r="C37" s="84"/>
      <c r="D37" s="74">
        <v>2024</v>
      </c>
      <c r="E37" s="109">
        <f>E36*1.05</f>
        <v>997.5</v>
      </c>
      <c r="F37" s="74"/>
      <c r="G37" s="110"/>
      <c r="H37" s="110"/>
      <c r="I37" s="110"/>
      <c r="J37" s="110"/>
      <c r="K37" s="110"/>
      <c r="L37" s="110"/>
      <c r="M37" s="110"/>
      <c r="N37" s="110"/>
      <c r="O37" s="110"/>
      <c r="P37" s="110">
        <f t="shared" ref="P37:S37" si="7">+P25*$E$37</f>
        <v>1995</v>
      </c>
      <c r="Q37" s="110">
        <f t="shared" si="7"/>
        <v>1995</v>
      </c>
      <c r="R37" s="110">
        <f t="shared" si="7"/>
        <v>997.5</v>
      </c>
      <c r="S37" s="110">
        <f t="shared" si="7"/>
        <v>997.5</v>
      </c>
      <c r="T37" s="110">
        <f t="shared" ref="T37:AA37" si="8">+T25*$E$37</f>
        <v>997.5</v>
      </c>
      <c r="U37" s="110">
        <f t="shared" si="8"/>
        <v>997.5</v>
      </c>
      <c r="V37" s="110">
        <f t="shared" si="8"/>
        <v>997.5</v>
      </c>
      <c r="W37" s="110">
        <f t="shared" si="8"/>
        <v>997.5</v>
      </c>
      <c r="X37" s="110">
        <f t="shared" si="8"/>
        <v>997.5</v>
      </c>
      <c r="Y37" s="110">
        <f t="shared" si="8"/>
        <v>997.5</v>
      </c>
      <c r="Z37" s="110">
        <f t="shared" si="8"/>
        <v>997.5</v>
      </c>
      <c r="AA37" s="110">
        <f t="shared" si="8"/>
        <v>997.5</v>
      </c>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0"/>
      <c r="BM37" s="110"/>
      <c r="BN37" s="110"/>
      <c r="BO37" s="110"/>
      <c r="BP37" s="110"/>
      <c r="BQ37" s="110"/>
      <c r="BR37" s="110"/>
      <c r="BS37" s="110"/>
      <c r="BT37" s="110"/>
      <c r="BU37" s="110"/>
      <c r="BV37" s="110"/>
      <c r="BW37" s="110"/>
      <c r="BX37" s="110"/>
      <c r="BY37" s="110"/>
      <c r="BZ37" s="110"/>
      <c r="CA37" s="110"/>
      <c r="CB37" s="111">
        <f t="shared" si="6"/>
        <v>13965</v>
      </c>
      <c r="CC37" s="48"/>
    </row>
    <row r="38" spans="1:81" s="67" customFormat="1" ht="19.350000000000001" customHeight="1">
      <c r="A38" s="74"/>
      <c r="B38" s="48"/>
      <c r="C38" s="84"/>
      <c r="D38" s="74">
        <v>2025</v>
      </c>
      <c r="E38" s="109">
        <f t="shared" ref="E38:E40" si="9">E37*1.05</f>
        <v>1047.375</v>
      </c>
      <c r="F38" s="74"/>
      <c r="G38" s="110"/>
      <c r="H38" s="110"/>
      <c r="I38" s="110"/>
      <c r="J38" s="110"/>
      <c r="K38" s="110"/>
      <c r="L38" s="110"/>
      <c r="M38" s="110"/>
      <c r="N38" s="110"/>
      <c r="O38" s="110"/>
      <c r="P38" s="110"/>
      <c r="Q38" s="110"/>
      <c r="R38" s="110"/>
      <c r="S38" s="110"/>
      <c r="T38" s="110"/>
      <c r="U38" s="110"/>
      <c r="V38" s="110"/>
      <c r="W38" s="110"/>
      <c r="X38" s="110"/>
      <c r="Y38" s="110"/>
      <c r="Z38" s="110"/>
      <c r="AA38" s="110"/>
      <c r="AB38" s="110">
        <f t="shared" ref="AB38:AE38" si="10">+AB25*$E$38</f>
        <v>1047.375</v>
      </c>
      <c r="AC38" s="110">
        <f t="shared" si="10"/>
        <v>1047.375</v>
      </c>
      <c r="AD38" s="110">
        <f t="shared" si="10"/>
        <v>1047.375</v>
      </c>
      <c r="AE38" s="110">
        <f t="shared" si="10"/>
        <v>1047.375</v>
      </c>
      <c r="AF38" s="110">
        <f t="shared" ref="AF38:AM38" si="11">+AF25*$E$38</f>
        <v>1047.375</v>
      </c>
      <c r="AG38" s="110">
        <f t="shared" si="11"/>
        <v>1047.375</v>
      </c>
      <c r="AH38" s="110">
        <f t="shared" si="11"/>
        <v>1047.375</v>
      </c>
      <c r="AI38" s="110">
        <f t="shared" si="11"/>
        <v>1047.375</v>
      </c>
      <c r="AJ38" s="110">
        <f t="shared" si="11"/>
        <v>1047.375</v>
      </c>
      <c r="AK38" s="110">
        <f t="shared" si="11"/>
        <v>1047.375</v>
      </c>
      <c r="AL38" s="110">
        <f t="shared" si="11"/>
        <v>1047.375</v>
      </c>
      <c r="AM38" s="110">
        <f t="shared" si="11"/>
        <v>1047.375</v>
      </c>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0"/>
      <c r="BM38" s="110"/>
      <c r="BN38" s="110"/>
      <c r="BO38" s="110"/>
      <c r="BP38" s="110"/>
      <c r="BQ38" s="110"/>
      <c r="BR38" s="110"/>
      <c r="BS38" s="110"/>
      <c r="BT38" s="110"/>
      <c r="BU38" s="110"/>
      <c r="BV38" s="110"/>
      <c r="BW38" s="110"/>
      <c r="BX38" s="110"/>
      <c r="BY38" s="110"/>
      <c r="BZ38" s="110"/>
      <c r="CA38" s="110"/>
      <c r="CB38" s="111">
        <f t="shared" si="6"/>
        <v>12568.5</v>
      </c>
      <c r="CC38" s="48"/>
    </row>
    <row r="39" spans="1:81" s="67" customFormat="1" ht="19.350000000000001" customHeight="1">
      <c r="A39" s="74"/>
      <c r="B39" s="48"/>
      <c r="C39" s="84"/>
      <c r="D39" s="74">
        <v>2026</v>
      </c>
      <c r="E39" s="109">
        <f t="shared" si="9"/>
        <v>1099.7437500000001</v>
      </c>
      <c r="F39" s="74"/>
      <c r="G39" s="110"/>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f t="shared" ref="AN39:AQ39" si="12">+AN25*$E$39</f>
        <v>1099.7437500000001</v>
      </c>
      <c r="AO39" s="110">
        <f t="shared" si="12"/>
        <v>1099.7437500000001</v>
      </c>
      <c r="AP39" s="110">
        <f t="shared" si="12"/>
        <v>0</v>
      </c>
      <c r="AQ39" s="110">
        <f t="shared" si="12"/>
        <v>0</v>
      </c>
      <c r="AR39" s="110">
        <f t="shared" ref="AR39:BC39" si="13">+AR25*$E$39</f>
        <v>0</v>
      </c>
      <c r="AS39" s="110">
        <f t="shared" si="13"/>
        <v>0</v>
      </c>
      <c r="AT39" s="110">
        <f t="shared" si="13"/>
        <v>0</v>
      </c>
      <c r="AU39" s="110">
        <f>+AU25*$E$39</f>
        <v>0</v>
      </c>
      <c r="AV39" s="110">
        <f t="shared" si="13"/>
        <v>0</v>
      </c>
      <c r="AW39" s="110">
        <f t="shared" si="13"/>
        <v>0</v>
      </c>
      <c r="AX39" s="110">
        <f t="shared" si="13"/>
        <v>0</v>
      </c>
      <c r="AY39" s="110">
        <f t="shared" si="13"/>
        <v>0</v>
      </c>
      <c r="AZ39" s="110">
        <f t="shared" si="13"/>
        <v>0</v>
      </c>
      <c r="BA39" s="110">
        <f t="shared" si="13"/>
        <v>0</v>
      </c>
      <c r="BB39" s="110">
        <f t="shared" si="13"/>
        <v>0</v>
      </c>
      <c r="BC39" s="110">
        <f t="shared" si="13"/>
        <v>0</v>
      </c>
      <c r="BD39" s="110"/>
      <c r="BE39" s="110"/>
      <c r="BF39" s="110"/>
      <c r="BG39" s="110"/>
      <c r="BH39" s="110"/>
      <c r="BI39" s="110"/>
      <c r="BJ39" s="110"/>
      <c r="BK39" s="110"/>
      <c r="BL39" s="110"/>
      <c r="BM39" s="110"/>
      <c r="BN39" s="110"/>
      <c r="BO39" s="110"/>
      <c r="BP39" s="110"/>
      <c r="BQ39" s="110"/>
      <c r="BR39" s="110"/>
      <c r="BS39" s="110"/>
      <c r="BT39" s="110"/>
      <c r="BU39" s="110"/>
      <c r="BV39" s="110"/>
      <c r="BW39" s="110"/>
      <c r="BX39" s="110"/>
      <c r="BY39" s="110"/>
      <c r="BZ39" s="110"/>
      <c r="CA39" s="110"/>
      <c r="CB39" s="111">
        <f t="shared" si="6"/>
        <v>2199.4875000000002</v>
      </c>
      <c r="CC39" s="48"/>
    </row>
    <row r="40" spans="1:81" s="67" customFormat="1" ht="19.350000000000001" customHeight="1">
      <c r="A40" s="74"/>
      <c r="B40" s="48"/>
      <c r="C40" s="84"/>
      <c r="D40" s="74">
        <v>2027</v>
      </c>
      <c r="E40" s="109">
        <f t="shared" si="9"/>
        <v>1154.7309375000002</v>
      </c>
      <c r="F40" s="74"/>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f t="shared" ref="BD40:CA40" si="14">+BD25*$E$40</f>
        <v>0</v>
      </c>
      <c r="BE40" s="110">
        <f t="shared" si="14"/>
        <v>0</v>
      </c>
      <c r="BF40" s="110">
        <f t="shared" si="14"/>
        <v>0</v>
      </c>
      <c r="BG40" s="110">
        <f t="shared" si="14"/>
        <v>0</v>
      </c>
      <c r="BH40" s="110">
        <f t="shared" si="14"/>
        <v>0</v>
      </c>
      <c r="BI40" s="110">
        <f t="shared" si="14"/>
        <v>0</v>
      </c>
      <c r="BJ40" s="110">
        <f t="shared" si="14"/>
        <v>0</v>
      </c>
      <c r="BK40" s="110">
        <f t="shared" si="14"/>
        <v>0</v>
      </c>
      <c r="BL40" s="110">
        <f t="shared" si="14"/>
        <v>0</v>
      </c>
      <c r="BM40" s="110">
        <f t="shared" si="14"/>
        <v>0</v>
      </c>
      <c r="BN40" s="110">
        <f t="shared" si="14"/>
        <v>0</v>
      </c>
      <c r="BO40" s="110">
        <f t="shared" si="14"/>
        <v>0</v>
      </c>
      <c r="BP40" s="110">
        <f t="shared" si="14"/>
        <v>0</v>
      </c>
      <c r="BQ40" s="110">
        <f t="shared" si="14"/>
        <v>0</v>
      </c>
      <c r="BR40" s="110">
        <f t="shared" si="14"/>
        <v>0</v>
      </c>
      <c r="BS40" s="110">
        <f t="shared" si="14"/>
        <v>0</v>
      </c>
      <c r="BT40" s="110">
        <f t="shared" si="14"/>
        <v>0</v>
      </c>
      <c r="BU40" s="110">
        <f t="shared" si="14"/>
        <v>0</v>
      </c>
      <c r="BV40" s="110">
        <f>+BV25*$E$40</f>
        <v>0</v>
      </c>
      <c r="BW40" s="110">
        <f t="shared" si="14"/>
        <v>0</v>
      </c>
      <c r="BX40" s="110">
        <f t="shared" si="14"/>
        <v>0</v>
      </c>
      <c r="BY40" s="110">
        <f t="shared" si="14"/>
        <v>0</v>
      </c>
      <c r="BZ40" s="110">
        <f t="shared" si="14"/>
        <v>0</v>
      </c>
      <c r="CA40" s="110">
        <f t="shared" si="14"/>
        <v>0</v>
      </c>
      <c r="CB40" s="111">
        <f t="shared" si="6"/>
        <v>0</v>
      </c>
      <c r="CC40" s="48"/>
    </row>
    <row r="41" spans="1:81" s="67" customFormat="1" ht="19.350000000000001" customHeight="1">
      <c r="A41" s="74"/>
      <c r="B41" s="48"/>
      <c r="C41" s="84" t="str">
        <f>C26</f>
        <v>Balazs Szabo</v>
      </c>
      <c r="D41" s="74">
        <v>2023</v>
      </c>
      <c r="E41" s="109">
        <v>550</v>
      </c>
      <c r="F41" s="74"/>
      <c r="G41" s="110">
        <f t="shared" ref="G41:I41" si="15">+G26*$E$41</f>
        <v>0</v>
      </c>
      <c r="H41" s="110">
        <f t="shared" si="15"/>
        <v>0</v>
      </c>
      <c r="I41" s="110">
        <f t="shared" si="15"/>
        <v>0</v>
      </c>
      <c r="J41" s="110">
        <f t="shared" ref="J41:O41" si="16">+J26*$E$41</f>
        <v>0</v>
      </c>
      <c r="K41" s="110">
        <f t="shared" si="16"/>
        <v>0</v>
      </c>
      <c r="L41" s="110">
        <f t="shared" si="16"/>
        <v>2200</v>
      </c>
      <c r="M41" s="110">
        <f t="shared" si="16"/>
        <v>2200</v>
      </c>
      <c r="N41" s="110">
        <f t="shared" si="16"/>
        <v>2200</v>
      </c>
      <c r="O41" s="110">
        <f t="shared" si="16"/>
        <v>2200</v>
      </c>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0"/>
      <c r="BM41" s="110"/>
      <c r="BN41" s="110"/>
      <c r="BO41" s="110"/>
      <c r="BP41" s="110"/>
      <c r="BQ41" s="110"/>
      <c r="BR41" s="110"/>
      <c r="BS41" s="110"/>
      <c r="BT41" s="110"/>
      <c r="BU41" s="110"/>
      <c r="BV41" s="110"/>
      <c r="BW41" s="110"/>
      <c r="BX41" s="110"/>
      <c r="BY41" s="110"/>
      <c r="BZ41" s="110"/>
      <c r="CA41" s="110"/>
      <c r="CB41" s="111">
        <f t="shared" si="6"/>
        <v>8800</v>
      </c>
      <c r="CC41" s="48"/>
    </row>
    <row r="42" spans="1:81" s="67" customFormat="1" ht="19.350000000000001" customHeight="1">
      <c r="A42" s="74"/>
      <c r="B42" s="48"/>
      <c r="C42" s="84"/>
      <c r="D42" s="74">
        <v>2024</v>
      </c>
      <c r="E42" s="109">
        <f>E41*1.05</f>
        <v>577.5</v>
      </c>
      <c r="F42" s="74"/>
      <c r="G42" s="110"/>
      <c r="H42" s="110"/>
      <c r="I42" s="110"/>
      <c r="J42" s="110"/>
      <c r="K42" s="110"/>
      <c r="L42" s="110"/>
      <c r="M42" s="110"/>
      <c r="N42" s="110"/>
      <c r="O42" s="110"/>
      <c r="P42" s="110">
        <f t="shared" ref="P42:S42" si="17">+P26*$E$42</f>
        <v>2310</v>
      </c>
      <c r="Q42" s="110">
        <f t="shared" si="17"/>
        <v>2310</v>
      </c>
      <c r="R42" s="110">
        <f t="shared" si="17"/>
        <v>2310</v>
      </c>
      <c r="S42" s="110">
        <f t="shared" si="17"/>
        <v>2310</v>
      </c>
      <c r="T42" s="110">
        <f t="shared" ref="T42:AA42" si="18">+T26*$E$42</f>
        <v>2310</v>
      </c>
      <c r="U42" s="110">
        <f t="shared" si="18"/>
        <v>2310</v>
      </c>
      <c r="V42" s="110">
        <f t="shared" si="18"/>
        <v>2310</v>
      </c>
      <c r="W42" s="110">
        <f t="shared" si="18"/>
        <v>2310</v>
      </c>
      <c r="X42" s="110">
        <f t="shared" si="18"/>
        <v>2310</v>
      </c>
      <c r="Y42" s="110">
        <f t="shared" si="18"/>
        <v>2310</v>
      </c>
      <c r="Z42" s="110">
        <f t="shared" si="18"/>
        <v>2310</v>
      </c>
      <c r="AA42" s="110">
        <f t="shared" si="18"/>
        <v>2310</v>
      </c>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c r="BQ42" s="110"/>
      <c r="BR42" s="110"/>
      <c r="BS42" s="110"/>
      <c r="BT42" s="110"/>
      <c r="BU42" s="110"/>
      <c r="BV42" s="110"/>
      <c r="BW42" s="110"/>
      <c r="BX42" s="110"/>
      <c r="BY42" s="110"/>
      <c r="BZ42" s="110"/>
      <c r="CA42" s="110"/>
      <c r="CB42" s="111">
        <f t="shared" si="6"/>
        <v>27720</v>
      </c>
      <c r="CC42" s="48"/>
    </row>
    <row r="43" spans="1:81" s="67" customFormat="1" ht="19.350000000000001" customHeight="1">
      <c r="A43" s="74"/>
      <c r="B43" s="48"/>
      <c r="C43" s="84"/>
      <c r="D43" s="74">
        <v>2025</v>
      </c>
      <c r="E43" s="109">
        <f t="shared" ref="E43:E45" si="19">E42*1.05</f>
        <v>606.375</v>
      </c>
      <c r="F43" s="74"/>
      <c r="G43" s="110"/>
      <c r="H43" s="110"/>
      <c r="I43" s="110"/>
      <c r="J43" s="110"/>
      <c r="K43" s="110"/>
      <c r="L43" s="110"/>
      <c r="M43" s="110"/>
      <c r="N43" s="110"/>
      <c r="O43" s="110"/>
      <c r="P43" s="110"/>
      <c r="Q43" s="110"/>
      <c r="R43" s="110"/>
      <c r="S43" s="110"/>
      <c r="T43" s="110"/>
      <c r="U43" s="110"/>
      <c r="V43" s="110"/>
      <c r="W43" s="110"/>
      <c r="X43" s="110"/>
      <c r="Y43" s="110"/>
      <c r="Z43" s="110"/>
      <c r="AA43" s="110"/>
      <c r="AB43" s="110">
        <f t="shared" ref="AB43:AE43" si="20">+AB26*$E$43</f>
        <v>2425.5</v>
      </c>
      <c r="AC43" s="110">
        <f t="shared" si="20"/>
        <v>2425.5</v>
      </c>
      <c r="AD43" s="110">
        <f t="shared" si="20"/>
        <v>2425.5</v>
      </c>
      <c r="AE43" s="110">
        <f t="shared" si="20"/>
        <v>2425.5</v>
      </c>
      <c r="AF43" s="110">
        <f t="shared" ref="AF43:AM43" si="21">+AF26*$E$43</f>
        <v>2425.5</v>
      </c>
      <c r="AG43" s="110">
        <f t="shared" si="21"/>
        <v>2425.5</v>
      </c>
      <c r="AH43" s="110">
        <f t="shared" si="21"/>
        <v>2425.5</v>
      </c>
      <c r="AI43" s="110">
        <f t="shared" si="21"/>
        <v>2425.5</v>
      </c>
      <c r="AJ43" s="110">
        <f t="shared" si="21"/>
        <v>2425.5</v>
      </c>
      <c r="AK43" s="110">
        <f t="shared" si="21"/>
        <v>2425.5</v>
      </c>
      <c r="AL43" s="110">
        <f t="shared" si="21"/>
        <v>2425.5</v>
      </c>
      <c r="AM43" s="110">
        <f t="shared" si="21"/>
        <v>2425.5</v>
      </c>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c r="BQ43" s="110"/>
      <c r="BR43" s="110"/>
      <c r="BS43" s="110"/>
      <c r="BT43" s="110"/>
      <c r="BU43" s="110"/>
      <c r="BV43" s="110"/>
      <c r="BW43" s="110"/>
      <c r="BX43" s="110"/>
      <c r="BY43" s="110"/>
      <c r="BZ43" s="110"/>
      <c r="CA43" s="110"/>
      <c r="CB43" s="111">
        <f t="shared" si="6"/>
        <v>29106</v>
      </c>
      <c r="CC43" s="48"/>
    </row>
    <row r="44" spans="1:81" s="67" customFormat="1" ht="19.350000000000001" customHeight="1">
      <c r="A44" s="74"/>
      <c r="B44" s="48"/>
      <c r="C44" s="84"/>
      <c r="D44" s="74">
        <v>2026</v>
      </c>
      <c r="E44" s="109">
        <f t="shared" si="19"/>
        <v>636.69375000000002</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f t="shared" ref="AN44:AQ44" si="22">+AN26*$E$44</f>
        <v>2546.7750000000001</v>
      </c>
      <c r="AO44" s="110">
        <f t="shared" si="22"/>
        <v>2546.7750000000001</v>
      </c>
      <c r="AP44" s="110">
        <f t="shared" si="22"/>
        <v>0</v>
      </c>
      <c r="AQ44" s="110">
        <f t="shared" si="22"/>
        <v>0</v>
      </c>
      <c r="AR44" s="110">
        <f t="shared" ref="AR44:BC44" si="23">+AR26*$E$44</f>
        <v>0</v>
      </c>
      <c r="AS44" s="110">
        <f t="shared" si="23"/>
        <v>0</v>
      </c>
      <c r="AT44" s="110">
        <f t="shared" si="23"/>
        <v>0</v>
      </c>
      <c r="AU44" s="110">
        <f>+AU26*$E$44</f>
        <v>0</v>
      </c>
      <c r="AV44" s="110">
        <f t="shared" si="23"/>
        <v>0</v>
      </c>
      <c r="AW44" s="110">
        <f t="shared" si="23"/>
        <v>0</v>
      </c>
      <c r="AX44" s="110">
        <f t="shared" si="23"/>
        <v>0</v>
      </c>
      <c r="AY44" s="110">
        <f t="shared" si="23"/>
        <v>0</v>
      </c>
      <c r="AZ44" s="110">
        <f t="shared" si="23"/>
        <v>0</v>
      </c>
      <c r="BA44" s="110">
        <f t="shared" si="23"/>
        <v>0</v>
      </c>
      <c r="BB44" s="110">
        <f t="shared" si="23"/>
        <v>0</v>
      </c>
      <c r="BC44" s="110">
        <f t="shared" si="23"/>
        <v>0</v>
      </c>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0"/>
      <c r="BZ44" s="110"/>
      <c r="CA44" s="110"/>
      <c r="CB44" s="111">
        <f t="shared" si="6"/>
        <v>5093.55</v>
      </c>
      <c r="CC44" s="48"/>
    </row>
    <row r="45" spans="1:81" s="67" customFormat="1" ht="19.350000000000001" customHeight="1">
      <c r="A45" s="74"/>
      <c r="B45" s="48"/>
      <c r="C45" s="84"/>
      <c r="D45" s="74">
        <v>2027</v>
      </c>
      <c r="E45" s="109">
        <f t="shared" si="19"/>
        <v>668.5284375</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c r="BB45" s="110"/>
      <c r="BC45" s="110"/>
      <c r="BD45" s="110">
        <f t="shared" ref="BD45:CA45" si="24">+BD26*$E$45</f>
        <v>0</v>
      </c>
      <c r="BE45" s="110">
        <f t="shared" si="24"/>
        <v>0</v>
      </c>
      <c r="BF45" s="110">
        <f t="shared" si="24"/>
        <v>0</v>
      </c>
      <c r="BG45" s="110">
        <f t="shared" si="24"/>
        <v>0</v>
      </c>
      <c r="BH45" s="110">
        <f t="shared" si="24"/>
        <v>0</v>
      </c>
      <c r="BI45" s="110">
        <f t="shared" si="24"/>
        <v>0</v>
      </c>
      <c r="BJ45" s="110">
        <f t="shared" si="24"/>
        <v>0</v>
      </c>
      <c r="BK45" s="110">
        <f t="shared" si="24"/>
        <v>0</v>
      </c>
      <c r="BL45" s="110">
        <f t="shared" si="24"/>
        <v>0</v>
      </c>
      <c r="BM45" s="110">
        <f t="shared" si="24"/>
        <v>0</v>
      </c>
      <c r="BN45" s="110">
        <f t="shared" si="24"/>
        <v>0</v>
      </c>
      <c r="BO45" s="110">
        <f t="shared" si="24"/>
        <v>0</v>
      </c>
      <c r="BP45" s="110">
        <f t="shared" si="24"/>
        <v>0</v>
      </c>
      <c r="BQ45" s="110">
        <f t="shared" si="24"/>
        <v>0</v>
      </c>
      <c r="BR45" s="110">
        <f t="shared" si="24"/>
        <v>0</v>
      </c>
      <c r="BS45" s="110">
        <f t="shared" si="24"/>
        <v>0</v>
      </c>
      <c r="BT45" s="110">
        <f t="shared" si="24"/>
        <v>0</v>
      </c>
      <c r="BU45" s="110">
        <f t="shared" si="24"/>
        <v>0</v>
      </c>
      <c r="BV45" s="110">
        <f>+BV26*$E$45</f>
        <v>1337.056875</v>
      </c>
      <c r="BW45" s="110">
        <f t="shared" si="24"/>
        <v>0</v>
      </c>
      <c r="BX45" s="110">
        <f t="shared" si="24"/>
        <v>0</v>
      </c>
      <c r="BY45" s="110">
        <f t="shared" si="24"/>
        <v>0</v>
      </c>
      <c r="BZ45" s="110">
        <f t="shared" si="24"/>
        <v>0</v>
      </c>
      <c r="CA45" s="110">
        <f t="shared" si="24"/>
        <v>0</v>
      </c>
      <c r="CB45" s="111">
        <f t="shared" si="6"/>
        <v>1337.056875</v>
      </c>
      <c r="CC45" s="48"/>
    </row>
    <row r="46" spans="1:81" s="67" customFormat="1" ht="19.350000000000001" customHeight="1">
      <c r="A46" s="74"/>
      <c r="B46" s="48"/>
      <c r="C46" s="84" t="str">
        <f>C27</f>
        <v>Akeem</v>
      </c>
      <c r="D46" s="74">
        <v>2023</v>
      </c>
      <c r="E46" s="109">
        <v>410</v>
      </c>
      <c r="F46" s="74"/>
      <c r="G46" s="110">
        <f t="shared" ref="G46:I46" si="25">+G27*$E$46</f>
        <v>0</v>
      </c>
      <c r="H46" s="110">
        <f t="shared" si="25"/>
        <v>0</v>
      </c>
      <c r="I46" s="110">
        <f t="shared" si="25"/>
        <v>0</v>
      </c>
      <c r="J46" s="110">
        <f t="shared" ref="J46:O46" si="26">+J27*$E$46</f>
        <v>0</v>
      </c>
      <c r="K46" s="110">
        <f t="shared" si="26"/>
        <v>0</v>
      </c>
      <c r="L46" s="110">
        <f t="shared" si="26"/>
        <v>2460</v>
      </c>
      <c r="M46" s="110">
        <f t="shared" si="26"/>
        <v>2460</v>
      </c>
      <c r="N46" s="110">
        <f t="shared" si="26"/>
        <v>2460</v>
      </c>
      <c r="O46" s="110">
        <f t="shared" si="26"/>
        <v>2460</v>
      </c>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c r="BB46" s="110"/>
      <c r="BC46" s="110"/>
      <c r="BD46" s="110"/>
      <c r="BE46" s="110"/>
      <c r="BF46" s="110"/>
      <c r="BG46" s="110"/>
      <c r="BH46" s="110"/>
      <c r="BI46" s="110"/>
      <c r="BJ46" s="110"/>
      <c r="BK46" s="110"/>
      <c r="BL46" s="110"/>
      <c r="BM46" s="110"/>
      <c r="BN46" s="110"/>
      <c r="BO46" s="110"/>
      <c r="BP46" s="110"/>
      <c r="BQ46" s="110"/>
      <c r="BR46" s="110"/>
      <c r="BS46" s="110"/>
      <c r="BT46" s="110"/>
      <c r="BU46" s="110"/>
      <c r="BV46" s="110"/>
      <c r="BW46" s="110"/>
      <c r="BX46" s="110"/>
      <c r="BY46" s="110"/>
      <c r="BZ46" s="110"/>
      <c r="CA46" s="110"/>
      <c r="CB46" s="111">
        <f t="shared" si="6"/>
        <v>9840</v>
      </c>
      <c r="CC46" s="48"/>
    </row>
    <row r="47" spans="1:81" s="67" customFormat="1" ht="19.350000000000001" customHeight="1">
      <c r="A47" s="74"/>
      <c r="B47" s="48"/>
      <c r="C47" s="84"/>
      <c r="D47" s="74">
        <v>2024</v>
      </c>
      <c r="E47" s="109">
        <f>E46*1.05</f>
        <v>430.5</v>
      </c>
      <c r="F47" s="74"/>
      <c r="G47" s="110"/>
      <c r="H47" s="110"/>
      <c r="I47" s="110"/>
      <c r="J47" s="110"/>
      <c r="K47" s="110"/>
      <c r="L47" s="110"/>
      <c r="M47" s="110"/>
      <c r="N47" s="110"/>
      <c r="O47" s="110"/>
      <c r="P47" s="110">
        <f t="shared" ref="P47:S47" si="27">+P27*$E$47</f>
        <v>2583</v>
      </c>
      <c r="Q47" s="110">
        <f t="shared" si="27"/>
        <v>2583</v>
      </c>
      <c r="R47" s="110">
        <f t="shared" si="27"/>
        <v>3444</v>
      </c>
      <c r="S47" s="110">
        <f t="shared" si="27"/>
        <v>3444</v>
      </c>
      <c r="T47" s="110">
        <f>+T27*$E$47</f>
        <v>3444</v>
      </c>
      <c r="U47" s="110">
        <f t="shared" ref="U47:AA47" si="28">+U27*$E$47</f>
        <v>3444</v>
      </c>
      <c r="V47" s="110">
        <f t="shared" si="28"/>
        <v>3444</v>
      </c>
      <c r="W47" s="110">
        <f t="shared" si="28"/>
        <v>3444</v>
      </c>
      <c r="X47" s="110">
        <f t="shared" si="28"/>
        <v>3444</v>
      </c>
      <c r="Y47" s="110">
        <f t="shared" si="28"/>
        <v>3444</v>
      </c>
      <c r="Z47" s="110">
        <f t="shared" si="28"/>
        <v>3444</v>
      </c>
      <c r="AA47" s="110">
        <f t="shared" si="28"/>
        <v>3444</v>
      </c>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c r="BQ47" s="110"/>
      <c r="BR47" s="110"/>
      <c r="BS47" s="110"/>
      <c r="BT47" s="110"/>
      <c r="BU47" s="110"/>
      <c r="BV47" s="110"/>
      <c r="BW47" s="110"/>
      <c r="BX47" s="110"/>
      <c r="BY47" s="110"/>
      <c r="BZ47" s="110"/>
      <c r="CA47" s="110"/>
      <c r="CB47" s="111">
        <f t="shared" si="6"/>
        <v>39606</v>
      </c>
      <c r="CC47" s="48"/>
    </row>
    <row r="48" spans="1:81" s="67" customFormat="1" ht="19.350000000000001" customHeight="1">
      <c r="A48" s="74"/>
      <c r="B48" s="48"/>
      <c r="C48" s="84"/>
      <c r="D48" s="74">
        <v>2025</v>
      </c>
      <c r="E48" s="109">
        <f t="shared" ref="E48:E50" si="29">E47*1.05</f>
        <v>452.02500000000003</v>
      </c>
      <c r="F48" s="74"/>
      <c r="G48" s="110"/>
      <c r="H48" s="110"/>
      <c r="I48" s="110"/>
      <c r="J48" s="110"/>
      <c r="K48" s="110"/>
      <c r="L48" s="110"/>
      <c r="M48" s="110"/>
      <c r="N48" s="110"/>
      <c r="O48" s="110"/>
      <c r="P48" s="110"/>
      <c r="Q48" s="110"/>
      <c r="R48" s="110"/>
      <c r="S48" s="110"/>
      <c r="T48" s="110"/>
      <c r="U48" s="110"/>
      <c r="V48" s="110"/>
      <c r="W48" s="110"/>
      <c r="X48" s="110"/>
      <c r="Y48" s="110"/>
      <c r="Z48" s="110"/>
      <c r="AA48" s="110"/>
      <c r="AB48" s="110">
        <f t="shared" ref="AB48:AE48" si="30">+AB27*$E$48</f>
        <v>3616.2000000000003</v>
      </c>
      <c r="AC48" s="110">
        <f t="shared" si="30"/>
        <v>3616.2000000000003</v>
      </c>
      <c r="AD48" s="110">
        <f t="shared" si="30"/>
        <v>3616.2000000000003</v>
      </c>
      <c r="AE48" s="110">
        <f t="shared" si="30"/>
        <v>3616.2000000000003</v>
      </c>
      <c r="AF48" s="110">
        <f t="shared" ref="AF48:AM48" si="31">+AF27*$E$48</f>
        <v>3616.2000000000003</v>
      </c>
      <c r="AG48" s="110">
        <f t="shared" si="31"/>
        <v>3616.2000000000003</v>
      </c>
      <c r="AH48" s="110">
        <f t="shared" si="31"/>
        <v>3616.2000000000003</v>
      </c>
      <c r="AI48" s="110">
        <f t="shared" si="31"/>
        <v>3616.2000000000003</v>
      </c>
      <c r="AJ48" s="110">
        <f t="shared" si="31"/>
        <v>3616.2000000000003</v>
      </c>
      <c r="AK48" s="110">
        <f t="shared" si="31"/>
        <v>3616.2000000000003</v>
      </c>
      <c r="AL48" s="110">
        <f t="shared" si="31"/>
        <v>3616.2000000000003</v>
      </c>
      <c r="AM48" s="110">
        <f t="shared" si="31"/>
        <v>3616.2000000000003</v>
      </c>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c r="BQ48" s="110"/>
      <c r="BR48" s="110"/>
      <c r="BS48" s="110"/>
      <c r="BT48" s="110"/>
      <c r="BU48" s="110"/>
      <c r="BV48" s="110"/>
      <c r="BW48" s="110"/>
      <c r="BX48" s="110"/>
      <c r="BY48" s="110"/>
      <c r="BZ48" s="110"/>
      <c r="CA48" s="110"/>
      <c r="CB48" s="111">
        <f t="shared" si="6"/>
        <v>43394.399999999994</v>
      </c>
      <c r="CC48" s="48"/>
    </row>
    <row r="49" spans="1:101" s="67" customFormat="1" ht="19.350000000000001" customHeight="1">
      <c r="A49" s="74"/>
      <c r="B49" s="48"/>
      <c r="C49" s="84"/>
      <c r="D49" s="74">
        <v>2026</v>
      </c>
      <c r="E49" s="109">
        <f t="shared" si="29"/>
        <v>474.62625000000008</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f t="shared" ref="AN49:AQ49" si="32">+AN27*$E$49</f>
        <v>3797.0100000000007</v>
      </c>
      <c r="AO49" s="110">
        <f t="shared" si="32"/>
        <v>3797.0100000000007</v>
      </c>
      <c r="AP49" s="110">
        <f t="shared" si="32"/>
        <v>0</v>
      </c>
      <c r="AQ49" s="110">
        <f t="shared" si="32"/>
        <v>0</v>
      </c>
      <c r="AR49" s="110">
        <f t="shared" ref="AR49:BB49" si="33">+AR27*$E$49</f>
        <v>0</v>
      </c>
      <c r="AS49" s="110">
        <f t="shared" si="33"/>
        <v>0</v>
      </c>
      <c r="AT49" s="110">
        <f t="shared" si="33"/>
        <v>0</v>
      </c>
      <c r="AU49" s="110">
        <f>+AU27*$E$49</f>
        <v>0</v>
      </c>
      <c r="AV49" s="110">
        <f t="shared" si="33"/>
        <v>0</v>
      </c>
      <c r="AW49" s="110">
        <f t="shared" si="33"/>
        <v>0</v>
      </c>
      <c r="AX49" s="110">
        <f t="shared" si="33"/>
        <v>0</v>
      </c>
      <c r="AY49" s="110">
        <f t="shared" si="33"/>
        <v>0</v>
      </c>
      <c r="AZ49" s="110">
        <f t="shared" si="33"/>
        <v>0</v>
      </c>
      <c r="BA49" s="110">
        <f t="shared" si="33"/>
        <v>0</v>
      </c>
      <c r="BB49" s="110">
        <f t="shared" si="33"/>
        <v>0</v>
      </c>
      <c r="BC49" s="110">
        <f>+BC27*$E$49</f>
        <v>0</v>
      </c>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0"/>
      <c r="BZ49" s="110"/>
      <c r="CA49" s="110"/>
      <c r="CB49" s="111">
        <f t="shared" si="6"/>
        <v>7594.0200000000013</v>
      </c>
      <c r="CC49" s="48"/>
    </row>
    <row r="50" spans="1:101" s="67" customFormat="1" ht="19.350000000000001" customHeight="1">
      <c r="A50" s="74"/>
      <c r="B50" s="48"/>
      <c r="C50" s="84"/>
      <c r="D50" s="74">
        <v>2027</v>
      </c>
      <c r="E50" s="109">
        <f t="shared" si="29"/>
        <v>498.35756250000009</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f>+BD27*$E$50</f>
        <v>0</v>
      </c>
      <c r="BE50" s="110">
        <f>+BE27*$E$50</f>
        <v>0</v>
      </c>
      <c r="BF50" s="110">
        <f t="shared" ref="BF50:BP50" si="34">+BF27*$E$50</f>
        <v>0</v>
      </c>
      <c r="BG50" s="110">
        <f t="shared" si="34"/>
        <v>0</v>
      </c>
      <c r="BH50" s="110">
        <f t="shared" si="34"/>
        <v>0</v>
      </c>
      <c r="BI50" s="110">
        <f t="shared" si="34"/>
        <v>0</v>
      </c>
      <c r="BJ50" s="110">
        <f t="shared" si="34"/>
        <v>0</v>
      </c>
      <c r="BK50" s="110">
        <f t="shared" si="34"/>
        <v>0</v>
      </c>
      <c r="BL50" s="110">
        <f t="shared" si="34"/>
        <v>0</v>
      </c>
      <c r="BM50" s="110">
        <f t="shared" si="34"/>
        <v>0</v>
      </c>
      <c r="BN50" s="110">
        <f t="shared" si="34"/>
        <v>0</v>
      </c>
      <c r="BO50" s="110">
        <f t="shared" si="34"/>
        <v>0</v>
      </c>
      <c r="BP50" s="110">
        <f t="shared" si="34"/>
        <v>0</v>
      </c>
      <c r="BQ50" s="110">
        <f>+BQ27*$E$50</f>
        <v>0</v>
      </c>
      <c r="BR50" s="110">
        <f>+BR27*$E$50</f>
        <v>0</v>
      </c>
      <c r="BS50" s="110">
        <f t="shared" ref="BS50:CA50" si="35">+BS27*$E$50</f>
        <v>0</v>
      </c>
      <c r="BT50" s="110">
        <f t="shared" si="35"/>
        <v>0</v>
      </c>
      <c r="BU50" s="110">
        <f>+BU27*$E$50</f>
        <v>0</v>
      </c>
      <c r="BV50" s="110">
        <f>+BV27*$E$50</f>
        <v>1993.4302500000003</v>
      </c>
      <c r="BW50" s="110">
        <f t="shared" si="35"/>
        <v>0</v>
      </c>
      <c r="BX50" s="110">
        <f t="shared" si="35"/>
        <v>0</v>
      </c>
      <c r="BY50" s="110">
        <f t="shared" si="35"/>
        <v>0</v>
      </c>
      <c r="BZ50" s="110">
        <f t="shared" si="35"/>
        <v>0</v>
      </c>
      <c r="CA50" s="110">
        <f t="shared" si="35"/>
        <v>0</v>
      </c>
      <c r="CB50" s="111">
        <f>SUM(G50:BV50)</f>
        <v>1993.4302500000003</v>
      </c>
      <c r="CC50" s="48"/>
    </row>
    <row r="51" spans="1:101" s="67" customFormat="1" ht="19.350000000000001" customHeight="1">
      <c r="A51" s="74"/>
      <c r="B51" s="48"/>
      <c r="C51" s="84" t="s">
        <v>63</v>
      </c>
      <c r="D51" s="109"/>
      <c r="E51" s="109">
        <v>500</v>
      </c>
      <c r="F51" s="74"/>
      <c r="G51" s="110">
        <f t="shared" ref="G51:N51" si="36">+G28*$E$46</f>
        <v>0</v>
      </c>
      <c r="H51" s="110">
        <f t="shared" si="36"/>
        <v>0</v>
      </c>
      <c r="I51" s="110">
        <f t="shared" si="36"/>
        <v>0</v>
      </c>
      <c r="J51" s="110">
        <f t="shared" si="36"/>
        <v>0</v>
      </c>
      <c r="K51" s="110">
        <f t="shared" si="36"/>
        <v>0</v>
      </c>
      <c r="L51" s="110">
        <f t="shared" si="36"/>
        <v>0</v>
      </c>
      <c r="M51" s="110">
        <f t="shared" si="36"/>
        <v>0</v>
      </c>
      <c r="N51" s="110">
        <f t="shared" si="36"/>
        <v>0</v>
      </c>
      <c r="O51" s="110">
        <f>+O28*$E$51</f>
        <v>0</v>
      </c>
      <c r="P51" s="110">
        <f t="shared" ref="P51:BR51" si="37">+P28*$E$51</f>
        <v>0</v>
      </c>
      <c r="Q51" s="110">
        <f t="shared" si="37"/>
        <v>0</v>
      </c>
      <c r="R51" s="110">
        <f t="shared" si="37"/>
        <v>0</v>
      </c>
      <c r="S51" s="110">
        <f t="shared" si="37"/>
        <v>0</v>
      </c>
      <c r="T51" s="110">
        <f t="shared" si="37"/>
        <v>0</v>
      </c>
      <c r="U51" s="110">
        <f t="shared" si="37"/>
        <v>0</v>
      </c>
      <c r="V51" s="110">
        <f t="shared" si="37"/>
        <v>0</v>
      </c>
      <c r="W51" s="110">
        <f t="shared" si="37"/>
        <v>0</v>
      </c>
      <c r="X51" s="110">
        <f t="shared" si="37"/>
        <v>0</v>
      </c>
      <c r="Y51" s="110">
        <f t="shared" si="37"/>
        <v>0</v>
      </c>
      <c r="Z51" s="110">
        <f t="shared" si="37"/>
        <v>0</v>
      </c>
      <c r="AA51" s="110">
        <f t="shared" si="37"/>
        <v>0</v>
      </c>
      <c r="AB51" s="110">
        <f t="shared" si="37"/>
        <v>0</v>
      </c>
      <c r="AC51" s="110">
        <f t="shared" si="37"/>
        <v>0</v>
      </c>
      <c r="AD51" s="110">
        <f t="shared" si="37"/>
        <v>0</v>
      </c>
      <c r="AE51" s="110">
        <f t="shared" si="37"/>
        <v>0</v>
      </c>
      <c r="AF51" s="110">
        <f t="shared" si="37"/>
        <v>0</v>
      </c>
      <c r="AG51" s="110">
        <f t="shared" si="37"/>
        <v>0</v>
      </c>
      <c r="AH51" s="110">
        <f t="shared" si="37"/>
        <v>0</v>
      </c>
      <c r="AI51" s="110">
        <f t="shared" si="37"/>
        <v>0</v>
      </c>
      <c r="AJ51" s="110">
        <f t="shared" si="37"/>
        <v>0</v>
      </c>
      <c r="AK51" s="110">
        <f t="shared" si="37"/>
        <v>0</v>
      </c>
      <c r="AL51" s="110">
        <f t="shared" si="37"/>
        <v>0</v>
      </c>
      <c r="AM51" s="110">
        <f t="shared" si="37"/>
        <v>0</v>
      </c>
      <c r="AN51" s="110">
        <f t="shared" si="37"/>
        <v>0</v>
      </c>
      <c r="AO51" s="110">
        <f t="shared" si="37"/>
        <v>0</v>
      </c>
      <c r="AP51" s="110">
        <f t="shared" si="37"/>
        <v>0</v>
      </c>
      <c r="AQ51" s="110">
        <f t="shared" si="37"/>
        <v>0</v>
      </c>
      <c r="AR51" s="110">
        <f t="shared" si="37"/>
        <v>0</v>
      </c>
      <c r="AS51" s="110">
        <f t="shared" si="37"/>
        <v>0</v>
      </c>
      <c r="AT51" s="110">
        <f t="shared" si="37"/>
        <v>0</v>
      </c>
      <c r="AU51" s="110">
        <f>+AU28*$E$51</f>
        <v>0</v>
      </c>
      <c r="AV51" s="110">
        <f t="shared" si="37"/>
        <v>0</v>
      </c>
      <c r="AW51" s="110">
        <f t="shared" si="37"/>
        <v>0</v>
      </c>
      <c r="AX51" s="110">
        <f t="shared" si="37"/>
        <v>0</v>
      </c>
      <c r="AY51" s="110">
        <f t="shared" si="37"/>
        <v>0</v>
      </c>
      <c r="AZ51" s="110">
        <f t="shared" si="37"/>
        <v>0</v>
      </c>
      <c r="BA51" s="110">
        <f t="shared" si="37"/>
        <v>0</v>
      </c>
      <c r="BB51" s="110">
        <f t="shared" si="37"/>
        <v>0</v>
      </c>
      <c r="BC51" s="110">
        <f t="shared" si="37"/>
        <v>0</v>
      </c>
      <c r="BD51" s="110">
        <f t="shared" si="37"/>
        <v>0</v>
      </c>
      <c r="BE51" s="110">
        <f t="shared" si="37"/>
        <v>0</v>
      </c>
      <c r="BF51" s="110">
        <f t="shared" si="37"/>
        <v>0</v>
      </c>
      <c r="BG51" s="110">
        <f t="shared" si="37"/>
        <v>0</v>
      </c>
      <c r="BH51" s="110">
        <f t="shared" si="37"/>
        <v>0</v>
      </c>
      <c r="BI51" s="110">
        <f t="shared" si="37"/>
        <v>0</v>
      </c>
      <c r="BJ51" s="110">
        <f t="shared" si="37"/>
        <v>0</v>
      </c>
      <c r="BK51" s="110">
        <f t="shared" si="37"/>
        <v>0</v>
      </c>
      <c r="BL51" s="110">
        <f t="shared" si="37"/>
        <v>0</v>
      </c>
      <c r="BM51" s="110">
        <f t="shared" si="37"/>
        <v>0</v>
      </c>
      <c r="BN51" s="110">
        <f t="shared" si="37"/>
        <v>0</v>
      </c>
      <c r="BO51" s="110">
        <f t="shared" si="37"/>
        <v>0</v>
      </c>
      <c r="BP51" s="110">
        <f t="shared" si="37"/>
        <v>0</v>
      </c>
      <c r="BQ51" s="110">
        <f t="shared" si="37"/>
        <v>0</v>
      </c>
      <c r="BR51" s="110">
        <f t="shared" si="37"/>
        <v>0</v>
      </c>
      <c r="BS51" s="110">
        <f t="shared" ref="BS51:CA51" si="38">+BS28*$E$46</f>
        <v>0</v>
      </c>
      <c r="BT51" s="110">
        <f t="shared" si="38"/>
        <v>0</v>
      </c>
      <c r="BU51" s="110">
        <f>+BU28*$E$46</f>
        <v>0</v>
      </c>
      <c r="BV51" s="110">
        <f>+BV28*$E$46</f>
        <v>0</v>
      </c>
      <c r="BW51" s="110">
        <f t="shared" si="38"/>
        <v>0</v>
      </c>
      <c r="BX51" s="110">
        <f t="shared" si="38"/>
        <v>0</v>
      </c>
      <c r="BY51" s="110">
        <f t="shared" si="38"/>
        <v>0</v>
      </c>
      <c r="BZ51" s="110">
        <f t="shared" si="38"/>
        <v>0</v>
      </c>
      <c r="CA51" s="110">
        <f t="shared" si="38"/>
        <v>0</v>
      </c>
      <c r="CB51" s="111">
        <f t="shared" ref="CB51:CB52" si="39">SUM(G51:BV51)</f>
        <v>0</v>
      </c>
      <c r="CC51" s="48"/>
    </row>
    <row r="52" spans="1:101" s="67" customFormat="1" ht="19.350000000000001" customHeight="1">
      <c r="A52" s="74"/>
      <c r="B52" s="48"/>
      <c r="C52" s="84" t="s">
        <v>51</v>
      </c>
      <c r="D52" s="109"/>
      <c r="E52" s="109">
        <v>250</v>
      </c>
      <c r="F52" s="74"/>
      <c r="G52" s="110">
        <f t="shared" ref="G52:H53" si="40">+G29*$E$52</f>
        <v>0</v>
      </c>
      <c r="H52" s="110">
        <f t="shared" si="40"/>
        <v>0</v>
      </c>
      <c r="I52" s="110">
        <f t="shared" ref="I52:I53" si="41">+I29*$E$52</f>
        <v>0</v>
      </c>
      <c r="J52" s="110">
        <f t="shared" ref="J52:N53" si="42">+J29*$E$52</f>
        <v>0</v>
      </c>
      <c r="K52" s="110">
        <f t="shared" si="42"/>
        <v>0</v>
      </c>
      <c r="L52" s="110">
        <f t="shared" si="42"/>
        <v>250</v>
      </c>
      <c r="M52" s="110">
        <f t="shared" si="42"/>
        <v>0</v>
      </c>
      <c r="N52" s="110">
        <f t="shared" si="42"/>
        <v>250</v>
      </c>
      <c r="O52" s="110">
        <f>+O29*$E$52</f>
        <v>0</v>
      </c>
      <c r="P52" s="110">
        <f t="shared" ref="P52:CA53" si="43">+P29*$E$52</f>
        <v>250</v>
      </c>
      <c r="Q52" s="110">
        <f t="shared" si="43"/>
        <v>0</v>
      </c>
      <c r="R52" s="110">
        <f t="shared" si="43"/>
        <v>250</v>
      </c>
      <c r="S52" s="110">
        <f t="shared" si="43"/>
        <v>0</v>
      </c>
      <c r="T52" s="110">
        <f t="shared" si="43"/>
        <v>250</v>
      </c>
      <c r="U52" s="110">
        <f t="shared" si="43"/>
        <v>0</v>
      </c>
      <c r="V52" s="110">
        <f t="shared" si="43"/>
        <v>250</v>
      </c>
      <c r="W52" s="110">
        <f t="shared" si="43"/>
        <v>250</v>
      </c>
      <c r="X52" s="110">
        <f t="shared" si="43"/>
        <v>250</v>
      </c>
      <c r="Y52" s="110">
        <f t="shared" si="43"/>
        <v>250</v>
      </c>
      <c r="Z52" s="110">
        <f t="shared" si="43"/>
        <v>250</v>
      </c>
      <c r="AA52" s="110">
        <f t="shared" si="43"/>
        <v>250</v>
      </c>
      <c r="AB52" s="110">
        <f t="shared" si="43"/>
        <v>250</v>
      </c>
      <c r="AC52" s="110">
        <f t="shared" si="43"/>
        <v>250</v>
      </c>
      <c r="AD52" s="110">
        <f t="shared" si="43"/>
        <v>250</v>
      </c>
      <c r="AE52" s="110">
        <f t="shared" si="43"/>
        <v>250</v>
      </c>
      <c r="AF52" s="110">
        <f t="shared" si="43"/>
        <v>250</v>
      </c>
      <c r="AG52" s="110">
        <f t="shared" si="43"/>
        <v>250</v>
      </c>
      <c r="AH52" s="110">
        <f t="shared" si="43"/>
        <v>250</v>
      </c>
      <c r="AI52" s="110">
        <f t="shared" si="43"/>
        <v>250</v>
      </c>
      <c r="AJ52" s="110">
        <f t="shared" si="43"/>
        <v>250</v>
      </c>
      <c r="AK52" s="110">
        <f t="shared" si="43"/>
        <v>250</v>
      </c>
      <c r="AL52" s="110">
        <f t="shared" si="43"/>
        <v>250</v>
      </c>
      <c r="AM52" s="110">
        <f t="shared" si="43"/>
        <v>250</v>
      </c>
      <c r="AN52" s="110">
        <f t="shared" si="43"/>
        <v>250</v>
      </c>
      <c r="AO52" s="110">
        <f t="shared" si="43"/>
        <v>250</v>
      </c>
      <c r="AP52" s="110">
        <f t="shared" si="43"/>
        <v>0</v>
      </c>
      <c r="AQ52" s="110">
        <f t="shared" si="43"/>
        <v>0</v>
      </c>
      <c r="AR52" s="110">
        <f t="shared" si="43"/>
        <v>0</v>
      </c>
      <c r="AS52" s="110">
        <f t="shared" si="43"/>
        <v>0</v>
      </c>
      <c r="AT52" s="110">
        <f t="shared" si="43"/>
        <v>0</v>
      </c>
      <c r="AU52" s="110">
        <f>+AU29*$E$52</f>
        <v>0</v>
      </c>
      <c r="AV52" s="110">
        <f t="shared" si="43"/>
        <v>0</v>
      </c>
      <c r="AW52" s="110">
        <f t="shared" si="43"/>
        <v>0</v>
      </c>
      <c r="AX52" s="110">
        <f t="shared" si="43"/>
        <v>0</v>
      </c>
      <c r="AY52" s="110">
        <f t="shared" si="43"/>
        <v>0</v>
      </c>
      <c r="AZ52" s="110">
        <f t="shared" si="43"/>
        <v>0</v>
      </c>
      <c r="BA52" s="110">
        <f t="shared" si="43"/>
        <v>0</v>
      </c>
      <c r="BB52" s="110">
        <f t="shared" si="43"/>
        <v>0</v>
      </c>
      <c r="BC52" s="110">
        <f t="shared" si="43"/>
        <v>0</v>
      </c>
      <c r="BD52" s="110">
        <f t="shared" si="43"/>
        <v>0</v>
      </c>
      <c r="BE52" s="110">
        <f t="shared" si="43"/>
        <v>0</v>
      </c>
      <c r="BF52" s="110">
        <f t="shared" si="43"/>
        <v>0</v>
      </c>
      <c r="BG52" s="110">
        <f t="shared" si="43"/>
        <v>0</v>
      </c>
      <c r="BH52" s="110">
        <f t="shared" si="43"/>
        <v>0</v>
      </c>
      <c r="BI52" s="110">
        <f t="shared" si="43"/>
        <v>0</v>
      </c>
      <c r="BJ52" s="110">
        <f t="shared" si="43"/>
        <v>0</v>
      </c>
      <c r="BK52" s="110">
        <f t="shared" si="43"/>
        <v>0</v>
      </c>
      <c r="BL52" s="110">
        <f t="shared" si="43"/>
        <v>0</v>
      </c>
      <c r="BM52" s="110">
        <f t="shared" si="43"/>
        <v>0</v>
      </c>
      <c r="BN52" s="110">
        <f t="shared" si="43"/>
        <v>0</v>
      </c>
      <c r="BO52" s="110">
        <f t="shared" si="43"/>
        <v>0</v>
      </c>
      <c r="BP52" s="110">
        <f t="shared" si="43"/>
        <v>0</v>
      </c>
      <c r="BQ52" s="110">
        <f t="shared" si="43"/>
        <v>0</v>
      </c>
      <c r="BR52" s="110">
        <f t="shared" si="43"/>
        <v>0</v>
      </c>
      <c r="BS52" s="110">
        <f t="shared" si="43"/>
        <v>0</v>
      </c>
      <c r="BT52" s="110">
        <f t="shared" si="43"/>
        <v>0</v>
      </c>
      <c r="BU52" s="110">
        <f>+BU29*$E$52</f>
        <v>0</v>
      </c>
      <c r="BV52" s="110">
        <f>+BV29*$E$52</f>
        <v>250</v>
      </c>
      <c r="BW52" s="110">
        <f t="shared" si="43"/>
        <v>0</v>
      </c>
      <c r="BX52" s="110">
        <f t="shared" si="43"/>
        <v>0</v>
      </c>
      <c r="BY52" s="110">
        <f t="shared" si="43"/>
        <v>0</v>
      </c>
      <c r="BZ52" s="110">
        <f t="shared" si="43"/>
        <v>0</v>
      </c>
      <c r="CA52" s="110">
        <f t="shared" si="43"/>
        <v>0</v>
      </c>
      <c r="CB52" s="111">
        <f t="shared" si="39"/>
        <v>6500</v>
      </c>
      <c r="CC52" s="48"/>
    </row>
    <row r="53" spans="1:101" s="67" customFormat="1" ht="19.350000000000001" customHeight="1">
      <c r="A53" s="74"/>
      <c r="B53" s="48"/>
      <c r="C53" s="84" t="s">
        <v>137</v>
      </c>
      <c r="D53" s="109"/>
      <c r="E53" s="83">
        <v>0.05</v>
      </c>
      <c r="F53" s="74"/>
      <c r="G53" s="110">
        <f t="shared" si="40"/>
        <v>0</v>
      </c>
      <c r="H53" s="110">
        <f t="shared" si="40"/>
        <v>0</v>
      </c>
      <c r="I53" s="110">
        <f t="shared" si="41"/>
        <v>0</v>
      </c>
      <c r="J53" s="110">
        <f t="shared" si="42"/>
        <v>0</v>
      </c>
      <c r="K53" s="110">
        <f t="shared" si="42"/>
        <v>0</v>
      </c>
      <c r="L53" s="110">
        <f>SUM(L36:L52)*$E$53</f>
        <v>340.5</v>
      </c>
      <c r="M53" s="110">
        <f t="shared" ref="M53:AO53" si="44">SUM(M36:M52)*$E$53</f>
        <v>328</v>
      </c>
      <c r="N53" s="110">
        <f t="shared" si="44"/>
        <v>340.5</v>
      </c>
      <c r="O53" s="110">
        <f t="shared" si="44"/>
        <v>328</v>
      </c>
      <c r="P53" s="110">
        <f t="shared" si="44"/>
        <v>356.90000000000003</v>
      </c>
      <c r="Q53" s="110">
        <f t="shared" si="44"/>
        <v>344.40000000000003</v>
      </c>
      <c r="R53" s="110">
        <f t="shared" si="44"/>
        <v>350.07500000000005</v>
      </c>
      <c r="S53" s="110">
        <f t="shared" si="44"/>
        <v>337.57500000000005</v>
      </c>
      <c r="T53" s="110">
        <f t="shared" si="44"/>
        <v>350.07500000000005</v>
      </c>
      <c r="U53" s="110">
        <f t="shared" si="44"/>
        <v>337.57500000000005</v>
      </c>
      <c r="V53" s="110">
        <f t="shared" si="44"/>
        <v>350.07500000000005</v>
      </c>
      <c r="W53" s="110">
        <f t="shared" si="44"/>
        <v>350.07500000000005</v>
      </c>
      <c r="X53" s="110">
        <f t="shared" si="44"/>
        <v>350.07500000000005</v>
      </c>
      <c r="Y53" s="110">
        <f t="shared" si="44"/>
        <v>350.07500000000005</v>
      </c>
      <c r="Z53" s="110">
        <f t="shared" si="44"/>
        <v>350.07500000000005</v>
      </c>
      <c r="AA53" s="110">
        <f t="shared" si="44"/>
        <v>350.07500000000005</v>
      </c>
      <c r="AB53" s="110">
        <f t="shared" si="44"/>
        <v>366.95375000000007</v>
      </c>
      <c r="AC53" s="110">
        <f t="shared" si="44"/>
        <v>366.95375000000007</v>
      </c>
      <c r="AD53" s="110">
        <f t="shared" si="44"/>
        <v>366.95375000000007</v>
      </c>
      <c r="AE53" s="110">
        <f t="shared" si="44"/>
        <v>366.95375000000007</v>
      </c>
      <c r="AF53" s="110">
        <f t="shared" si="44"/>
        <v>366.95375000000007</v>
      </c>
      <c r="AG53" s="110">
        <f t="shared" si="44"/>
        <v>366.95375000000007</v>
      </c>
      <c r="AH53" s="110">
        <f t="shared" si="44"/>
        <v>366.95375000000007</v>
      </c>
      <c r="AI53" s="110">
        <f t="shared" si="44"/>
        <v>366.95375000000007</v>
      </c>
      <c r="AJ53" s="110">
        <f t="shared" si="44"/>
        <v>366.95375000000007</v>
      </c>
      <c r="AK53" s="110">
        <f t="shared" si="44"/>
        <v>366.95375000000007</v>
      </c>
      <c r="AL53" s="110">
        <f t="shared" si="44"/>
        <v>366.95375000000007</v>
      </c>
      <c r="AM53" s="110">
        <f t="shared" si="44"/>
        <v>366.95375000000007</v>
      </c>
      <c r="AN53" s="110">
        <f t="shared" si="44"/>
        <v>384.67643750000008</v>
      </c>
      <c r="AO53" s="110">
        <f t="shared" si="44"/>
        <v>384.67643750000008</v>
      </c>
      <c r="AP53" s="110">
        <f t="shared" ref="AP53" si="45">SUM(AP36:AP52)*$E$53</f>
        <v>0</v>
      </c>
      <c r="AQ53" s="110">
        <f t="shared" ref="AQ53" si="46">SUM(AQ36:AQ52)*$E$53</f>
        <v>0</v>
      </c>
      <c r="AR53" s="110">
        <f t="shared" ref="AR53" si="47">SUM(AR36:AR52)*$E$53</f>
        <v>0</v>
      </c>
      <c r="AS53" s="110">
        <f t="shared" ref="AS53" si="48">SUM(AS36:AS52)*$E$53</f>
        <v>0</v>
      </c>
      <c r="AT53" s="110">
        <f t="shared" ref="AT53" si="49">SUM(AT36:AT52)*$E$53</f>
        <v>0</v>
      </c>
      <c r="AU53" s="110">
        <f t="shared" ref="AU53" si="50">SUM(AU36:AU52)*$E$53</f>
        <v>0</v>
      </c>
      <c r="AV53" s="110">
        <f t="shared" ref="AV53" si="51">SUM(AV36:AV52)*$E$53</f>
        <v>0</v>
      </c>
      <c r="AW53" s="110">
        <f t="shared" ref="AW53" si="52">SUM(AW36:AW52)*$E$53</f>
        <v>0</v>
      </c>
      <c r="AX53" s="110">
        <f t="shared" ref="AX53" si="53">SUM(AX36:AX52)*$E$53</f>
        <v>0</v>
      </c>
      <c r="AY53" s="110">
        <f t="shared" ref="AY53" si="54">SUM(AY36:AY52)*$E$53</f>
        <v>0</v>
      </c>
      <c r="AZ53" s="110">
        <f t="shared" ref="AZ53" si="55">SUM(AZ36:AZ52)*$E$53</f>
        <v>0</v>
      </c>
      <c r="BA53" s="110">
        <f t="shared" ref="BA53" si="56">SUM(BA36:BA52)*$E$53</f>
        <v>0</v>
      </c>
      <c r="BB53" s="110">
        <f t="shared" ref="BB53" si="57">SUM(BB36:BB52)*$E$53</f>
        <v>0</v>
      </c>
      <c r="BC53" s="110">
        <f t="shared" ref="BC53" si="58">SUM(BC36:BC52)*$E$53</f>
        <v>0</v>
      </c>
      <c r="BD53" s="110">
        <f t="shared" ref="BD53" si="59">SUM(BD36:BD52)*$E$53</f>
        <v>0</v>
      </c>
      <c r="BE53" s="110">
        <f t="shared" ref="BE53" si="60">SUM(BE36:BE52)*$E$53</f>
        <v>0</v>
      </c>
      <c r="BF53" s="110">
        <f t="shared" ref="BF53" si="61">SUM(BF36:BF52)*$E$53</f>
        <v>0</v>
      </c>
      <c r="BG53" s="110">
        <f t="shared" ref="BG53" si="62">SUM(BG36:BG52)*$E$53</f>
        <v>0</v>
      </c>
      <c r="BH53" s="110">
        <f t="shared" ref="BH53" si="63">SUM(BH36:BH52)*$E$53</f>
        <v>0</v>
      </c>
      <c r="BI53" s="110">
        <f t="shared" ref="BI53" si="64">SUM(BI36:BI52)*$E$53</f>
        <v>0</v>
      </c>
      <c r="BJ53" s="110">
        <f t="shared" ref="BJ53" si="65">SUM(BJ36:BJ52)*$E$53</f>
        <v>0</v>
      </c>
      <c r="BK53" s="110">
        <f t="shared" ref="BK53" si="66">SUM(BK36:BK52)*$E$53</f>
        <v>0</v>
      </c>
      <c r="BL53" s="110">
        <f t="shared" ref="BL53" si="67">SUM(BL36:BL52)*$E$53</f>
        <v>0</v>
      </c>
      <c r="BM53" s="110">
        <f t="shared" ref="BM53" si="68">SUM(BM36:BM52)*$E$53</f>
        <v>0</v>
      </c>
      <c r="BN53" s="110">
        <f t="shared" ref="BN53" si="69">SUM(BN36:BN52)*$E$53</f>
        <v>0</v>
      </c>
      <c r="BO53" s="110">
        <f t="shared" ref="BO53" si="70">SUM(BO36:BO52)*$E$53</f>
        <v>0</v>
      </c>
      <c r="BP53" s="110">
        <f t="shared" ref="BP53" si="71">SUM(BP36:BP52)*$E$53</f>
        <v>0</v>
      </c>
      <c r="BQ53" s="110">
        <f t="shared" ref="BQ53" si="72">SUM(BQ36:BQ52)*$E$53</f>
        <v>0</v>
      </c>
      <c r="BR53" s="110">
        <f t="shared" ref="BR53" si="73">SUM(BR36:BR52)*$E$53</f>
        <v>0</v>
      </c>
      <c r="BS53" s="110">
        <f t="shared" ref="BS53" si="74">SUM(BS36:BS52)*$E$53</f>
        <v>0</v>
      </c>
      <c r="BT53" s="110">
        <f t="shared" ref="BT53" si="75">SUM(BT36:BT52)*$E$53</f>
        <v>0</v>
      </c>
      <c r="BU53" s="110">
        <f t="shared" ref="BU53" si="76">SUM(BU36:BU52)*$E$53</f>
        <v>0</v>
      </c>
      <c r="BV53" s="110">
        <f t="shared" ref="BV53" si="77">SUM(BV36:BV52)*$E$53</f>
        <v>179.02435625000004</v>
      </c>
      <c r="BW53" s="110">
        <f t="shared" si="43"/>
        <v>0</v>
      </c>
      <c r="BX53" s="110">
        <f t="shared" si="43"/>
        <v>0</v>
      </c>
      <c r="BY53" s="110">
        <f t="shared" si="43"/>
        <v>0</v>
      </c>
      <c r="BZ53" s="110">
        <f t="shared" si="43"/>
        <v>0</v>
      </c>
      <c r="CA53" s="110">
        <f t="shared" si="43"/>
        <v>0</v>
      </c>
      <c r="CB53" s="111">
        <f t="shared" ref="CB53" si="78">SUM(G53:BV53)</f>
        <v>10865.872231249999</v>
      </c>
      <c r="CC53" s="48"/>
    </row>
    <row r="54" spans="1:101" s="67" customFormat="1" ht="23.25" customHeight="1" thickBot="1">
      <c r="A54" s="74"/>
      <c r="B54" s="48"/>
      <c r="C54" s="112"/>
      <c r="D54" s="113"/>
      <c r="E54" s="114" t="s">
        <v>14</v>
      </c>
      <c r="F54" s="115"/>
      <c r="G54" s="142">
        <f>SUM(G36:G53)</f>
        <v>0</v>
      </c>
      <c r="H54" s="142">
        <f t="shared" ref="H54:BS54" si="79">SUM(H36:H53)</f>
        <v>0</v>
      </c>
      <c r="I54" s="142">
        <f t="shared" si="79"/>
        <v>0</v>
      </c>
      <c r="J54" s="142">
        <f t="shared" si="79"/>
        <v>0</v>
      </c>
      <c r="K54" s="142">
        <f t="shared" si="79"/>
        <v>0</v>
      </c>
      <c r="L54" s="142">
        <f t="shared" si="79"/>
        <v>7150.5</v>
      </c>
      <c r="M54" s="142">
        <f t="shared" si="79"/>
        <v>6888</v>
      </c>
      <c r="N54" s="142">
        <f t="shared" si="79"/>
        <v>7150.5</v>
      </c>
      <c r="O54" s="142">
        <f t="shared" si="79"/>
        <v>6888</v>
      </c>
      <c r="P54" s="142">
        <f t="shared" si="79"/>
        <v>7494.9</v>
      </c>
      <c r="Q54" s="142">
        <f t="shared" si="79"/>
        <v>7232.4</v>
      </c>
      <c r="R54" s="142">
        <f t="shared" si="79"/>
        <v>7351.5749999999998</v>
      </c>
      <c r="S54" s="142">
        <f t="shared" si="79"/>
        <v>7089.0749999999998</v>
      </c>
      <c r="T54" s="142">
        <f t="shared" si="79"/>
        <v>7351.5749999999998</v>
      </c>
      <c r="U54" s="142">
        <f t="shared" si="79"/>
        <v>7089.0749999999998</v>
      </c>
      <c r="V54" s="142">
        <f t="shared" si="79"/>
        <v>7351.5749999999998</v>
      </c>
      <c r="W54" s="142">
        <f t="shared" si="79"/>
        <v>7351.5749999999998</v>
      </c>
      <c r="X54" s="142">
        <f t="shared" si="79"/>
        <v>7351.5749999999998</v>
      </c>
      <c r="Y54" s="142">
        <f t="shared" si="79"/>
        <v>7351.5749999999998</v>
      </c>
      <c r="Z54" s="142">
        <f t="shared" si="79"/>
        <v>7351.5749999999998</v>
      </c>
      <c r="AA54" s="142">
        <f t="shared" si="79"/>
        <v>7351.5749999999998</v>
      </c>
      <c r="AB54" s="142">
        <f t="shared" si="79"/>
        <v>7706.0287500000004</v>
      </c>
      <c r="AC54" s="142">
        <f t="shared" si="79"/>
        <v>7706.0287500000004</v>
      </c>
      <c r="AD54" s="142">
        <f t="shared" si="79"/>
        <v>7706.0287500000004</v>
      </c>
      <c r="AE54" s="142">
        <f t="shared" si="79"/>
        <v>7706.0287500000004</v>
      </c>
      <c r="AF54" s="142">
        <f t="shared" si="79"/>
        <v>7706.0287500000004</v>
      </c>
      <c r="AG54" s="142">
        <f t="shared" si="79"/>
        <v>7706.0287500000004</v>
      </c>
      <c r="AH54" s="142">
        <f t="shared" si="79"/>
        <v>7706.0287500000004</v>
      </c>
      <c r="AI54" s="142">
        <f t="shared" si="79"/>
        <v>7706.0287500000004</v>
      </c>
      <c r="AJ54" s="142">
        <f t="shared" si="79"/>
        <v>7706.0287500000004</v>
      </c>
      <c r="AK54" s="142">
        <f t="shared" si="79"/>
        <v>7706.0287500000004</v>
      </c>
      <c r="AL54" s="142">
        <f t="shared" si="79"/>
        <v>7706.0287500000004</v>
      </c>
      <c r="AM54" s="142">
        <f t="shared" si="79"/>
        <v>7706.0287500000004</v>
      </c>
      <c r="AN54" s="142">
        <f t="shared" si="79"/>
        <v>8078.2051875000016</v>
      </c>
      <c r="AO54" s="142">
        <f t="shared" si="79"/>
        <v>8078.2051875000016</v>
      </c>
      <c r="AP54" s="142">
        <f t="shared" si="79"/>
        <v>0</v>
      </c>
      <c r="AQ54" s="142">
        <f t="shared" si="79"/>
        <v>0</v>
      </c>
      <c r="AR54" s="142">
        <f t="shared" si="79"/>
        <v>0</v>
      </c>
      <c r="AS54" s="142">
        <f t="shared" si="79"/>
        <v>0</v>
      </c>
      <c r="AT54" s="142">
        <f t="shared" si="79"/>
        <v>0</v>
      </c>
      <c r="AU54" s="142">
        <f t="shared" si="79"/>
        <v>0</v>
      </c>
      <c r="AV54" s="142">
        <f t="shared" si="79"/>
        <v>0</v>
      </c>
      <c r="AW54" s="142">
        <f t="shared" si="79"/>
        <v>0</v>
      </c>
      <c r="AX54" s="142">
        <f t="shared" si="79"/>
        <v>0</v>
      </c>
      <c r="AY54" s="142">
        <f t="shared" si="79"/>
        <v>0</v>
      </c>
      <c r="AZ54" s="142">
        <f t="shared" si="79"/>
        <v>0</v>
      </c>
      <c r="BA54" s="142">
        <f t="shared" si="79"/>
        <v>0</v>
      </c>
      <c r="BB54" s="142">
        <f t="shared" si="79"/>
        <v>0</v>
      </c>
      <c r="BC54" s="142">
        <f t="shared" si="79"/>
        <v>0</v>
      </c>
      <c r="BD54" s="142">
        <f t="shared" si="79"/>
        <v>0</v>
      </c>
      <c r="BE54" s="142">
        <f t="shared" si="79"/>
        <v>0</v>
      </c>
      <c r="BF54" s="142">
        <f t="shared" si="79"/>
        <v>0</v>
      </c>
      <c r="BG54" s="142">
        <f t="shared" si="79"/>
        <v>0</v>
      </c>
      <c r="BH54" s="142">
        <f t="shared" si="79"/>
        <v>0</v>
      </c>
      <c r="BI54" s="142">
        <f t="shared" si="79"/>
        <v>0</v>
      </c>
      <c r="BJ54" s="142">
        <f t="shared" si="79"/>
        <v>0</v>
      </c>
      <c r="BK54" s="142">
        <f t="shared" si="79"/>
        <v>0</v>
      </c>
      <c r="BL54" s="142">
        <f t="shared" si="79"/>
        <v>0</v>
      </c>
      <c r="BM54" s="142">
        <f t="shared" si="79"/>
        <v>0</v>
      </c>
      <c r="BN54" s="142">
        <f t="shared" si="79"/>
        <v>0</v>
      </c>
      <c r="BO54" s="142">
        <f t="shared" si="79"/>
        <v>0</v>
      </c>
      <c r="BP54" s="142">
        <f t="shared" si="79"/>
        <v>0</v>
      </c>
      <c r="BQ54" s="142">
        <f t="shared" si="79"/>
        <v>0</v>
      </c>
      <c r="BR54" s="142">
        <f t="shared" si="79"/>
        <v>0</v>
      </c>
      <c r="BS54" s="142">
        <f t="shared" si="79"/>
        <v>0</v>
      </c>
      <c r="BT54" s="142">
        <f t="shared" ref="BT54:BV54" si="80">SUM(BT36:BT53)</f>
        <v>0</v>
      </c>
      <c r="BU54" s="142">
        <f t="shared" si="80"/>
        <v>0</v>
      </c>
      <c r="BV54" s="142">
        <f t="shared" si="80"/>
        <v>3759.5114812500005</v>
      </c>
      <c r="BW54" s="142">
        <f>SUM(BW36:BW52)</f>
        <v>0</v>
      </c>
      <c r="BX54" s="142">
        <f>SUM(BX36:BX52)</f>
        <v>0</v>
      </c>
      <c r="BY54" s="142">
        <f>SUM(BY36:BY52)</f>
        <v>0</v>
      </c>
      <c r="BZ54" s="142">
        <f>SUM(BZ36:BZ52)</f>
        <v>0</v>
      </c>
      <c r="CA54" s="142">
        <f>SUM(CA36:CA52)</f>
        <v>0</v>
      </c>
      <c r="CB54" s="142">
        <f>SUM(CB35:CB53)</f>
        <v>228183.31685624996</v>
      </c>
      <c r="CC54" s="48"/>
      <c r="CD54" s="148">
        <f>CB54/32</f>
        <v>7130.7286517578113</v>
      </c>
    </row>
    <row r="55" spans="1:101" s="119" customFormat="1" ht="14.25" hidden="1" customHeight="1">
      <c r="A55" s="116"/>
      <c r="B55" s="48"/>
      <c r="C55" s="116"/>
      <c r="D55" s="117"/>
      <c r="E55" s="118"/>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U55" s="117"/>
      <c r="BV55" s="117"/>
      <c r="BW55" s="117"/>
      <c r="BX55" s="117"/>
      <c r="BY55" s="117"/>
      <c r="BZ55" s="117"/>
      <c r="CA55" s="117"/>
      <c r="CB55" s="117"/>
      <c r="CC55" s="48"/>
      <c r="CD55" s="117"/>
      <c r="CE55" s="117"/>
      <c r="CF55" s="117"/>
      <c r="CG55" s="117"/>
      <c r="CH55" s="117"/>
      <c r="CI55" s="117"/>
      <c r="CJ55" s="117"/>
      <c r="CK55" s="117"/>
      <c r="CL55" s="117"/>
      <c r="CM55" s="117"/>
      <c r="CN55" s="117"/>
      <c r="CO55" s="117"/>
      <c r="CP55" s="117"/>
      <c r="CQ55" s="117"/>
      <c r="CR55" s="117"/>
      <c r="CS55" s="117"/>
      <c r="CT55" s="117"/>
      <c r="CU55" s="117"/>
      <c r="CV55" s="117"/>
      <c r="CW55" s="117"/>
    </row>
    <row r="56" spans="1:101" s="48" customFormat="1" ht="12.6" hidden="1">
      <c r="A56" s="116"/>
      <c r="C56" s="116"/>
      <c r="D56" s="117"/>
      <c r="E56" s="118"/>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H56" s="117"/>
      <c r="BI56" s="117"/>
      <c r="BJ56" s="117"/>
      <c r="BK56" s="117"/>
      <c r="BL56" s="117"/>
      <c r="BM56" s="117"/>
      <c r="BN56" s="117"/>
      <c r="BO56" s="117"/>
      <c r="BP56" s="117"/>
      <c r="BQ56" s="117"/>
      <c r="BR56" s="117"/>
      <c r="BS56" s="117"/>
      <c r="BT56" s="117"/>
      <c r="BU56" s="117"/>
      <c r="BV56" s="117"/>
      <c r="BW56" s="117"/>
      <c r="BX56" s="117"/>
      <c r="BY56" s="117"/>
      <c r="BZ56" s="117"/>
      <c r="CA56" s="117"/>
      <c r="CB56" s="117"/>
      <c r="CD56" s="117"/>
      <c r="CE56" s="117"/>
      <c r="CF56" s="117"/>
      <c r="CG56" s="117"/>
      <c r="CH56" s="117"/>
      <c r="CI56" s="117"/>
      <c r="CJ56" s="117"/>
      <c r="CK56" s="117"/>
      <c r="CL56" s="117"/>
      <c r="CM56" s="117"/>
      <c r="CN56" s="117"/>
      <c r="CO56" s="117"/>
      <c r="CP56" s="117"/>
      <c r="CQ56" s="117"/>
      <c r="CR56" s="117"/>
      <c r="CS56" s="117"/>
      <c r="CT56" s="117"/>
      <c r="CU56" s="117"/>
      <c r="CV56" s="117"/>
      <c r="CW56" s="117"/>
    </row>
    <row r="57" spans="1:101" s="48" customFormat="1" ht="18" hidden="1" customHeight="1">
      <c r="A57" s="116"/>
      <c r="C57" s="65"/>
      <c r="D57" s="117"/>
      <c r="E57" s="120"/>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7"/>
      <c r="AY57" s="117"/>
      <c r="AZ57" s="117"/>
      <c r="BA57" s="117"/>
      <c r="BB57" s="117"/>
      <c r="BC57" s="117"/>
      <c r="BD57" s="117"/>
      <c r="BE57" s="117"/>
      <c r="BF57" s="117"/>
      <c r="BG57" s="117"/>
      <c r="BH57" s="117"/>
      <c r="BI57" s="117"/>
      <c r="BJ57" s="117"/>
      <c r="BK57" s="117"/>
      <c r="BL57" s="117"/>
      <c r="BM57" s="117"/>
      <c r="BN57" s="117"/>
      <c r="BO57" s="117"/>
      <c r="BP57" s="117"/>
      <c r="BQ57" s="117"/>
      <c r="BR57" s="117"/>
      <c r="BS57" s="117"/>
      <c r="BT57" s="117"/>
      <c r="BU57" s="117"/>
      <c r="BV57" s="117"/>
      <c r="BW57" s="117"/>
      <c r="BX57" s="117"/>
      <c r="BY57" s="117"/>
      <c r="BZ57" s="117"/>
      <c r="CA57" s="117"/>
      <c r="CB57" s="117"/>
      <c r="CD57" s="117"/>
      <c r="CE57" s="117"/>
      <c r="CF57" s="117"/>
      <c r="CG57" s="117"/>
      <c r="CH57" s="117"/>
      <c r="CI57" s="117"/>
      <c r="CJ57" s="117"/>
      <c r="CK57" s="117"/>
      <c r="CL57" s="117"/>
      <c r="CM57" s="117"/>
      <c r="CN57" s="117"/>
      <c r="CO57" s="117"/>
      <c r="CP57" s="117"/>
      <c r="CQ57" s="117"/>
      <c r="CR57" s="117"/>
      <c r="CS57" s="117"/>
      <c r="CT57" s="117"/>
      <c r="CU57" s="117"/>
      <c r="CV57" s="117"/>
      <c r="CW57" s="117"/>
    </row>
    <row r="58" spans="1:101" s="48" customFormat="1" ht="12.6" hidden="1">
      <c r="A58" s="121"/>
      <c r="C58" s="122"/>
      <c r="D58" s="117"/>
      <c r="E58" s="123"/>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7"/>
      <c r="BR58" s="117"/>
      <c r="BS58" s="117"/>
      <c r="BT58" s="117"/>
      <c r="BU58" s="117"/>
      <c r="BV58" s="117"/>
      <c r="BW58" s="117"/>
      <c r="BX58" s="117"/>
      <c r="BY58" s="117"/>
      <c r="BZ58" s="117"/>
      <c r="CA58" s="117"/>
      <c r="CB58" s="117"/>
      <c r="CD58" s="117"/>
      <c r="CE58" s="117"/>
      <c r="CF58" s="117"/>
      <c r="CG58" s="117"/>
      <c r="CH58" s="117"/>
      <c r="CI58" s="117"/>
      <c r="CJ58" s="117"/>
      <c r="CK58" s="117"/>
      <c r="CL58" s="117"/>
      <c r="CM58" s="117"/>
      <c r="CN58" s="117"/>
      <c r="CO58" s="117"/>
      <c r="CP58" s="117"/>
      <c r="CQ58" s="117"/>
      <c r="CR58" s="117"/>
      <c r="CS58" s="117"/>
      <c r="CT58" s="117"/>
      <c r="CU58" s="117"/>
      <c r="CV58" s="117"/>
      <c r="CW58" s="117"/>
    </row>
    <row r="59" spans="1:101" s="48" customFormat="1" ht="18.75" hidden="1" customHeight="1">
      <c r="A59" s="122" t="e">
        <f>#REF!</f>
        <v>#REF!</v>
      </c>
      <c r="C59" s="122"/>
      <c r="D59" s="117"/>
      <c r="E59" s="123"/>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U59" s="117"/>
      <c r="BV59" s="117"/>
      <c r="BW59" s="117"/>
      <c r="BX59" s="117"/>
      <c r="BY59" s="117"/>
      <c r="BZ59" s="117"/>
      <c r="CA59" s="117"/>
      <c r="CB59" s="117"/>
      <c r="CD59" s="117"/>
      <c r="CE59" s="117"/>
      <c r="CF59" s="117"/>
      <c r="CG59" s="117"/>
      <c r="CH59" s="117"/>
      <c r="CI59" s="117"/>
      <c r="CJ59" s="117"/>
      <c r="CK59" s="117"/>
      <c r="CL59" s="117"/>
      <c r="CM59" s="117"/>
      <c r="CN59" s="117"/>
      <c r="CO59" s="117"/>
      <c r="CP59" s="117"/>
      <c r="CQ59" s="117"/>
      <c r="CR59" s="117"/>
      <c r="CS59" s="117"/>
      <c r="CT59" s="117"/>
      <c r="CU59" s="117"/>
      <c r="CV59" s="117"/>
      <c r="CW59" s="117"/>
    </row>
    <row r="60" spans="1:101" s="48" customFormat="1" ht="21.75" hidden="1" customHeight="1">
      <c r="A60" s="122"/>
      <c r="C60" s="122"/>
      <c r="D60" s="117"/>
      <c r="E60" s="123"/>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U60" s="117"/>
      <c r="BV60" s="117"/>
      <c r="BW60" s="117"/>
      <c r="BX60" s="117"/>
      <c r="BY60" s="117"/>
      <c r="BZ60" s="117"/>
      <c r="CA60" s="117"/>
      <c r="CB60" s="117"/>
      <c r="CD60" s="117"/>
      <c r="CE60" s="117"/>
      <c r="CF60" s="117"/>
      <c r="CG60" s="117"/>
      <c r="CH60" s="117"/>
      <c r="CI60" s="117"/>
      <c r="CJ60" s="117"/>
      <c r="CK60" s="117"/>
      <c r="CL60" s="117"/>
      <c r="CM60" s="117"/>
      <c r="CN60" s="117"/>
      <c r="CO60" s="117"/>
      <c r="CP60" s="117"/>
      <c r="CQ60" s="117"/>
      <c r="CR60" s="117"/>
      <c r="CS60" s="117"/>
      <c r="CT60" s="117"/>
      <c r="CU60" s="117"/>
      <c r="CV60" s="117"/>
      <c r="CW60" s="117"/>
    </row>
    <row r="61" spans="1:101" s="48" customFormat="1" ht="21.75" hidden="1" customHeight="1">
      <c r="A61" s="122">
        <v>32000000</v>
      </c>
      <c r="C61" s="122"/>
      <c r="D61" s="117"/>
      <c r="E61" s="123"/>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U61" s="117"/>
      <c r="BV61" s="117"/>
      <c r="BW61" s="117"/>
      <c r="BX61" s="117"/>
      <c r="BY61" s="117"/>
      <c r="BZ61" s="117"/>
      <c r="CA61" s="117"/>
      <c r="CB61" s="117"/>
      <c r="CD61" s="117"/>
      <c r="CE61" s="117"/>
      <c r="CF61" s="117"/>
      <c r="CG61" s="117"/>
      <c r="CH61" s="117"/>
      <c r="CI61" s="117"/>
      <c r="CJ61" s="117"/>
      <c r="CK61" s="117"/>
      <c r="CL61" s="117"/>
      <c r="CM61" s="117"/>
      <c r="CN61" s="117"/>
      <c r="CO61" s="117"/>
      <c r="CP61" s="117"/>
      <c r="CQ61" s="117"/>
      <c r="CR61" s="117"/>
      <c r="CS61" s="117"/>
      <c r="CT61" s="117"/>
      <c r="CU61" s="117"/>
      <c r="CV61" s="117"/>
      <c r="CW61" s="117"/>
    </row>
    <row r="62" spans="1:101" s="48" customFormat="1" ht="21.75" hidden="1" customHeight="1">
      <c r="A62" s="122"/>
      <c r="C62" s="122"/>
      <c r="D62" s="117"/>
      <c r="E62" s="123"/>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U62" s="117"/>
      <c r="BV62" s="117"/>
      <c r="BW62" s="117"/>
      <c r="BX62" s="117"/>
      <c r="BY62" s="117"/>
      <c r="BZ62" s="117"/>
      <c r="CA62" s="117"/>
      <c r="CB62" s="117"/>
      <c r="CD62" s="117"/>
      <c r="CE62" s="117"/>
      <c r="CF62" s="117"/>
      <c r="CG62" s="117"/>
      <c r="CH62" s="117"/>
      <c r="CI62" s="117"/>
      <c r="CJ62" s="117"/>
      <c r="CK62" s="117"/>
      <c r="CL62" s="117"/>
      <c r="CM62" s="117"/>
      <c r="CN62" s="117"/>
      <c r="CO62" s="117"/>
      <c r="CP62" s="117"/>
      <c r="CQ62" s="117"/>
      <c r="CR62" s="117"/>
      <c r="CS62" s="117"/>
      <c r="CT62" s="117"/>
      <c r="CU62" s="117"/>
      <c r="CV62" s="117"/>
      <c r="CW62" s="117"/>
    </row>
    <row r="63" spans="1:101" s="48" customFormat="1" ht="19.5" hidden="1" customHeight="1">
      <c r="A63" s="124" t="e">
        <f>#REF!/A61</f>
        <v>#REF!</v>
      </c>
      <c r="C63" s="125"/>
      <c r="D63" s="117"/>
      <c r="E63" s="126"/>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BZ63" s="117"/>
      <c r="CA63" s="117"/>
      <c r="CB63" s="117"/>
      <c r="CD63" s="117"/>
      <c r="CE63" s="117"/>
      <c r="CF63" s="117"/>
      <c r="CG63" s="117"/>
      <c r="CH63" s="117"/>
      <c r="CI63" s="117"/>
      <c r="CJ63" s="117"/>
      <c r="CK63" s="117"/>
      <c r="CL63" s="117"/>
      <c r="CM63" s="117"/>
      <c r="CN63" s="117"/>
      <c r="CO63" s="117"/>
      <c r="CP63" s="117"/>
      <c r="CQ63" s="117"/>
      <c r="CR63" s="117"/>
      <c r="CS63" s="117"/>
      <c r="CT63" s="117"/>
      <c r="CU63" s="117"/>
      <c r="CV63" s="117"/>
      <c r="CW63" s="117"/>
    </row>
    <row r="64" spans="1:101" s="48" customFormat="1" ht="15.75" hidden="1" customHeight="1">
      <c r="A64" s="127"/>
      <c r="C64" s="128"/>
      <c r="D64" s="117"/>
      <c r="E64" s="129"/>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BZ64" s="117"/>
      <c r="CA64" s="117"/>
      <c r="CB64" s="117"/>
      <c r="CD64" s="117"/>
      <c r="CE64" s="117"/>
      <c r="CF64" s="117"/>
      <c r="CG64" s="117"/>
      <c r="CH64" s="117"/>
      <c r="CI64" s="117"/>
      <c r="CJ64" s="117"/>
      <c r="CK64" s="117"/>
      <c r="CL64" s="117"/>
      <c r="CM64" s="117"/>
      <c r="CN64" s="117"/>
      <c r="CO64" s="117"/>
      <c r="CP64" s="117"/>
      <c r="CQ64" s="117"/>
      <c r="CR64" s="117"/>
      <c r="CS64" s="117"/>
      <c r="CT64" s="117"/>
      <c r="CU64" s="117"/>
      <c r="CV64" s="117"/>
      <c r="CW64" s="117"/>
    </row>
    <row r="65" spans="1:101" s="48" customFormat="1" ht="23.25" hidden="1" customHeight="1">
      <c r="A65" s="116"/>
      <c r="C65" s="116"/>
      <c r="D65" s="117"/>
      <c r="E65" s="118"/>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BZ65" s="117"/>
      <c r="CA65" s="117"/>
      <c r="CB65" s="117"/>
      <c r="CD65" s="117"/>
      <c r="CE65" s="117"/>
      <c r="CF65" s="117"/>
      <c r="CG65" s="117"/>
      <c r="CH65" s="117"/>
      <c r="CI65" s="117"/>
      <c r="CJ65" s="117"/>
      <c r="CK65" s="117"/>
      <c r="CL65" s="117"/>
      <c r="CM65" s="117"/>
      <c r="CN65" s="117"/>
      <c r="CO65" s="117"/>
      <c r="CP65" s="117"/>
      <c r="CQ65" s="117"/>
      <c r="CR65" s="117"/>
      <c r="CS65" s="117"/>
      <c r="CT65" s="117"/>
      <c r="CU65" s="117"/>
      <c r="CV65" s="117"/>
      <c r="CW65" s="117"/>
    </row>
    <row r="66" spans="1:101" s="48" customFormat="1" ht="23.25" hidden="1" customHeight="1">
      <c r="A66" s="116"/>
      <c r="C66" s="116"/>
      <c r="D66" s="117"/>
      <c r="E66" s="118"/>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BZ66" s="117"/>
      <c r="CA66" s="117"/>
      <c r="CB66" s="117"/>
      <c r="CD66" s="117"/>
      <c r="CE66" s="117"/>
      <c r="CF66" s="117"/>
      <c r="CG66" s="117"/>
      <c r="CH66" s="117"/>
      <c r="CI66" s="117"/>
      <c r="CJ66" s="117"/>
      <c r="CK66" s="117"/>
      <c r="CL66" s="117"/>
      <c r="CM66" s="117"/>
      <c r="CN66" s="117"/>
      <c r="CO66" s="117"/>
      <c r="CP66" s="117"/>
      <c r="CQ66" s="117"/>
      <c r="CR66" s="117"/>
      <c r="CS66" s="117"/>
      <c r="CT66" s="117"/>
      <c r="CU66" s="117"/>
      <c r="CV66" s="117"/>
      <c r="CW66" s="117"/>
    </row>
    <row r="67" spans="1:101" s="48" customFormat="1" ht="12.6" hidden="1">
      <c r="A67" s="65"/>
      <c r="C67" s="65"/>
      <c r="E67" s="120"/>
    </row>
    <row r="68" spans="1:101" s="48" customFormat="1" ht="12.6" hidden="1">
      <c r="A68" s="65"/>
      <c r="C68" s="65"/>
      <c r="E68" s="120"/>
    </row>
    <row r="69" spans="1:101" s="48" customFormat="1" ht="12.6" hidden="1">
      <c r="A69" s="65"/>
      <c r="C69" s="65"/>
      <c r="E69" s="120"/>
    </row>
    <row r="70" spans="1:101" s="37" customFormat="1" ht="12.6" hidden="1">
      <c r="A70" s="54"/>
      <c r="C70" s="54"/>
      <c r="E70" s="130"/>
    </row>
    <row r="71" spans="1:101" s="37" customFormat="1" ht="12.6" hidden="1">
      <c r="A71" s="54"/>
      <c r="C71" s="54"/>
      <c r="E71" s="130"/>
    </row>
    <row r="72" spans="1:101" s="37" customFormat="1" ht="19.5" hidden="1" customHeight="1">
      <c r="A72" s="54"/>
      <c r="C72" s="54"/>
      <c r="E72" s="130"/>
    </row>
    <row r="73" spans="1:101" s="37" customFormat="1" ht="19.5" hidden="1" customHeight="1">
      <c r="A73" s="54"/>
      <c r="C73" s="54"/>
      <c r="E73" s="130"/>
    </row>
    <row r="74" spans="1:101" s="37" customFormat="1" ht="19.5" hidden="1" customHeight="1">
      <c r="A74" s="54"/>
      <c r="C74" s="54"/>
      <c r="E74" s="130"/>
    </row>
    <row r="75" spans="1:101" s="37" customFormat="1" ht="19.5" hidden="1" customHeight="1">
      <c r="A75" s="54"/>
      <c r="C75" s="54"/>
      <c r="E75" s="130"/>
    </row>
    <row r="76" spans="1:101" s="37" customFormat="1" ht="19.5" hidden="1" customHeight="1">
      <c r="A76" s="54"/>
      <c r="C76" s="54"/>
      <c r="E76" s="130"/>
    </row>
    <row r="77" spans="1:101" s="37" customFormat="1" ht="16.5" hidden="1" customHeight="1">
      <c r="A77" s="54"/>
      <c r="C77" s="54"/>
      <c r="E77" s="130"/>
    </row>
    <row r="78" spans="1:101" s="37" customFormat="1" ht="16.5" customHeight="1" thickBot="1">
      <c r="A78" s="54"/>
      <c r="C78" s="54"/>
      <c r="E78" s="130"/>
    </row>
    <row r="79" spans="1:101" s="37" customFormat="1" ht="16.5" customHeight="1" thickBot="1">
      <c r="A79" s="54"/>
      <c r="C79" s="131" t="s">
        <v>110</v>
      </c>
      <c r="D79" s="193"/>
      <c r="E79" s="304">
        <v>0</v>
      </c>
      <c r="F79" s="305"/>
      <c r="G79" s="143">
        <f>E79/E85</f>
        <v>0</v>
      </c>
      <c r="H79" s="146">
        <f t="shared" ref="H79:H84" si="81">$CB$80*G79</f>
        <v>0</v>
      </c>
      <c r="I79" s="303">
        <f>E79/5</f>
        <v>0</v>
      </c>
      <c r="J79" s="303"/>
      <c r="K79" s="37" t="s">
        <v>52</v>
      </c>
    </row>
    <row r="80" spans="1:101" s="37" customFormat="1" ht="16.350000000000001" customHeight="1" thickBot="1">
      <c r="A80" s="54"/>
      <c r="C80" s="190" t="s">
        <v>111</v>
      </c>
      <c r="D80" s="191"/>
      <c r="E80" s="322">
        <v>0</v>
      </c>
      <c r="F80" s="323"/>
      <c r="G80" s="143">
        <f>E80/E85</f>
        <v>0</v>
      </c>
      <c r="H80" s="192">
        <f t="shared" si="81"/>
        <v>0</v>
      </c>
      <c r="I80" s="303">
        <f>E80/4</f>
        <v>0</v>
      </c>
      <c r="J80" s="303"/>
      <c r="K80" s="37" t="s">
        <v>52</v>
      </c>
      <c r="AD80" s="299"/>
      <c r="AE80" s="299"/>
      <c r="AP80" s="299"/>
      <c r="AQ80" s="299"/>
      <c r="BP80" s="44"/>
      <c r="BQ80" s="44"/>
      <c r="BR80" s="44"/>
      <c r="BS80" s="44"/>
      <c r="BT80" s="44"/>
      <c r="BU80" s="44"/>
      <c r="BV80" s="44"/>
      <c r="BW80" s="44"/>
      <c r="BX80" s="44"/>
      <c r="BY80" s="44"/>
      <c r="BZ80" s="44"/>
      <c r="CA80" s="149" t="s">
        <v>25</v>
      </c>
      <c r="CB80" s="133">
        <f>CB54/20000000</f>
        <v>1.1409165842812498E-2</v>
      </c>
    </row>
    <row r="81" spans="1:81" s="37" customFormat="1" ht="16.350000000000001" customHeight="1">
      <c r="A81" s="54"/>
      <c r="C81" s="134" t="s">
        <v>112</v>
      </c>
      <c r="D81" s="135"/>
      <c r="E81" s="308">
        <f>SUM(H54:Q54)</f>
        <v>42804.3</v>
      </c>
      <c r="F81" s="309"/>
      <c r="G81" s="143">
        <f>E81/E85</f>
        <v>0.18758733368296901</v>
      </c>
      <c r="H81" s="146">
        <f t="shared" si="81"/>
        <v>2.1402150000000004E-3</v>
      </c>
      <c r="I81" s="303">
        <f>E81/10</f>
        <v>4280.43</v>
      </c>
      <c r="J81" s="303"/>
      <c r="K81" s="37" t="s">
        <v>52</v>
      </c>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c r="BR81" s="136"/>
      <c r="BS81" s="136"/>
      <c r="BT81" s="136"/>
      <c r="BU81" s="136"/>
      <c r="BV81" s="136"/>
      <c r="BW81" s="136"/>
      <c r="BX81" s="136"/>
      <c r="BY81" s="136"/>
      <c r="BZ81" s="136"/>
      <c r="CA81" s="136"/>
      <c r="CB81" s="136"/>
    </row>
    <row r="82" spans="1:81" s="37" customFormat="1" ht="16.350000000000001" customHeight="1">
      <c r="A82" s="54"/>
      <c r="C82" s="137" t="s">
        <v>107</v>
      </c>
      <c r="D82" s="135"/>
      <c r="E82" s="308">
        <f>SUM(R54:AO54)</f>
        <v>181619.50537499995</v>
      </c>
      <c r="F82" s="309"/>
      <c r="G82" s="143">
        <f>E82/E85</f>
        <v>0.79593682779804587</v>
      </c>
      <c r="H82" s="146">
        <f t="shared" si="81"/>
        <v>9.0809752687499978E-3</v>
      </c>
      <c r="I82" s="324">
        <f>E82/24</f>
        <v>7567.4793906249979</v>
      </c>
      <c r="J82" s="301"/>
      <c r="K82" s="37" t="s">
        <v>52</v>
      </c>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6"/>
      <c r="BR82" s="136"/>
      <c r="BS82" s="136"/>
      <c r="BT82" s="136"/>
      <c r="BU82" s="136"/>
      <c r="BV82" s="136"/>
      <c r="BW82" s="136"/>
      <c r="BX82" s="136"/>
      <c r="BY82" s="136"/>
      <c r="BZ82" s="136"/>
      <c r="CA82" s="136"/>
      <c r="CB82" s="136"/>
    </row>
    <row r="83" spans="1:81" s="37" customFormat="1" ht="16.350000000000001" customHeight="1">
      <c r="A83" s="54"/>
      <c r="C83" s="137" t="s">
        <v>108</v>
      </c>
      <c r="D83" s="135"/>
      <c r="E83" s="308">
        <f>SUM(AP54:AQ54)</f>
        <v>0</v>
      </c>
      <c r="F83" s="309"/>
      <c r="G83" s="143">
        <f>E83/E85</f>
        <v>0</v>
      </c>
      <c r="H83" s="146">
        <f t="shared" si="81"/>
        <v>0</v>
      </c>
      <c r="I83" s="324">
        <f>E83/2</f>
        <v>0</v>
      </c>
      <c r="J83" s="301"/>
      <c r="K83" s="37" t="s">
        <v>52</v>
      </c>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6"/>
      <c r="BR83" s="136"/>
      <c r="BS83" s="136"/>
      <c r="BT83" s="136"/>
      <c r="BU83" s="136"/>
      <c r="BV83" s="136"/>
      <c r="BW83" s="136"/>
      <c r="BX83" s="136"/>
      <c r="BY83" s="136"/>
      <c r="BZ83" s="136"/>
      <c r="CA83" s="136"/>
      <c r="CB83" s="136"/>
    </row>
    <row r="84" spans="1:81" s="37" customFormat="1" ht="16.350000000000001" customHeight="1" thickBot="1">
      <c r="A84" s="54"/>
      <c r="C84" s="137" t="s">
        <v>109</v>
      </c>
      <c r="D84" s="135"/>
      <c r="E84" s="308">
        <f>BV54</f>
        <v>3759.5114812500005</v>
      </c>
      <c r="F84" s="309"/>
      <c r="G84" s="143">
        <f>E84/E85</f>
        <v>1.647583851898517E-2</v>
      </c>
      <c r="H84" s="146">
        <f t="shared" si="81"/>
        <v>1.8797557406250004E-4</v>
      </c>
      <c r="I84" s="324">
        <f>E84/1</f>
        <v>3759.5114812500005</v>
      </c>
      <c r="J84" s="301"/>
      <c r="K84" s="37" t="s">
        <v>52</v>
      </c>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6"/>
      <c r="BR84" s="136"/>
      <c r="BS84" s="136"/>
      <c r="BT84" s="136"/>
      <c r="BU84" s="136"/>
      <c r="BV84" s="136"/>
      <c r="BW84" s="136"/>
      <c r="BX84" s="136"/>
      <c r="BY84" s="136"/>
      <c r="BZ84" s="136"/>
      <c r="CA84" s="136"/>
      <c r="CB84" s="136"/>
    </row>
    <row r="85" spans="1:81" s="37" customFormat="1" ht="16.350000000000001" customHeight="1" thickBot="1">
      <c r="A85" s="54"/>
      <c r="C85" s="139" t="s">
        <v>39</v>
      </c>
      <c r="D85" s="140"/>
      <c r="E85" s="297">
        <f>SUM(E79:F84)</f>
        <v>228183.31685624993</v>
      </c>
      <c r="F85" s="298"/>
      <c r="G85" s="143">
        <f>SUM(G79:G84)</f>
        <v>1</v>
      </c>
      <c r="H85" s="145">
        <f>SUM(H79:H84)</f>
        <v>1.1409165842812499E-2</v>
      </c>
      <c r="I85" s="205"/>
      <c r="J85" s="144"/>
      <c r="K85" s="205"/>
      <c r="CB85" s="141"/>
    </row>
    <row r="86" spans="1:81" s="16" customFormat="1" ht="16.350000000000001" customHeight="1">
      <c r="A86" s="24"/>
      <c r="C86" s="24"/>
      <c r="D86" s="26"/>
      <c r="E86" s="325"/>
      <c r="F86" s="325"/>
      <c r="CB86" s="26"/>
    </row>
    <row r="87" spans="1:81" s="16" customFormat="1" ht="16.350000000000001" customHeight="1">
      <c r="A87" s="24"/>
      <c r="C87" s="24"/>
      <c r="D87" s="26"/>
      <c r="E87" s="25"/>
      <c r="CB87" s="26"/>
    </row>
    <row r="88" spans="1:81" ht="21" customHeight="1">
      <c r="G88" s="29"/>
      <c r="H88" s="29"/>
      <c r="I88" s="29"/>
      <c r="J88" s="29"/>
      <c r="K88" s="29"/>
      <c r="L88" s="29"/>
      <c r="M88" s="29"/>
      <c r="N88" s="29"/>
      <c r="O88" s="29"/>
      <c r="P88" s="31">
        <f>2.58+1.08</f>
        <v>3.66</v>
      </c>
      <c r="Q88" s="29"/>
      <c r="R88" s="29"/>
      <c r="S88" s="29"/>
      <c r="T88" s="29"/>
      <c r="U88" s="29"/>
      <c r="V88" s="29"/>
      <c r="W88" s="29"/>
      <c r="X88" s="29"/>
      <c r="Y88" s="29"/>
      <c r="Z88" s="29"/>
      <c r="AA88" s="29"/>
      <c r="AB88" s="29"/>
      <c r="AC88" s="29"/>
      <c r="AD88" s="29"/>
      <c r="AE88" s="29"/>
      <c r="AF88" s="29"/>
      <c r="AG88" s="29"/>
      <c r="AH88" s="29"/>
      <c r="AI88" s="29"/>
      <c r="AJ88" s="29"/>
      <c r="AK88" s="29"/>
      <c r="AL88" s="29"/>
      <c r="AM88" s="29"/>
      <c r="AN88" s="29"/>
      <c r="AO88" s="29"/>
      <c r="AP88" s="29"/>
      <c r="AQ88" s="29"/>
      <c r="AR88" s="29"/>
      <c r="AS88" s="29"/>
      <c r="AT88" s="29"/>
      <c r="AU88" s="29"/>
      <c r="AV88" s="29"/>
      <c r="AW88" s="29"/>
      <c r="AX88" s="29"/>
      <c r="AY88" s="29"/>
      <c r="AZ88" s="29"/>
      <c r="BA88" s="29"/>
      <c r="BB88" s="29"/>
      <c r="BC88" s="29"/>
      <c r="BD88" s="29"/>
      <c r="BE88" s="29"/>
      <c r="BF88" s="29"/>
      <c r="BG88" s="29"/>
      <c r="BH88" s="29"/>
      <c r="BI88" s="29"/>
      <c r="BJ88" s="29"/>
      <c r="BK88" s="29"/>
      <c r="BL88" s="29"/>
      <c r="BM88" s="29"/>
      <c r="BN88" s="29"/>
      <c r="BO88" s="29"/>
      <c r="BP88" s="29"/>
      <c r="BQ88" s="29"/>
      <c r="BR88" s="29"/>
      <c r="BS88" s="29"/>
      <c r="BT88" s="29"/>
      <c r="BU88" s="29"/>
      <c r="BV88" s="29"/>
      <c r="BW88" s="29"/>
      <c r="BX88" s="29"/>
      <c r="BY88" s="29"/>
      <c r="BZ88" s="29"/>
      <c r="CA88" s="29"/>
    </row>
    <row r="89" spans="1:81" s="14" customFormat="1" ht="21" customHeight="1">
      <c r="A89" s="1"/>
      <c r="B89" s="2"/>
      <c r="C89" s="5"/>
      <c r="E89" s="3"/>
      <c r="CC89" s="2"/>
    </row>
    <row r="90" spans="1:81" s="14" customFormat="1" ht="21" customHeight="1">
      <c r="A90" s="1"/>
      <c r="B90" s="2"/>
      <c r="C90" s="1"/>
      <c r="E90" s="3"/>
      <c r="CC90" s="2"/>
    </row>
    <row r="91" spans="1:81" s="14" customFormat="1" ht="21" customHeight="1">
      <c r="A91" s="1"/>
      <c r="B91" s="2"/>
      <c r="C91" s="32"/>
      <c r="E91" s="33"/>
      <c r="CC91" s="2"/>
    </row>
    <row r="92" spans="1:81" s="14" customFormat="1" ht="19.95" customHeight="1">
      <c r="A92" s="1"/>
      <c r="B92" s="2"/>
      <c r="C92" s="1"/>
      <c r="E92" s="3"/>
      <c r="CC92" s="2"/>
    </row>
    <row r="94" spans="1:81" s="14" customFormat="1" ht="17.25" customHeight="1">
      <c r="A94" s="1"/>
      <c r="B94" s="2"/>
      <c r="C94" s="1"/>
      <c r="E94" s="3"/>
      <c r="CC94" s="2"/>
    </row>
    <row r="95" spans="1:81" s="14" customFormat="1" ht="17.25" customHeight="1">
      <c r="A95" s="1"/>
      <c r="B95" s="2"/>
      <c r="C95" s="1"/>
      <c r="E95" s="3"/>
      <c r="CC95" s="2"/>
    </row>
    <row r="96" spans="1:81" s="14" customFormat="1" ht="17.25" customHeight="1">
      <c r="A96" s="1"/>
      <c r="B96" s="2"/>
      <c r="C96" s="1"/>
      <c r="E96" s="3"/>
      <c r="CC96" s="2"/>
    </row>
    <row r="97" spans="1:81" s="14" customFormat="1" ht="17.25" customHeight="1">
      <c r="A97" s="1"/>
      <c r="B97" s="2"/>
      <c r="C97" s="34"/>
      <c r="E97" s="3"/>
      <c r="CC97" s="2"/>
    </row>
    <row r="98" spans="1:81" s="14" customFormat="1" ht="17.25" customHeight="1">
      <c r="A98" s="1"/>
      <c r="B98" s="2"/>
      <c r="C98" s="35"/>
      <c r="E98" s="3"/>
      <c r="CC98" s="2"/>
    </row>
    <row r="99" spans="1:81" s="14" customFormat="1" ht="17.25" customHeight="1">
      <c r="A99" s="1"/>
      <c r="B99" s="2"/>
      <c r="C99" s="1"/>
      <c r="E99" s="3"/>
      <c r="CC99" s="2"/>
    </row>
    <row r="100" spans="1:81" s="14" customFormat="1" ht="17.25" customHeight="1">
      <c r="A100" s="1"/>
      <c r="B100" s="2"/>
      <c r="C100" s="1"/>
      <c r="E100" s="3"/>
      <c r="CC100" s="2"/>
    </row>
  </sheetData>
  <mergeCells count="17">
    <mergeCell ref="E84:F84"/>
    <mergeCell ref="I84:J84"/>
    <mergeCell ref="E85:F85"/>
    <mergeCell ref="E86:F86"/>
    <mergeCell ref="AP80:AQ80"/>
    <mergeCell ref="E81:F81"/>
    <mergeCell ref="I81:J81"/>
    <mergeCell ref="E82:F82"/>
    <mergeCell ref="I82:J82"/>
    <mergeCell ref="E83:F83"/>
    <mergeCell ref="I83:J83"/>
    <mergeCell ref="AD80:AE80"/>
    <mergeCell ref="C22:E23"/>
    <mergeCell ref="E79:F79"/>
    <mergeCell ref="I79:J79"/>
    <mergeCell ref="E80:F80"/>
    <mergeCell ref="I80:J80"/>
  </mergeCells>
  <pageMargins left="0.70866141732283472" right="0.70866141732283472" top="0.35433070866141736" bottom="0.74803149606299213" header="0.31496062992125984" footer="0.31496062992125984"/>
  <pageSetup paperSize="8" scale="57"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1F223-53CD-44A6-89EA-733C52DFD80A}">
  <sheetPr>
    <pageSetUpPr fitToPage="1"/>
  </sheetPr>
  <dimension ref="A1:CT116"/>
  <sheetViews>
    <sheetView showGridLines="0" topLeftCell="B1" zoomScale="77" zoomScaleNormal="85" zoomScaleSheetLayoutView="55" workbookViewId="0">
      <selection activeCell="B13" sqref="A13:XFD14"/>
    </sheetView>
  </sheetViews>
  <sheetFormatPr defaultColWidth="9.109375" defaultRowHeight="13.8"/>
  <cols>
    <col min="1" max="1" width="12.5546875" style="1" hidden="1" customWidth="1"/>
    <col min="2" max="2" width="1.33203125" style="2" customWidth="1"/>
    <col min="3" max="3" width="28.77734375" style="1" customWidth="1"/>
    <col min="4" max="4" width="12.109375" style="14" customWidth="1"/>
    <col min="5" max="5" width="8.6640625" style="3" customWidth="1"/>
    <col min="6" max="6" width="4.33203125" style="14" customWidth="1"/>
    <col min="7" max="7" width="6.33203125" style="14" customWidth="1"/>
    <col min="8" max="8" width="7.109375" style="14" customWidth="1"/>
    <col min="9" max="45" width="6.33203125" style="14" customWidth="1"/>
    <col min="46" max="70" width="6.33203125" style="14" hidden="1" customWidth="1"/>
    <col min="71" max="71" width="6.33203125" style="14" customWidth="1"/>
    <col min="72" max="76" width="6.33203125" style="14" hidden="1" customWidth="1"/>
    <col min="77" max="77" width="9.6640625" style="14" customWidth="1"/>
    <col min="78" max="78" width="3.109375" style="2" customWidth="1"/>
    <col min="79" max="98" width="9.109375" style="14"/>
    <col min="99" max="16384" width="9.109375" style="2"/>
  </cols>
  <sheetData>
    <row r="1" spans="1:94" s="2" customFormat="1" ht="21.6" customHeight="1">
      <c r="A1" s="1"/>
      <c r="C1" s="1"/>
      <c r="E1" s="3"/>
    </row>
    <row r="2" spans="1:94" s="2" customFormat="1" ht="21.6">
      <c r="A2" s="1"/>
      <c r="C2" s="4" t="s">
        <v>115</v>
      </c>
      <c r="E2" s="3"/>
    </row>
    <row r="3" spans="1:94" s="2" customFormat="1" ht="0.6" customHeight="1">
      <c r="A3" s="1"/>
      <c r="E3" s="3"/>
    </row>
    <row r="4" spans="1:94" s="2" customFormat="1" ht="21.6">
      <c r="A4" s="1"/>
      <c r="C4" s="36" t="s">
        <v>20</v>
      </c>
      <c r="E4" s="5"/>
    </row>
    <row r="5" spans="1:94" s="2" customFormat="1" ht="21.6">
      <c r="A5" s="1"/>
      <c r="C5" s="36" t="s">
        <v>40</v>
      </c>
      <c r="E5" s="5"/>
    </row>
    <row r="6" spans="1:94" s="2" customFormat="1" ht="12" customHeight="1" thickBot="1">
      <c r="A6" s="1"/>
      <c r="C6" s="1"/>
      <c r="E6" s="5"/>
    </row>
    <row r="7" spans="1:94" s="6" customFormat="1" ht="15" customHeight="1">
      <c r="B7" s="2"/>
      <c r="C7" s="7"/>
      <c r="D7" s="8"/>
      <c r="E7" s="9"/>
      <c r="F7" s="10"/>
      <c r="G7" s="11">
        <v>2023</v>
      </c>
      <c r="H7" s="12"/>
      <c r="I7" s="12"/>
      <c r="J7" s="12"/>
      <c r="K7" s="12"/>
      <c r="L7" s="12"/>
      <c r="M7" s="12"/>
      <c r="N7" s="12"/>
      <c r="O7" s="12"/>
      <c r="P7" s="12"/>
      <c r="Q7" s="11">
        <v>2024</v>
      </c>
      <c r="R7" s="12"/>
      <c r="S7" s="12"/>
      <c r="T7" s="12"/>
      <c r="U7" s="12"/>
      <c r="V7" s="12"/>
      <c r="W7" s="12"/>
      <c r="X7" s="12"/>
      <c r="Y7" s="12"/>
      <c r="Z7" s="12"/>
      <c r="AA7" s="12"/>
      <c r="AB7" s="12"/>
      <c r="AC7" s="11">
        <v>2025</v>
      </c>
      <c r="AD7" s="12"/>
      <c r="AE7" s="12"/>
      <c r="AF7" s="12"/>
      <c r="AG7" s="12"/>
      <c r="AH7" s="12"/>
      <c r="AI7" s="12"/>
      <c r="AJ7" s="12"/>
      <c r="AK7" s="12"/>
      <c r="AL7" s="12"/>
      <c r="AM7" s="12"/>
      <c r="AN7" s="12"/>
      <c r="AO7" s="11">
        <v>2025</v>
      </c>
      <c r="AP7" s="12"/>
      <c r="AQ7" s="12"/>
      <c r="AR7" s="12"/>
      <c r="AS7" s="12"/>
      <c r="AT7" s="12"/>
      <c r="AU7" s="12"/>
      <c r="AV7" s="12"/>
      <c r="AW7" s="12"/>
      <c r="AX7" s="12"/>
      <c r="AY7" s="12"/>
      <c r="AZ7" s="12"/>
      <c r="BA7" s="11">
        <v>2025</v>
      </c>
      <c r="BB7" s="12"/>
      <c r="BC7" s="12"/>
      <c r="BD7" s="12"/>
      <c r="BE7" s="12"/>
      <c r="BF7" s="12"/>
      <c r="BG7" s="12"/>
      <c r="BH7" s="12"/>
      <c r="BI7" s="12"/>
      <c r="BJ7" s="12"/>
      <c r="BK7" s="12"/>
      <c r="BL7" s="12"/>
      <c r="BM7" s="11">
        <v>2026</v>
      </c>
      <c r="BN7" s="12"/>
      <c r="BO7" s="12"/>
      <c r="BP7" s="12"/>
      <c r="BQ7" s="12"/>
      <c r="BR7" s="12"/>
      <c r="BS7" s="12"/>
      <c r="BT7" s="12"/>
      <c r="BU7" s="12"/>
      <c r="BV7" s="12"/>
      <c r="BW7" s="12"/>
      <c r="BX7" s="12"/>
      <c r="BY7" s="13" t="s">
        <v>1</v>
      </c>
      <c r="BZ7" s="2"/>
      <c r="CA7" s="14"/>
      <c r="CB7" s="14"/>
      <c r="CC7" s="14"/>
      <c r="CD7" s="14"/>
      <c r="CE7" s="14"/>
      <c r="CF7" s="14"/>
      <c r="CG7" s="14"/>
      <c r="CH7" s="14"/>
      <c r="CI7" s="14"/>
      <c r="CJ7" s="14"/>
      <c r="CK7" s="14"/>
      <c r="CL7" s="14"/>
      <c r="CM7" s="14"/>
      <c r="CN7" s="14"/>
      <c r="CO7" s="14"/>
      <c r="CP7" s="14"/>
    </row>
    <row r="8" spans="1:94" s="15" customFormat="1" ht="24" customHeight="1" thickBot="1">
      <c r="B8" s="16"/>
      <c r="C8" s="17"/>
      <c r="D8" s="18"/>
      <c r="E8" s="19"/>
      <c r="F8" s="20"/>
      <c r="G8" s="21" t="s">
        <v>5</v>
      </c>
      <c r="H8" s="21" t="s">
        <v>7</v>
      </c>
      <c r="I8" s="21" t="s">
        <v>5</v>
      </c>
      <c r="J8" s="21" t="s">
        <v>6</v>
      </c>
      <c r="K8" s="21" t="s">
        <v>6</v>
      </c>
      <c r="L8" s="21" t="s">
        <v>7</v>
      </c>
      <c r="M8" s="21" t="s">
        <v>8</v>
      </c>
      <c r="N8" s="21" t="s">
        <v>9</v>
      </c>
      <c r="O8" s="21" t="s">
        <v>10</v>
      </c>
      <c r="P8" s="21" t="s">
        <v>11</v>
      </c>
      <c r="Q8" s="21" t="s">
        <v>6</v>
      </c>
      <c r="R8" s="21" t="s">
        <v>12</v>
      </c>
      <c r="S8" s="21" t="s">
        <v>5</v>
      </c>
      <c r="T8" s="21" t="s">
        <v>7</v>
      </c>
      <c r="U8" s="21" t="s">
        <v>5</v>
      </c>
      <c r="V8" s="21" t="s">
        <v>6</v>
      </c>
      <c r="W8" s="21" t="s">
        <v>6</v>
      </c>
      <c r="X8" s="21" t="s">
        <v>7</v>
      </c>
      <c r="Y8" s="21" t="s">
        <v>8</v>
      </c>
      <c r="Z8" s="21" t="s">
        <v>9</v>
      </c>
      <c r="AA8" s="21" t="s">
        <v>10</v>
      </c>
      <c r="AB8" s="21" t="s">
        <v>11</v>
      </c>
      <c r="AC8" s="21" t="s">
        <v>6</v>
      </c>
      <c r="AD8" s="21" t="s">
        <v>12</v>
      </c>
      <c r="AE8" s="21" t="s">
        <v>5</v>
      </c>
      <c r="AF8" s="21" t="s">
        <v>7</v>
      </c>
      <c r="AG8" s="21" t="s">
        <v>5</v>
      </c>
      <c r="AH8" s="21" t="s">
        <v>6</v>
      </c>
      <c r="AI8" s="21" t="s">
        <v>6</v>
      </c>
      <c r="AJ8" s="21" t="s">
        <v>7</v>
      </c>
      <c r="AK8" s="21" t="s">
        <v>8</v>
      </c>
      <c r="AL8" s="21" t="s">
        <v>9</v>
      </c>
      <c r="AM8" s="21" t="s">
        <v>10</v>
      </c>
      <c r="AN8" s="21" t="s">
        <v>11</v>
      </c>
      <c r="AO8" s="21" t="s">
        <v>6</v>
      </c>
      <c r="AP8" s="21" t="s">
        <v>12</v>
      </c>
      <c r="AQ8" s="21" t="s">
        <v>5</v>
      </c>
      <c r="AR8" s="21" t="s">
        <v>7</v>
      </c>
      <c r="AS8" s="21" t="s">
        <v>5</v>
      </c>
      <c r="AT8" s="21" t="s">
        <v>6</v>
      </c>
      <c r="AU8" s="21" t="s">
        <v>6</v>
      </c>
      <c r="AV8" s="21" t="s">
        <v>7</v>
      </c>
      <c r="AW8" s="21" t="s">
        <v>8</v>
      </c>
      <c r="AX8" s="21" t="s">
        <v>9</v>
      </c>
      <c r="AY8" s="21" t="s">
        <v>10</v>
      </c>
      <c r="AZ8" s="21" t="s">
        <v>10</v>
      </c>
      <c r="BA8" s="21" t="s">
        <v>6</v>
      </c>
      <c r="BB8" s="21" t="s">
        <v>12</v>
      </c>
      <c r="BC8" s="21" t="s">
        <v>5</v>
      </c>
      <c r="BD8" s="21" t="s">
        <v>7</v>
      </c>
      <c r="BE8" s="21" t="s">
        <v>5</v>
      </c>
      <c r="BF8" s="21" t="s">
        <v>6</v>
      </c>
      <c r="BG8" s="21" t="s">
        <v>6</v>
      </c>
      <c r="BH8" s="21" t="s">
        <v>7</v>
      </c>
      <c r="BI8" s="21" t="s">
        <v>8</v>
      </c>
      <c r="BJ8" s="21" t="s">
        <v>9</v>
      </c>
      <c r="BK8" s="21" t="s">
        <v>10</v>
      </c>
      <c r="BL8" s="21" t="s">
        <v>11</v>
      </c>
      <c r="BM8" s="21" t="s">
        <v>6</v>
      </c>
      <c r="BN8" s="21" t="s">
        <v>12</v>
      </c>
      <c r="BO8" s="21" t="s">
        <v>5</v>
      </c>
      <c r="BP8" s="21" t="s">
        <v>7</v>
      </c>
      <c r="BQ8" s="21" t="s">
        <v>5</v>
      </c>
      <c r="BR8" s="21" t="s">
        <v>6</v>
      </c>
      <c r="BS8" s="21" t="s">
        <v>6</v>
      </c>
      <c r="BT8" s="21" t="s">
        <v>7</v>
      </c>
      <c r="BU8" s="21" t="s">
        <v>8</v>
      </c>
      <c r="BV8" s="21" t="s">
        <v>9</v>
      </c>
      <c r="BW8" s="21" t="s">
        <v>10</v>
      </c>
      <c r="BX8" s="21" t="s">
        <v>11</v>
      </c>
      <c r="BY8" s="22"/>
      <c r="BZ8" s="16"/>
      <c r="CA8" s="23"/>
      <c r="CB8" s="23"/>
      <c r="CC8" s="23"/>
      <c r="CD8" s="23"/>
      <c r="CE8" s="23"/>
      <c r="CF8" s="23"/>
      <c r="CG8" s="23"/>
      <c r="CH8" s="23"/>
      <c r="CI8" s="23"/>
      <c r="CJ8" s="23"/>
      <c r="CK8" s="23"/>
      <c r="CL8" s="23"/>
      <c r="CM8" s="23"/>
      <c r="CN8" s="23"/>
      <c r="CO8" s="23"/>
      <c r="CP8" s="23"/>
    </row>
    <row r="9" spans="1:94" s="37" customFormat="1" ht="12.6">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2"/>
    </row>
    <row r="10" spans="1:94" s="37" customFormat="1" ht="12.6">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7"/>
    </row>
    <row r="11" spans="1:94" s="37" customFormat="1" ht="18.3"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7"/>
    </row>
    <row r="12" spans="1:94" s="48" customFormat="1" ht="18.3" customHeight="1">
      <c r="A12" s="37"/>
      <c r="C12" s="49" t="s">
        <v>57</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3"/>
    </row>
    <row r="13" spans="1:94" s="48" customFormat="1" ht="18.3" hidden="1" customHeight="1">
      <c r="A13" s="54"/>
      <c r="C13" s="55" t="s">
        <v>33</v>
      </c>
      <c r="D13" s="56"/>
      <c r="E13" s="57" t="s">
        <v>96</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9"/>
    </row>
    <row r="14" spans="1:94" s="48" customFormat="1" ht="18.3" hidden="1" customHeight="1">
      <c r="A14" s="54"/>
      <c r="C14" s="55" t="s">
        <v>32</v>
      </c>
      <c r="D14" s="56"/>
      <c r="E14" s="57" t="s">
        <v>21</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60"/>
    </row>
    <row r="15" spans="1:94" s="48" customFormat="1" ht="18.3" customHeight="1">
      <c r="A15" s="54"/>
      <c r="C15" s="55" t="s">
        <v>114</v>
      </c>
      <c r="D15" s="56"/>
      <c r="E15" s="57" t="s">
        <v>26</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60"/>
    </row>
    <row r="16" spans="1:94" s="48" customFormat="1" ht="18.3" customHeight="1">
      <c r="A16" s="54"/>
      <c r="C16" s="55" t="s">
        <v>58</v>
      </c>
      <c r="D16" s="56"/>
      <c r="E16" s="57" t="s">
        <v>64</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60"/>
    </row>
    <row r="17" spans="1:78" s="48" customFormat="1" ht="18.3" customHeight="1">
      <c r="A17" s="54"/>
      <c r="C17" s="55" t="s">
        <v>59</v>
      </c>
      <c r="D17" s="56"/>
      <c r="E17" s="57" t="s">
        <v>45</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60"/>
    </row>
    <row r="18" spans="1:78" s="48" customFormat="1" ht="18.3" customHeight="1">
      <c r="A18" s="54"/>
      <c r="C18" s="55" t="s">
        <v>60</v>
      </c>
      <c r="D18" s="56"/>
      <c r="E18" s="57" t="s">
        <v>65</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60"/>
    </row>
    <row r="19" spans="1:78" s="48" customFormat="1" ht="18.3" customHeight="1">
      <c r="A19" s="54"/>
      <c r="C19" s="55" t="s">
        <v>61</v>
      </c>
      <c r="D19" s="56"/>
      <c r="E19" s="57" t="s">
        <v>44</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60"/>
    </row>
    <row r="20" spans="1:78" s="48" customFormat="1" ht="18.3" customHeight="1">
      <c r="A20" s="54"/>
      <c r="C20" s="55" t="s">
        <v>62</v>
      </c>
      <c r="D20" s="56"/>
      <c r="E20" s="57" t="s">
        <v>21</v>
      </c>
      <c r="F20" s="51"/>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60"/>
    </row>
    <row r="21" spans="1:78" s="48" customFormat="1" ht="18.3" customHeight="1">
      <c r="A21" s="54"/>
      <c r="C21" s="55" t="s">
        <v>30</v>
      </c>
      <c r="D21" s="56"/>
      <c r="E21" s="57" t="s">
        <v>22</v>
      </c>
      <c r="F21" s="51"/>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60"/>
    </row>
    <row r="22" spans="1:78" s="48" customFormat="1" ht="18.3" customHeight="1">
      <c r="A22" s="54"/>
      <c r="C22" s="55" t="s">
        <v>97</v>
      </c>
      <c r="D22" s="56"/>
      <c r="E22" s="57" t="s">
        <v>116</v>
      </c>
      <c r="F22" s="51"/>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60"/>
    </row>
    <row r="23" spans="1:78" s="48" customFormat="1" ht="18.3" customHeight="1">
      <c r="A23" s="54"/>
      <c r="C23" s="55" t="s">
        <v>53</v>
      </c>
      <c r="D23" s="56"/>
      <c r="E23" s="57" t="s">
        <v>22</v>
      </c>
      <c r="F23" s="51"/>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60"/>
    </row>
    <row r="24" spans="1:78" s="48" customFormat="1" ht="18.3" customHeight="1">
      <c r="A24" s="54"/>
      <c r="C24" s="55" t="s">
        <v>55</v>
      </c>
      <c r="D24" s="56"/>
      <c r="E24" s="57" t="s">
        <v>44</v>
      </c>
      <c r="F24" s="51"/>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60"/>
    </row>
    <row r="25" spans="1:78" s="48" customFormat="1" ht="15.75" customHeight="1" thickBot="1">
      <c r="C25" s="61"/>
      <c r="D25" s="62"/>
      <c r="E25" s="63"/>
      <c r="F25" s="64"/>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6"/>
    </row>
    <row r="26" spans="1:78" s="67" customFormat="1" ht="12" customHeight="1">
      <c r="B26" s="48"/>
      <c r="C26" s="68" t="s">
        <v>2</v>
      </c>
      <c r="D26" s="69"/>
      <c r="F26" s="70"/>
      <c r="G26" s="71">
        <v>2022</v>
      </c>
      <c r="H26" s="72"/>
      <c r="I26" s="72"/>
      <c r="J26" s="72"/>
      <c r="K26" s="72"/>
      <c r="L26" s="71"/>
      <c r="M26" s="71">
        <v>2023</v>
      </c>
      <c r="N26" s="72"/>
      <c r="O26" s="72"/>
      <c r="P26" s="72"/>
      <c r="Q26" s="71"/>
      <c r="R26" s="72"/>
      <c r="S26" s="72"/>
      <c r="T26" s="72"/>
      <c r="U26" s="72"/>
      <c r="V26" s="72"/>
      <c r="W26" s="72"/>
      <c r="X26" s="72"/>
      <c r="Y26" s="71">
        <v>2024</v>
      </c>
      <c r="Z26" s="72"/>
      <c r="AA26" s="72"/>
      <c r="AB26" s="72"/>
      <c r="AC26" s="71"/>
      <c r="AD26" s="72"/>
      <c r="AE26" s="72"/>
      <c r="AF26" s="72"/>
      <c r="AG26" s="72"/>
      <c r="AH26" s="72"/>
      <c r="AI26" s="72"/>
      <c r="AJ26" s="71">
        <v>2025</v>
      </c>
      <c r="AK26" s="72"/>
      <c r="AL26" s="72"/>
      <c r="AM26" s="72"/>
      <c r="AN26" s="72"/>
      <c r="AO26" s="71"/>
      <c r="AP26" s="72"/>
      <c r="AQ26" s="72"/>
      <c r="AR26" s="72"/>
      <c r="AS26" s="72"/>
      <c r="AT26" s="72"/>
      <c r="AU26" s="72"/>
      <c r="AV26" s="72"/>
      <c r="AW26" s="72"/>
      <c r="AX26" s="72"/>
      <c r="AY26" s="72"/>
      <c r="AZ26" s="72"/>
      <c r="BA26" s="71">
        <v>2025</v>
      </c>
      <c r="BB26" s="72"/>
      <c r="BC26" s="72"/>
      <c r="BD26" s="72"/>
      <c r="BE26" s="72"/>
      <c r="BF26" s="72"/>
      <c r="BG26" s="72"/>
      <c r="BH26" s="72"/>
      <c r="BI26" s="72"/>
      <c r="BJ26" s="72"/>
      <c r="BK26" s="72"/>
      <c r="BL26" s="72"/>
      <c r="BM26" s="71">
        <v>2026</v>
      </c>
      <c r="BN26" s="72"/>
      <c r="BO26" s="72"/>
      <c r="BP26" s="72"/>
      <c r="BQ26" s="72"/>
      <c r="BR26" s="72"/>
      <c r="BS26" s="71">
        <v>2026</v>
      </c>
      <c r="BT26" s="72"/>
      <c r="BU26" s="72"/>
      <c r="BV26" s="72"/>
      <c r="BW26" s="72"/>
      <c r="BX26" s="72"/>
      <c r="BY26" s="73" t="s">
        <v>1</v>
      </c>
      <c r="BZ26" s="48"/>
    </row>
    <row r="27" spans="1:78" s="74" customFormat="1" ht="20.100000000000001" customHeight="1" thickBot="1">
      <c r="B27" s="37"/>
      <c r="C27" s="306"/>
      <c r="D27" s="307"/>
      <c r="E27" s="307"/>
      <c r="G27" s="75" t="s">
        <v>6</v>
      </c>
      <c r="H27" s="75" t="s">
        <v>7</v>
      </c>
      <c r="I27" s="75" t="s">
        <v>8</v>
      </c>
      <c r="J27" s="75" t="s">
        <v>9</v>
      </c>
      <c r="K27" s="75" t="s">
        <v>10</v>
      </c>
      <c r="L27" s="75" t="s">
        <v>11</v>
      </c>
      <c r="M27" s="75" t="s">
        <v>6</v>
      </c>
      <c r="N27" s="75" t="s">
        <v>12</v>
      </c>
      <c r="O27" s="75" t="s">
        <v>5</v>
      </c>
      <c r="P27" s="75" t="s">
        <v>7</v>
      </c>
      <c r="Q27" s="75" t="s">
        <v>5</v>
      </c>
      <c r="R27" s="75" t="s">
        <v>6</v>
      </c>
      <c r="S27" s="75" t="s">
        <v>6</v>
      </c>
      <c r="T27" s="75" t="s">
        <v>7</v>
      </c>
      <c r="U27" s="75" t="s">
        <v>8</v>
      </c>
      <c r="V27" s="75" t="s">
        <v>9</v>
      </c>
      <c r="W27" s="75" t="s">
        <v>10</v>
      </c>
      <c r="X27" s="75" t="s">
        <v>11</v>
      </c>
      <c r="Y27" s="75" t="s">
        <v>6</v>
      </c>
      <c r="Z27" s="75" t="s">
        <v>12</v>
      </c>
      <c r="AA27" s="75" t="s">
        <v>5</v>
      </c>
      <c r="AB27" s="75" t="s">
        <v>7</v>
      </c>
      <c r="AC27" s="75" t="s">
        <v>5</v>
      </c>
      <c r="AD27" s="75" t="s">
        <v>6</v>
      </c>
      <c r="AE27" s="75" t="s">
        <v>6</v>
      </c>
      <c r="AF27" s="75" t="s">
        <v>7</v>
      </c>
      <c r="AG27" s="75" t="s">
        <v>8</v>
      </c>
      <c r="AH27" s="75" t="s">
        <v>9</v>
      </c>
      <c r="AI27" s="75" t="s">
        <v>10</v>
      </c>
      <c r="AJ27" s="75" t="s">
        <v>11</v>
      </c>
      <c r="AK27" s="75" t="s">
        <v>6</v>
      </c>
      <c r="AL27" s="75" t="s">
        <v>12</v>
      </c>
      <c r="AM27" s="75" t="s">
        <v>5</v>
      </c>
      <c r="AN27" s="75" t="s">
        <v>7</v>
      </c>
      <c r="AO27" s="75" t="s">
        <v>5</v>
      </c>
      <c r="AP27" s="75" t="s">
        <v>6</v>
      </c>
      <c r="AQ27" s="75" t="s">
        <v>6</v>
      </c>
      <c r="AR27" s="75" t="s">
        <v>7</v>
      </c>
      <c r="AS27" s="75" t="s">
        <v>8</v>
      </c>
      <c r="AT27" s="75" t="s">
        <v>9</v>
      </c>
      <c r="AU27" s="75" t="s">
        <v>10</v>
      </c>
      <c r="AV27" s="75" t="s">
        <v>11</v>
      </c>
      <c r="AW27" s="75" t="s">
        <v>6</v>
      </c>
      <c r="AX27" s="75" t="s">
        <v>12</v>
      </c>
      <c r="AY27" s="75" t="s">
        <v>5</v>
      </c>
      <c r="AZ27" s="75" t="s">
        <v>7</v>
      </c>
      <c r="BA27" s="75" t="s">
        <v>5</v>
      </c>
      <c r="BB27" s="75" t="s">
        <v>6</v>
      </c>
      <c r="BC27" s="75" t="s">
        <v>6</v>
      </c>
      <c r="BD27" s="75" t="s">
        <v>7</v>
      </c>
      <c r="BE27" s="75" t="s">
        <v>5</v>
      </c>
      <c r="BF27" s="75" t="s">
        <v>6</v>
      </c>
      <c r="BG27" s="75" t="s">
        <v>6</v>
      </c>
      <c r="BH27" s="75" t="s">
        <v>7</v>
      </c>
      <c r="BI27" s="75" t="s">
        <v>8</v>
      </c>
      <c r="BJ27" s="75" t="s">
        <v>9</v>
      </c>
      <c r="BK27" s="75" t="s">
        <v>10</v>
      </c>
      <c r="BL27" s="75" t="s">
        <v>11</v>
      </c>
      <c r="BM27" s="75" t="s">
        <v>6</v>
      </c>
      <c r="BN27" s="75" t="s">
        <v>12</v>
      </c>
      <c r="BO27" s="75" t="s">
        <v>5</v>
      </c>
      <c r="BP27" s="75" t="s">
        <v>7</v>
      </c>
      <c r="BQ27" s="75" t="s">
        <v>5</v>
      </c>
      <c r="BR27" s="75" t="s">
        <v>6</v>
      </c>
      <c r="BS27" s="75" t="s">
        <v>6</v>
      </c>
      <c r="BT27" s="75" t="s">
        <v>7</v>
      </c>
      <c r="BU27" s="75" t="s">
        <v>8</v>
      </c>
      <c r="BV27" s="75" t="s">
        <v>9</v>
      </c>
      <c r="BW27" s="75" t="s">
        <v>10</v>
      </c>
      <c r="BX27" s="75" t="s">
        <v>11</v>
      </c>
      <c r="BY27" s="76"/>
      <c r="BZ27" s="37"/>
    </row>
    <row r="28" spans="1:78" s="67" customFormat="1" ht="4.5" customHeight="1">
      <c r="B28" s="48"/>
      <c r="C28" s="306"/>
      <c r="D28" s="307"/>
      <c r="E28" s="30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8"/>
      <c r="BZ28" s="48"/>
    </row>
    <row r="29" spans="1:78" s="74" customFormat="1" ht="19.8" customHeight="1">
      <c r="B29" s="37"/>
      <c r="C29" s="79" t="s">
        <v>3</v>
      </c>
      <c r="D29" s="80" t="s">
        <v>0</v>
      </c>
      <c r="F29" s="80"/>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2"/>
      <c r="BZ29" s="37"/>
    </row>
    <row r="30" spans="1:78" s="67" customFormat="1" ht="18.3" customHeight="1">
      <c r="A30" s="83" t="e">
        <f>SUM(#REF!)/#REF!</f>
        <v>#REF!</v>
      </c>
      <c r="B30" s="48"/>
      <c r="C30" s="84" t="s">
        <v>34</v>
      </c>
      <c r="D30" s="85" t="s">
        <v>15</v>
      </c>
      <c r="F30" s="74"/>
      <c r="G30" s="86"/>
      <c r="H30" s="86"/>
      <c r="I30" s="86"/>
      <c r="J30" s="86"/>
      <c r="K30" s="86"/>
      <c r="L30" s="86"/>
      <c r="M30" s="86"/>
      <c r="N30" s="86"/>
      <c r="O30" s="86"/>
      <c r="P30" s="86"/>
      <c r="Q30" s="86"/>
      <c r="R30" s="86"/>
      <c r="S30" s="86"/>
      <c r="T30" s="86"/>
      <c r="U30" s="86"/>
      <c r="V30" s="86"/>
      <c r="W30" s="86"/>
      <c r="X30" s="86"/>
      <c r="Y30" s="86">
        <v>0.25</v>
      </c>
      <c r="Z30" s="86">
        <v>0.25</v>
      </c>
      <c r="AA30" s="86">
        <v>0.25</v>
      </c>
      <c r="AB30" s="86">
        <v>0.25</v>
      </c>
      <c r="AC30" s="86">
        <v>0.25</v>
      </c>
      <c r="AD30" s="86">
        <v>0.25</v>
      </c>
      <c r="AE30" s="86">
        <v>0.25</v>
      </c>
      <c r="AF30" s="86">
        <v>0.25</v>
      </c>
      <c r="AG30" s="86">
        <v>0.25</v>
      </c>
      <c r="AH30" s="86">
        <v>0.25</v>
      </c>
      <c r="AI30" s="86">
        <v>0.25</v>
      </c>
      <c r="AJ30" s="86">
        <v>0.25</v>
      </c>
      <c r="AK30" s="86">
        <v>0.25</v>
      </c>
      <c r="AL30" s="86">
        <v>0.25</v>
      </c>
      <c r="AM30" s="86"/>
      <c r="AN30" s="86"/>
      <c r="AO30" s="86"/>
      <c r="AP30" s="86"/>
      <c r="AQ30" s="86"/>
      <c r="AR30" s="86"/>
      <c r="AS30" s="86"/>
      <c r="AT30" s="86"/>
      <c r="AU30" s="86"/>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6"/>
      <c r="BU30" s="86"/>
      <c r="BV30" s="86"/>
      <c r="BW30" s="86"/>
      <c r="BX30" s="86"/>
      <c r="BY30" s="87">
        <f>SUM(G30:BX30)</f>
        <v>3.5</v>
      </c>
      <c r="BZ30" s="48"/>
    </row>
    <row r="31" spans="1:78" s="67" customFormat="1" ht="18.3" customHeight="1">
      <c r="A31" s="83"/>
      <c r="B31" s="48"/>
      <c r="C31" s="84" t="s">
        <v>117</v>
      </c>
      <c r="D31" s="85" t="s">
        <v>17</v>
      </c>
      <c r="F31" s="74"/>
      <c r="G31" s="86"/>
      <c r="H31" s="86"/>
      <c r="I31" s="86"/>
      <c r="J31" s="86"/>
      <c r="K31" s="86"/>
      <c r="L31" s="86"/>
      <c r="M31" s="86"/>
      <c r="N31" s="86"/>
      <c r="O31" s="86"/>
      <c r="P31" s="86"/>
      <c r="Q31" s="86"/>
      <c r="R31" s="86"/>
      <c r="S31" s="86"/>
      <c r="T31" s="86"/>
      <c r="U31" s="86"/>
      <c r="V31" s="86"/>
      <c r="W31" s="86"/>
      <c r="X31" s="86"/>
      <c r="Y31" s="86"/>
      <c r="Z31" s="86"/>
      <c r="AA31" s="86"/>
      <c r="AB31" s="86"/>
      <c r="AC31" s="86"/>
      <c r="AD31" s="86"/>
      <c r="AE31" s="86"/>
      <c r="AF31" s="86"/>
      <c r="AG31" s="86"/>
      <c r="AH31" s="86"/>
      <c r="AI31" s="86"/>
      <c r="AJ31" s="86"/>
      <c r="AK31" s="86"/>
      <c r="AL31" s="86"/>
      <c r="AM31" s="86"/>
      <c r="AN31" s="86"/>
      <c r="AO31" s="86"/>
      <c r="AP31" s="86"/>
      <c r="AQ31" s="86"/>
      <c r="AR31" s="86"/>
      <c r="AS31" s="86"/>
      <c r="AT31" s="86"/>
      <c r="AU31" s="86"/>
      <c r="AV31" s="86"/>
      <c r="AW31" s="86"/>
      <c r="AX31" s="86"/>
      <c r="AY31" s="86"/>
      <c r="AZ31" s="86"/>
      <c r="BA31" s="86"/>
      <c r="BB31" s="86"/>
      <c r="BC31" s="86"/>
      <c r="BD31" s="86"/>
      <c r="BE31" s="86"/>
      <c r="BF31" s="86"/>
      <c r="BG31" s="86"/>
      <c r="BH31" s="86"/>
      <c r="BI31" s="86"/>
      <c r="BJ31" s="86"/>
      <c r="BK31" s="86"/>
      <c r="BL31" s="86"/>
      <c r="BM31" s="86"/>
      <c r="BN31" s="86"/>
      <c r="BO31" s="86"/>
      <c r="BP31" s="86"/>
      <c r="BQ31" s="86"/>
      <c r="BR31" s="86"/>
      <c r="BS31" s="86"/>
      <c r="BT31" s="86"/>
      <c r="BU31" s="86"/>
      <c r="BV31" s="86"/>
      <c r="BW31" s="86"/>
      <c r="BX31" s="86"/>
      <c r="BY31" s="87">
        <f t="shared" ref="BY31:BY34" si="0">SUM(G31:BX31)</f>
        <v>0</v>
      </c>
      <c r="BZ31" s="48"/>
    </row>
    <row r="32" spans="1:78" s="67" customFormat="1" ht="18.3" customHeight="1">
      <c r="A32" s="83"/>
      <c r="B32" s="48"/>
      <c r="C32" s="84" t="s">
        <v>47</v>
      </c>
      <c r="D32" s="85" t="s">
        <v>24</v>
      </c>
      <c r="F32" s="74"/>
      <c r="G32" s="86"/>
      <c r="H32" s="86"/>
      <c r="I32" s="86"/>
      <c r="J32" s="86"/>
      <c r="K32" s="86"/>
      <c r="L32" s="86"/>
      <c r="M32" s="86"/>
      <c r="N32" s="86"/>
      <c r="O32" s="86"/>
      <c r="P32" s="86"/>
      <c r="Q32" s="86"/>
      <c r="R32" s="86"/>
      <c r="S32" s="86"/>
      <c r="T32" s="86"/>
      <c r="U32" s="86"/>
      <c r="V32" s="86"/>
      <c r="W32" s="86"/>
      <c r="X32" s="86"/>
      <c r="Y32" s="86"/>
      <c r="Z32" s="86"/>
      <c r="AA32" s="86"/>
      <c r="AB32" s="86"/>
      <c r="AC32" s="86"/>
      <c r="AD32" s="86"/>
      <c r="AE32" s="86"/>
      <c r="AF32" s="86"/>
      <c r="AG32" s="86"/>
      <c r="AH32" s="86"/>
      <c r="AI32" s="86"/>
      <c r="AJ32" s="86"/>
      <c r="AK32" s="86"/>
      <c r="AL32" s="86"/>
      <c r="AM32" s="86"/>
      <c r="AN32" s="86"/>
      <c r="AO32" s="86"/>
      <c r="AP32" s="86"/>
      <c r="AQ32" s="86"/>
      <c r="AR32" s="86"/>
      <c r="AS32" s="86"/>
      <c r="AT32" s="86"/>
      <c r="AU32" s="86"/>
      <c r="AV32" s="86"/>
      <c r="AW32" s="86"/>
      <c r="AX32" s="86"/>
      <c r="AY32" s="86"/>
      <c r="AZ32" s="86"/>
      <c r="BA32" s="86"/>
      <c r="BB32" s="86"/>
      <c r="BC32" s="86"/>
      <c r="BD32" s="86"/>
      <c r="BE32" s="86"/>
      <c r="BF32" s="86"/>
      <c r="BG32" s="86"/>
      <c r="BH32" s="86"/>
      <c r="BI32" s="86"/>
      <c r="BJ32" s="86"/>
      <c r="BK32" s="86"/>
      <c r="BL32" s="86"/>
      <c r="BM32" s="86"/>
      <c r="BN32" s="86"/>
      <c r="BO32" s="86"/>
      <c r="BP32" s="86"/>
      <c r="BQ32" s="86"/>
      <c r="BR32" s="86"/>
      <c r="BS32" s="86"/>
      <c r="BT32" s="86"/>
      <c r="BU32" s="86"/>
      <c r="BV32" s="86"/>
      <c r="BW32" s="86"/>
      <c r="BX32" s="86"/>
      <c r="BY32" s="87">
        <f t="shared" si="0"/>
        <v>0</v>
      </c>
      <c r="BZ32" s="48"/>
    </row>
    <row r="33" spans="1:78" s="67" customFormat="1" ht="18.3" customHeight="1">
      <c r="A33" s="83"/>
      <c r="B33" s="48"/>
      <c r="C33" s="84" t="s">
        <v>119</v>
      </c>
      <c r="D33" s="85" t="s">
        <v>120</v>
      </c>
      <c r="F33" s="74"/>
      <c r="G33" s="86"/>
      <c r="H33" s="86"/>
      <c r="I33" s="86"/>
      <c r="J33" s="86"/>
      <c r="K33" s="86"/>
      <c r="L33" s="86"/>
      <c r="M33" s="86"/>
      <c r="N33" s="86"/>
      <c r="O33" s="86"/>
      <c r="P33" s="86"/>
      <c r="Q33" s="86"/>
      <c r="R33" s="86"/>
      <c r="S33" s="86"/>
      <c r="T33" s="86"/>
      <c r="U33" s="86"/>
      <c r="V33" s="86"/>
      <c r="W33" s="86"/>
      <c r="X33" s="86"/>
      <c r="Y33" s="86">
        <v>2</v>
      </c>
      <c r="Z33" s="86">
        <v>2</v>
      </c>
      <c r="AA33" s="86">
        <v>2</v>
      </c>
      <c r="AB33" s="86">
        <v>2</v>
      </c>
      <c r="AC33" s="86">
        <v>2</v>
      </c>
      <c r="AD33" s="86">
        <v>2</v>
      </c>
      <c r="AE33" s="86">
        <v>2</v>
      </c>
      <c r="AF33" s="86">
        <v>2</v>
      </c>
      <c r="AG33" s="86">
        <v>2</v>
      </c>
      <c r="AH33" s="86">
        <v>2</v>
      </c>
      <c r="AI33" s="86">
        <v>2</v>
      </c>
      <c r="AJ33" s="86">
        <v>2</v>
      </c>
      <c r="AK33" s="86">
        <v>2</v>
      </c>
      <c r="AL33" s="86">
        <v>2</v>
      </c>
      <c r="AM33" s="86"/>
      <c r="AN33" s="86"/>
      <c r="AO33" s="86"/>
      <c r="AP33" s="86"/>
      <c r="AQ33" s="86"/>
      <c r="AR33" s="86"/>
      <c r="AS33" s="86"/>
      <c r="AT33" s="86"/>
      <c r="AU33" s="86"/>
      <c r="AV33" s="86"/>
      <c r="AW33" s="86"/>
      <c r="AX33" s="86"/>
      <c r="AY33" s="86"/>
      <c r="AZ33" s="86"/>
      <c r="BA33" s="86"/>
      <c r="BB33" s="86"/>
      <c r="BC33" s="86"/>
      <c r="BD33" s="86"/>
      <c r="BE33" s="86"/>
      <c r="BF33" s="86"/>
      <c r="BG33" s="86"/>
      <c r="BH33" s="86"/>
      <c r="BI33" s="86"/>
      <c r="BJ33" s="86"/>
      <c r="BK33" s="86"/>
      <c r="BL33" s="86"/>
      <c r="BM33" s="86"/>
      <c r="BN33" s="86"/>
      <c r="BO33" s="86"/>
      <c r="BP33" s="86"/>
      <c r="BQ33" s="86"/>
      <c r="BR33" s="86"/>
      <c r="BS33" s="86">
        <v>2</v>
      </c>
      <c r="BT33" s="86"/>
      <c r="BU33" s="86"/>
      <c r="BV33" s="86"/>
      <c r="BW33" s="86"/>
      <c r="BX33" s="86"/>
      <c r="BY33" s="87">
        <f t="shared" si="0"/>
        <v>30</v>
      </c>
      <c r="BZ33" s="48"/>
    </row>
    <row r="34" spans="1:78" s="67" customFormat="1" ht="18.3" customHeight="1">
      <c r="A34" s="83"/>
      <c r="B34" s="48"/>
      <c r="C34" s="84"/>
      <c r="D34" s="85" t="s">
        <v>51</v>
      </c>
      <c r="F34" s="74"/>
      <c r="G34" s="86"/>
      <c r="H34" s="86"/>
      <c r="I34" s="86"/>
      <c r="J34" s="86"/>
      <c r="K34" s="86"/>
      <c r="L34" s="86"/>
      <c r="M34" s="86"/>
      <c r="N34" s="86"/>
      <c r="O34" s="86"/>
      <c r="P34" s="86"/>
      <c r="Q34" s="86"/>
      <c r="R34" s="86"/>
      <c r="S34" s="86"/>
      <c r="T34" s="86"/>
      <c r="U34" s="86"/>
      <c r="V34" s="86"/>
      <c r="W34" s="86"/>
      <c r="X34" s="86"/>
      <c r="Y34" s="86">
        <v>1</v>
      </c>
      <c r="Z34" s="86">
        <v>1</v>
      </c>
      <c r="AA34" s="86">
        <v>1</v>
      </c>
      <c r="AB34" s="86">
        <v>1</v>
      </c>
      <c r="AC34" s="86">
        <v>1</v>
      </c>
      <c r="AD34" s="86">
        <v>1</v>
      </c>
      <c r="AE34" s="86">
        <v>1</v>
      </c>
      <c r="AF34" s="86">
        <v>1</v>
      </c>
      <c r="AG34" s="86">
        <v>1</v>
      </c>
      <c r="AH34" s="86">
        <v>1</v>
      </c>
      <c r="AI34" s="86">
        <v>1</v>
      </c>
      <c r="AJ34" s="86">
        <v>1</v>
      </c>
      <c r="AK34" s="86">
        <v>1</v>
      </c>
      <c r="AL34" s="86">
        <v>1</v>
      </c>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c r="BR34" s="86"/>
      <c r="BS34" s="86">
        <v>1</v>
      </c>
      <c r="BT34" s="86"/>
      <c r="BU34" s="86"/>
      <c r="BV34" s="86"/>
      <c r="BW34" s="86"/>
      <c r="BX34" s="86"/>
      <c r="BY34" s="87">
        <f t="shared" si="0"/>
        <v>15</v>
      </c>
      <c r="BZ34" s="48"/>
    </row>
    <row r="35" spans="1:78" s="88" customFormat="1" ht="18.75" customHeight="1">
      <c r="B35" s="89"/>
      <c r="C35" s="90"/>
      <c r="D35" s="91"/>
      <c r="E35" s="92"/>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c r="BM35" s="93"/>
      <c r="BN35" s="93"/>
      <c r="BO35" s="93"/>
      <c r="BP35" s="93"/>
      <c r="BQ35" s="93"/>
      <c r="BR35" s="93"/>
      <c r="BS35" s="93"/>
      <c r="BT35" s="93"/>
      <c r="BU35" s="93"/>
      <c r="BV35" s="93"/>
      <c r="BW35" s="93"/>
      <c r="BX35" s="93"/>
      <c r="BY35" s="87"/>
      <c r="BZ35" s="89"/>
    </row>
    <row r="36" spans="1:78" s="67" customFormat="1" ht="18.75" customHeight="1" thickBot="1">
      <c r="A36" s="74"/>
      <c r="B36" s="48"/>
      <c r="C36" s="94" t="s">
        <v>4</v>
      </c>
      <c r="D36" s="95"/>
      <c r="E36" s="96"/>
      <c r="F36" s="96"/>
      <c r="G36" s="97">
        <f t="shared" ref="G36:M36" si="1">SUM(G30:G35)</f>
        <v>0</v>
      </c>
      <c r="H36" s="97">
        <f t="shared" si="1"/>
        <v>0</v>
      </c>
      <c r="I36" s="97">
        <f t="shared" si="1"/>
        <v>0</v>
      </c>
      <c r="J36" s="97">
        <f t="shared" si="1"/>
        <v>0</v>
      </c>
      <c r="K36" s="97">
        <f t="shared" si="1"/>
        <v>0</v>
      </c>
      <c r="L36" s="97">
        <f t="shared" si="1"/>
        <v>0</v>
      </c>
      <c r="M36" s="97">
        <f t="shared" si="1"/>
        <v>0</v>
      </c>
      <c r="N36" s="97">
        <f t="shared" ref="N36:BX36" si="2">SUM(N30:N33)</f>
        <v>0</v>
      </c>
      <c r="O36" s="97">
        <f t="shared" si="2"/>
        <v>0</v>
      </c>
      <c r="P36" s="97">
        <f t="shared" si="2"/>
        <v>0</v>
      </c>
      <c r="Q36" s="97">
        <f t="shared" si="2"/>
        <v>0</v>
      </c>
      <c r="R36" s="97">
        <f t="shared" si="2"/>
        <v>0</v>
      </c>
      <c r="S36" s="97">
        <f t="shared" si="2"/>
        <v>0</v>
      </c>
      <c r="T36" s="97">
        <f t="shared" si="2"/>
        <v>0</v>
      </c>
      <c r="U36" s="97">
        <f t="shared" si="2"/>
        <v>0</v>
      </c>
      <c r="V36" s="97">
        <f t="shared" si="2"/>
        <v>0</v>
      </c>
      <c r="W36" s="97">
        <f t="shared" si="2"/>
        <v>0</v>
      </c>
      <c r="X36" s="97">
        <f t="shared" si="2"/>
        <v>0</v>
      </c>
      <c r="Y36" s="97">
        <f t="shared" si="2"/>
        <v>2.25</v>
      </c>
      <c r="Z36" s="97">
        <f t="shared" si="2"/>
        <v>2.25</v>
      </c>
      <c r="AA36" s="97">
        <f t="shared" si="2"/>
        <v>2.25</v>
      </c>
      <c r="AB36" s="97">
        <f t="shared" si="2"/>
        <v>2.25</v>
      </c>
      <c r="AC36" s="97">
        <f t="shared" si="2"/>
        <v>2.25</v>
      </c>
      <c r="AD36" s="97">
        <f t="shared" si="2"/>
        <v>2.25</v>
      </c>
      <c r="AE36" s="97">
        <f t="shared" si="2"/>
        <v>2.25</v>
      </c>
      <c r="AF36" s="97">
        <f t="shared" si="2"/>
        <v>2.25</v>
      </c>
      <c r="AG36" s="97">
        <f t="shared" si="2"/>
        <v>2.25</v>
      </c>
      <c r="AH36" s="97">
        <f t="shared" si="2"/>
        <v>2.25</v>
      </c>
      <c r="AI36" s="97">
        <f t="shared" si="2"/>
        <v>2.25</v>
      </c>
      <c r="AJ36" s="97">
        <f t="shared" si="2"/>
        <v>2.25</v>
      </c>
      <c r="AK36" s="97">
        <f t="shared" si="2"/>
        <v>2.25</v>
      </c>
      <c r="AL36" s="97">
        <f t="shared" si="2"/>
        <v>2.25</v>
      </c>
      <c r="AM36" s="97">
        <f t="shared" si="2"/>
        <v>0</v>
      </c>
      <c r="AN36" s="97">
        <f t="shared" si="2"/>
        <v>0</v>
      </c>
      <c r="AO36" s="97">
        <f t="shared" si="2"/>
        <v>0</v>
      </c>
      <c r="AP36" s="97">
        <f t="shared" si="2"/>
        <v>0</v>
      </c>
      <c r="AQ36" s="97">
        <f t="shared" si="2"/>
        <v>0</v>
      </c>
      <c r="AR36" s="97">
        <f>SUM(AR30:AR33)</f>
        <v>0</v>
      </c>
      <c r="AS36" s="97">
        <f t="shared" si="2"/>
        <v>0</v>
      </c>
      <c r="AT36" s="97">
        <f t="shared" si="2"/>
        <v>0</v>
      </c>
      <c r="AU36" s="97">
        <f t="shared" si="2"/>
        <v>0</v>
      </c>
      <c r="AV36" s="97">
        <f t="shared" si="2"/>
        <v>0</v>
      </c>
      <c r="AW36" s="97">
        <f t="shared" si="2"/>
        <v>0</v>
      </c>
      <c r="AX36" s="97">
        <f t="shared" si="2"/>
        <v>0</v>
      </c>
      <c r="AY36" s="97">
        <f t="shared" si="2"/>
        <v>0</v>
      </c>
      <c r="AZ36" s="97">
        <f t="shared" si="2"/>
        <v>0</v>
      </c>
      <c r="BA36" s="97">
        <f t="shared" si="2"/>
        <v>0</v>
      </c>
      <c r="BB36" s="97">
        <f t="shared" si="2"/>
        <v>0</v>
      </c>
      <c r="BC36" s="97">
        <f t="shared" si="2"/>
        <v>0</v>
      </c>
      <c r="BD36" s="97">
        <f t="shared" si="2"/>
        <v>0</v>
      </c>
      <c r="BE36" s="97">
        <f t="shared" si="2"/>
        <v>0</v>
      </c>
      <c r="BF36" s="97">
        <f t="shared" si="2"/>
        <v>0</v>
      </c>
      <c r="BG36" s="97">
        <f t="shared" si="2"/>
        <v>0</v>
      </c>
      <c r="BH36" s="97">
        <f t="shared" si="2"/>
        <v>0</v>
      </c>
      <c r="BI36" s="97">
        <f t="shared" si="2"/>
        <v>0</v>
      </c>
      <c r="BJ36" s="97">
        <f t="shared" si="2"/>
        <v>0</v>
      </c>
      <c r="BK36" s="97">
        <f t="shared" si="2"/>
        <v>0</v>
      </c>
      <c r="BL36" s="97">
        <f t="shared" si="2"/>
        <v>0</v>
      </c>
      <c r="BM36" s="97">
        <f t="shared" si="2"/>
        <v>0</v>
      </c>
      <c r="BN36" s="97">
        <f t="shared" si="2"/>
        <v>0</v>
      </c>
      <c r="BO36" s="97">
        <f t="shared" si="2"/>
        <v>0</v>
      </c>
      <c r="BP36" s="97">
        <f t="shared" si="2"/>
        <v>0</v>
      </c>
      <c r="BQ36" s="97">
        <f t="shared" si="2"/>
        <v>0</v>
      </c>
      <c r="BR36" s="97">
        <f t="shared" si="2"/>
        <v>0</v>
      </c>
      <c r="BS36" s="97">
        <f>SUM(BS30:BS33)</f>
        <v>2</v>
      </c>
      <c r="BT36" s="97">
        <f t="shared" si="2"/>
        <v>0</v>
      </c>
      <c r="BU36" s="97">
        <f t="shared" si="2"/>
        <v>0</v>
      </c>
      <c r="BV36" s="97">
        <f t="shared" si="2"/>
        <v>0</v>
      </c>
      <c r="BW36" s="97">
        <f t="shared" si="2"/>
        <v>0</v>
      </c>
      <c r="BX36" s="97">
        <f t="shared" si="2"/>
        <v>0</v>
      </c>
      <c r="BY36" s="98">
        <f>SUM(G36:BS36)</f>
        <v>33.5</v>
      </c>
      <c r="BZ36" s="48"/>
    </row>
    <row r="37" spans="1:78" s="67" customFormat="1" ht="13.2" thickBot="1">
      <c r="A37" s="74"/>
      <c r="B37" s="48"/>
      <c r="C37" s="79" t="s">
        <v>13</v>
      </c>
      <c r="D37" s="85"/>
      <c r="E37" s="99"/>
      <c r="F37" s="99"/>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c r="BR37" s="100"/>
      <c r="BS37" s="100"/>
      <c r="BT37" s="100"/>
      <c r="BU37" s="100"/>
      <c r="BV37" s="100"/>
      <c r="BW37" s="100"/>
      <c r="BX37" s="100"/>
      <c r="BY37" s="101"/>
      <c r="BZ37" s="48"/>
    </row>
    <row r="38" spans="1:78" s="67" customFormat="1" ht="12.6">
      <c r="A38" s="74"/>
      <c r="B38" s="48"/>
      <c r="C38" s="79"/>
      <c r="D38" s="85"/>
      <c r="E38" s="99"/>
      <c r="F38" s="99"/>
      <c r="G38" s="71">
        <v>2022</v>
      </c>
      <c r="H38" s="72"/>
      <c r="I38" s="72"/>
      <c r="J38" s="72"/>
      <c r="K38" s="72"/>
      <c r="L38" s="71"/>
      <c r="M38" s="71">
        <v>2023</v>
      </c>
      <c r="N38" s="72"/>
      <c r="O38" s="72"/>
      <c r="P38" s="72"/>
      <c r="Q38" s="71"/>
      <c r="R38" s="72"/>
      <c r="S38" s="72"/>
      <c r="T38" s="72"/>
      <c r="U38" s="72"/>
      <c r="V38" s="72"/>
      <c r="W38" s="72"/>
      <c r="X38" s="72"/>
      <c r="Y38" s="71">
        <v>2024</v>
      </c>
      <c r="Z38" s="72"/>
      <c r="AA38" s="72"/>
      <c r="AB38" s="72"/>
      <c r="AC38" s="71"/>
      <c r="AD38" s="72"/>
      <c r="AE38" s="72"/>
      <c r="AF38" s="72"/>
      <c r="AG38" s="72"/>
      <c r="AH38" s="72"/>
      <c r="AI38" s="72"/>
      <c r="AJ38" s="71">
        <v>2025</v>
      </c>
      <c r="AK38" s="72"/>
      <c r="AL38" s="72"/>
      <c r="AM38" s="72"/>
      <c r="AN38" s="72"/>
      <c r="AO38" s="71"/>
      <c r="AP38" s="72"/>
      <c r="AQ38" s="72"/>
      <c r="AR38" s="72"/>
      <c r="AS38" s="72"/>
      <c r="AT38" s="72"/>
      <c r="AU38" s="72"/>
      <c r="AV38" s="72"/>
      <c r="AW38" s="72"/>
      <c r="AX38" s="72"/>
      <c r="AY38" s="72"/>
      <c r="AZ38" s="72"/>
      <c r="BA38" s="71">
        <v>2025</v>
      </c>
      <c r="BB38" s="72"/>
      <c r="BC38" s="72"/>
      <c r="BD38" s="72"/>
      <c r="BE38" s="72"/>
      <c r="BF38" s="72"/>
      <c r="BG38" s="72"/>
      <c r="BH38" s="72"/>
      <c r="BI38" s="72"/>
      <c r="BJ38" s="72"/>
      <c r="BK38" s="72"/>
      <c r="BL38" s="72"/>
      <c r="BM38" s="71">
        <v>2026</v>
      </c>
      <c r="BN38" s="72"/>
      <c r="BO38" s="72"/>
      <c r="BP38" s="72"/>
      <c r="BQ38" s="72"/>
      <c r="BR38" s="72"/>
      <c r="BS38" s="71">
        <v>2026</v>
      </c>
      <c r="BT38" s="72"/>
      <c r="BU38" s="72"/>
      <c r="BV38" s="72"/>
      <c r="BW38" s="72"/>
      <c r="BX38" s="72"/>
      <c r="BY38" s="102" t="s">
        <v>1</v>
      </c>
      <c r="BZ38" s="48"/>
    </row>
    <row r="39" spans="1:78" s="74" customFormat="1" ht="16.5" customHeight="1" thickBot="1">
      <c r="B39" s="37"/>
      <c r="C39" s="79"/>
      <c r="D39" s="85"/>
      <c r="E39" s="103"/>
      <c r="F39" s="99"/>
      <c r="G39" s="75" t="s">
        <v>6</v>
      </c>
      <c r="H39" s="75" t="s">
        <v>7</v>
      </c>
      <c r="I39" s="75" t="s">
        <v>8</v>
      </c>
      <c r="J39" s="75" t="s">
        <v>9</v>
      </c>
      <c r="K39" s="75" t="s">
        <v>10</v>
      </c>
      <c r="L39" s="75" t="s">
        <v>11</v>
      </c>
      <c r="M39" s="75" t="s">
        <v>6</v>
      </c>
      <c r="N39" s="75" t="s">
        <v>12</v>
      </c>
      <c r="O39" s="75" t="s">
        <v>5</v>
      </c>
      <c r="P39" s="75" t="s">
        <v>7</v>
      </c>
      <c r="Q39" s="75" t="s">
        <v>5</v>
      </c>
      <c r="R39" s="75" t="s">
        <v>6</v>
      </c>
      <c r="S39" s="75" t="s">
        <v>6</v>
      </c>
      <c r="T39" s="75" t="s">
        <v>7</v>
      </c>
      <c r="U39" s="75" t="s">
        <v>8</v>
      </c>
      <c r="V39" s="75" t="s">
        <v>9</v>
      </c>
      <c r="W39" s="75" t="s">
        <v>10</v>
      </c>
      <c r="X39" s="75" t="s">
        <v>11</v>
      </c>
      <c r="Y39" s="75" t="s">
        <v>6</v>
      </c>
      <c r="Z39" s="75" t="s">
        <v>12</v>
      </c>
      <c r="AA39" s="75" t="s">
        <v>5</v>
      </c>
      <c r="AB39" s="75" t="s">
        <v>7</v>
      </c>
      <c r="AC39" s="75" t="s">
        <v>5</v>
      </c>
      <c r="AD39" s="75" t="s">
        <v>6</v>
      </c>
      <c r="AE39" s="75" t="s">
        <v>6</v>
      </c>
      <c r="AF39" s="75" t="s">
        <v>7</v>
      </c>
      <c r="AG39" s="75" t="s">
        <v>8</v>
      </c>
      <c r="AH39" s="75" t="s">
        <v>9</v>
      </c>
      <c r="AI39" s="75" t="s">
        <v>10</v>
      </c>
      <c r="AJ39" s="75" t="s">
        <v>11</v>
      </c>
      <c r="AK39" s="75" t="s">
        <v>6</v>
      </c>
      <c r="AL39" s="75" t="s">
        <v>12</v>
      </c>
      <c r="AM39" s="75" t="s">
        <v>5</v>
      </c>
      <c r="AN39" s="75" t="s">
        <v>7</v>
      </c>
      <c r="AO39" s="75" t="s">
        <v>5</v>
      </c>
      <c r="AP39" s="75" t="s">
        <v>6</v>
      </c>
      <c r="AQ39" s="75" t="s">
        <v>6</v>
      </c>
      <c r="AR39" s="75" t="s">
        <v>7</v>
      </c>
      <c r="AS39" s="75" t="s">
        <v>8</v>
      </c>
      <c r="AT39" s="75" t="s">
        <v>9</v>
      </c>
      <c r="AU39" s="75" t="s">
        <v>10</v>
      </c>
      <c r="AV39" s="75" t="s">
        <v>11</v>
      </c>
      <c r="AW39" s="75" t="s">
        <v>6</v>
      </c>
      <c r="AX39" s="75" t="s">
        <v>12</v>
      </c>
      <c r="AY39" s="75" t="s">
        <v>5</v>
      </c>
      <c r="AZ39" s="75" t="s">
        <v>7</v>
      </c>
      <c r="BA39" s="75" t="s">
        <v>5</v>
      </c>
      <c r="BB39" s="75" t="s">
        <v>6</v>
      </c>
      <c r="BC39" s="75" t="s">
        <v>6</v>
      </c>
      <c r="BD39" s="75" t="s">
        <v>7</v>
      </c>
      <c r="BE39" s="75" t="s">
        <v>5</v>
      </c>
      <c r="BF39" s="75" t="s">
        <v>6</v>
      </c>
      <c r="BG39" s="75" t="s">
        <v>6</v>
      </c>
      <c r="BH39" s="75" t="s">
        <v>7</v>
      </c>
      <c r="BI39" s="75" t="s">
        <v>8</v>
      </c>
      <c r="BJ39" s="75" t="s">
        <v>9</v>
      </c>
      <c r="BK39" s="75" t="s">
        <v>10</v>
      </c>
      <c r="BL39" s="75" t="s">
        <v>11</v>
      </c>
      <c r="BM39" s="75" t="s">
        <v>6</v>
      </c>
      <c r="BN39" s="75" t="s">
        <v>12</v>
      </c>
      <c r="BO39" s="75" t="s">
        <v>5</v>
      </c>
      <c r="BP39" s="75" t="s">
        <v>7</v>
      </c>
      <c r="BQ39" s="75" t="s">
        <v>5</v>
      </c>
      <c r="BR39" s="75" t="s">
        <v>6</v>
      </c>
      <c r="BS39" s="75" t="s">
        <v>6</v>
      </c>
      <c r="BT39" s="75" t="s">
        <v>7</v>
      </c>
      <c r="BU39" s="75" t="s">
        <v>8</v>
      </c>
      <c r="BV39" s="75" t="s">
        <v>9</v>
      </c>
      <c r="BW39" s="75" t="s">
        <v>10</v>
      </c>
      <c r="BX39" s="75" t="s">
        <v>11</v>
      </c>
      <c r="BY39" s="104"/>
      <c r="BZ39" s="37"/>
    </row>
    <row r="40" spans="1:78" s="67" customFormat="1" ht="18.75" customHeight="1">
      <c r="B40" s="48"/>
      <c r="C40" s="79" t="s">
        <v>16</v>
      </c>
      <c r="D40" s="105"/>
      <c r="E40" s="103"/>
      <c r="F40" s="106"/>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7"/>
      <c r="AY40" s="107"/>
      <c r="AZ40" s="107"/>
      <c r="BA40" s="107"/>
      <c r="BB40" s="107"/>
      <c r="BC40" s="107"/>
      <c r="BD40" s="107"/>
      <c r="BE40" s="107"/>
      <c r="BF40" s="107"/>
      <c r="BG40" s="107"/>
      <c r="BH40" s="107"/>
      <c r="BI40" s="107"/>
      <c r="BJ40" s="107"/>
      <c r="BK40" s="107"/>
      <c r="BL40" s="107"/>
      <c r="BM40" s="107"/>
      <c r="BN40" s="107"/>
      <c r="BO40" s="107"/>
      <c r="BP40" s="107"/>
      <c r="BQ40" s="107"/>
      <c r="BR40" s="107"/>
      <c r="BS40" s="107"/>
      <c r="BT40" s="107"/>
      <c r="BU40" s="107"/>
      <c r="BV40" s="107"/>
      <c r="BW40" s="107"/>
      <c r="BX40" s="107"/>
      <c r="BY40" s="108"/>
      <c r="BZ40" s="48"/>
    </row>
    <row r="41" spans="1:78" s="67" customFormat="1" ht="19.350000000000001" customHeight="1">
      <c r="A41" s="74"/>
      <c r="B41" s="48"/>
      <c r="C41" s="84" t="str">
        <f>C30</f>
        <v>Nav Kang</v>
      </c>
      <c r="D41" s="74">
        <v>2021</v>
      </c>
      <c r="E41" s="109">
        <v>700</v>
      </c>
      <c r="F41" s="74"/>
      <c r="G41" s="110">
        <f t="shared" ref="G41:P41" si="3">+G30*$E$41</f>
        <v>0</v>
      </c>
      <c r="H41" s="110">
        <f t="shared" si="3"/>
        <v>0</v>
      </c>
      <c r="I41" s="110">
        <f t="shared" si="3"/>
        <v>0</v>
      </c>
      <c r="J41" s="110">
        <f t="shared" si="3"/>
        <v>0</v>
      </c>
      <c r="K41" s="110">
        <f t="shared" si="3"/>
        <v>0</v>
      </c>
      <c r="L41" s="110">
        <f t="shared" si="3"/>
        <v>0</v>
      </c>
      <c r="M41" s="110">
        <f t="shared" si="3"/>
        <v>0</v>
      </c>
      <c r="N41" s="110">
        <f t="shared" si="3"/>
        <v>0</v>
      </c>
      <c r="O41" s="110">
        <f t="shared" si="3"/>
        <v>0</v>
      </c>
      <c r="P41" s="110">
        <f t="shared" si="3"/>
        <v>0</v>
      </c>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0"/>
      <c r="BM41" s="110"/>
      <c r="BN41" s="110"/>
      <c r="BO41" s="110"/>
      <c r="BP41" s="110"/>
      <c r="BQ41" s="110"/>
      <c r="BR41" s="110"/>
      <c r="BS41" s="110"/>
      <c r="BT41" s="110"/>
      <c r="BU41" s="110"/>
      <c r="BV41" s="110"/>
      <c r="BW41" s="110"/>
      <c r="BX41" s="110"/>
      <c r="BY41" s="111">
        <f>SUM(G41:BS41)</f>
        <v>0</v>
      </c>
      <c r="BZ41" s="48"/>
    </row>
    <row r="42" spans="1:78" s="67" customFormat="1" ht="19.350000000000001" customHeight="1">
      <c r="A42" s="74"/>
      <c r="B42" s="48"/>
      <c r="C42" s="84"/>
      <c r="D42" s="74">
        <v>2022</v>
      </c>
      <c r="E42" s="109">
        <v>700</v>
      </c>
      <c r="F42" s="74"/>
      <c r="G42" s="110"/>
      <c r="H42" s="110"/>
      <c r="I42" s="110"/>
      <c r="J42" s="110"/>
      <c r="K42" s="110"/>
      <c r="L42" s="110"/>
      <c r="M42" s="110"/>
      <c r="N42" s="110"/>
      <c r="O42" s="110"/>
      <c r="P42" s="110"/>
      <c r="Q42" s="110">
        <f t="shared" ref="Q42:AB42" si="4">+Q30*$E$42</f>
        <v>0</v>
      </c>
      <c r="R42" s="110">
        <f t="shared" si="4"/>
        <v>0</v>
      </c>
      <c r="S42" s="110">
        <f t="shared" si="4"/>
        <v>0</v>
      </c>
      <c r="T42" s="110">
        <f t="shared" si="4"/>
        <v>0</v>
      </c>
      <c r="U42" s="110">
        <f t="shared" si="4"/>
        <v>0</v>
      </c>
      <c r="V42" s="110">
        <f t="shared" si="4"/>
        <v>0</v>
      </c>
      <c r="W42" s="110">
        <f t="shared" si="4"/>
        <v>0</v>
      </c>
      <c r="X42" s="110">
        <f t="shared" si="4"/>
        <v>0</v>
      </c>
      <c r="Y42" s="110">
        <f t="shared" si="4"/>
        <v>175</v>
      </c>
      <c r="Z42" s="110">
        <f t="shared" si="4"/>
        <v>175</v>
      </c>
      <c r="AA42" s="110">
        <f t="shared" si="4"/>
        <v>175</v>
      </c>
      <c r="AB42" s="110">
        <f t="shared" si="4"/>
        <v>175</v>
      </c>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c r="BQ42" s="110"/>
      <c r="BR42" s="110"/>
      <c r="BS42" s="110"/>
      <c r="BT42" s="110"/>
      <c r="BU42" s="110"/>
      <c r="BV42" s="110"/>
      <c r="BW42" s="110"/>
      <c r="BX42" s="110"/>
      <c r="BY42" s="111">
        <f t="shared" ref="BY42:BY57" si="5">SUM(G42:BS42)</f>
        <v>700</v>
      </c>
      <c r="BZ42" s="48"/>
    </row>
    <row r="43" spans="1:78" s="67" customFormat="1" ht="19.350000000000001" customHeight="1">
      <c r="A43" s="74"/>
      <c r="B43" s="48"/>
      <c r="C43" s="84"/>
      <c r="D43" s="74">
        <v>2023</v>
      </c>
      <c r="E43" s="109">
        <f>E42*1.05</f>
        <v>735</v>
      </c>
      <c r="F43" s="74"/>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f t="shared" ref="AC43:AN43" si="6">+AC30*$E$43</f>
        <v>183.75</v>
      </c>
      <c r="AD43" s="110">
        <f t="shared" si="6"/>
        <v>183.75</v>
      </c>
      <c r="AE43" s="110">
        <f t="shared" si="6"/>
        <v>183.75</v>
      </c>
      <c r="AF43" s="110">
        <f t="shared" si="6"/>
        <v>183.75</v>
      </c>
      <c r="AG43" s="110">
        <f t="shared" si="6"/>
        <v>183.75</v>
      </c>
      <c r="AH43" s="110">
        <f t="shared" si="6"/>
        <v>183.75</v>
      </c>
      <c r="AI43" s="110">
        <f t="shared" si="6"/>
        <v>183.75</v>
      </c>
      <c r="AJ43" s="110">
        <f t="shared" si="6"/>
        <v>183.75</v>
      </c>
      <c r="AK43" s="110">
        <f t="shared" si="6"/>
        <v>183.75</v>
      </c>
      <c r="AL43" s="110">
        <f t="shared" si="6"/>
        <v>183.75</v>
      </c>
      <c r="AM43" s="110">
        <f t="shared" si="6"/>
        <v>0</v>
      </c>
      <c r="AN43" s="110">
        <f t="shared" si="6"/>
        <v>0</v>
      </c>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c r="BQ43" s="110"/>
      <c r="BR43" s="110"/>
      <c r="BS43" s="110"/>
      <c r="BT43" s="110"/>
      <c r="BU43" s="110"/>
      <c r="BV43" s="110"/>
      <c r="BW43" s="110"/>
      <c r="BX43" s="110"/>
      <c r="BY43" s="111">
        <f t="shared" si="5"/>
        <v>1837.5</v>
      </c>
      <c r="BZ43" s="48"/>
    </row>
    <row r="44" spans="1:78" s="67" customFormat="1" ht="19.350000000000001" customHeight="1">
      <c r="A44" s="74"/>
      <c r="B44" s="48"/>
      <c r="C44" s="84"/>
      <c r="D44" s="74">
        <v>2024</v>
      </c>
      <c r="E44" s="109">
        <f>E43*1.05</f>
        <v>771.75</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c r="AO44" s="110">
        <f t="shared" ref="AO44:AZ44" si="7">+AO30*$E$44</f>
        <v>0</v>
      </c>
      <c r="AP44" s="110">
        <f t="shared" si="7"/>
        <v>0</v>
      </c>
      <c r="AQ44" s="110">
        <f t="shared" si="7"/>
        <v>0</v>
      </c>
      <c r="AR44" s="110">
        <f>+AR30*$E$44</f>
        <v>0</v>
      </c>
      <c r="AS44" s="110">
        <f t="shared" si="7"/>
        <v>0</v>
      </c>
      <c r="AT44" s="110">
        <f t="shared" si="7"/>
        <v>0</v>
      </c>
      <c r="AU44" s="110">
        <f t="shared" si="7"/>
        <v>0</v>
      </c>
      <c r="AV44" s="110">
        <f t="shared" si="7"/>
        <v>0</v>
      </c>
      <c r="AW44" s="110">
        <f t="shared" si="7"/>
        <v>0</v>
      </c>
      <c r="AX44" s="110">
        <f t="shared" si="7"/>
        <v>0</v>
      </c>
      <c r="AY44" s="110">
        <f t="shared" si="7"/>
        <v>0</v>
      </c>
      <c r="AZ44" s="110">
        <f t="shared" si="7"/>
        <v>0</v>
      </c>
      <c r="BA44" s="110"/>
      <c r="BB44" s="110"/>
      <c r="BC44" s="110"/>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1">
        <f t="shared" si="5"/>
        <v>0</v>
      </c>
      <c r="BZ44" s="48"/>
    </row>
    <row r="45" spans="1:78" s="67" customFormat="1" ht="19.350000000000001" customHeight="1">
      <c r="A45" s="74"/>
      <c r="B45" s="48"/>
      <c r="C45" s="84"/>
      <c r="D45" s="74">
        <v>2025</v>
      </c>
      <c r="E45" s="109">
        <v>930</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f t="shared" ref="BA45:BX45" si="8">+BA30*$E$45</f>
        <v>0</v>
      </c>
      <c r="BB45" s="110">
        <f t="shared" si="8"/>
        <v>0</v>
      </c>
      <c r="BC45" s="110">
        <f t="shared" si="8"/>
        <v>0</v>
      </c>
      <c r="BD45" s="110">
        <f t="shared" si="8"/>
        <v>0</v>
      </c>
      <c r="BE45" s="110">
        <f t="shared" si="8"/>
        <v>0</v>
      </c>
      <c r="BF45" s="110">
        <f t="shared" si="8"/>
        <v>0</v>
      </c>
      <c r="BG45" s="110">
        <f t="shared" si="8"/>
        <v>0</v>
      </c>
      <c r="BH45" s="110">
        <f t="shared" si="8"/>
        <v>0</v>
      </c>
      <c r="BI45" s="110">
        <f t="shared" si="8"/>
        <v>0</v>
      </c>
      <c r="BJ45" s="110">
        <f t="shared" si="8"/>
        <v>0</v>
      </c>
      <c r="BK45" s="110">
        <f t="shared" si="8"/>
        <v>0</v>
      </c>
      <c r="BL45" s="110">
        <f t="shared" si="8"/>
        <v>0</v>
      </c>
      <c r="BM45" s="110">
        <f t="shared" si="8"/>
        <v>0</v>
      </c>
      <c r="BN45" s="110">
        <f t="shared" si="8"/>
        <v>0</v>
      </c>
      <c r="BO45" s="110">
        <f t="shared" si="8"/>
        <v>0</v>
      </c>
      <c r="BP45" s="110">
        <f t="shared" si="8"/>
        <v>0</v>
      </c>
      <c r="BQ45" s="110">
        <f t="shared" si="8"/>
        <v>0</v>
      </c>
      <c r="BR45" s="110">
        <f t="shared" si="8"/>
        <v>0</v>
      </c>
      <c r="BS45" s="110">
        <f>+BS30*$E$45</f>
        <v>0</v>
      </c>
      <c r="BT45" s="110">
        <f t="shared" si="8"/>
        <v>0</v>
      </c>
      <c r="BU45" s="110">
        <f t="shared" si="8"/>
        <v>0</v>
      </c>
      <c r="BV45" s="110">
        <f t="shared" si="8"/>
        <v>0</v>
      </c>
      <c r="BW45" s="110">
        <f t="shared" si="8"/>
        <v>0</v>
      </c>
      <c r="BX45" s="110">
        <f t="shared" si="8"/>
        <v>0</v>
      </c>
      <c r="BY45" s="111">
        <f t="shared" si="5"/>
        <v>0</v>
      </c>
      <c r="BZ45" s="48"/>
    </row>
    <row r="46" spans="1:78" s="67" customFormat="1" ht="19.350000000000001" customHeight="1">
      <c r="A46" s="74"/>
      <c r="B46" s="48"/>
      <c r="C46" s="84" t="str">
        <f>C31</f>
        <v>Ben Crampsie</v>
      </c>
      <c r="D46" s="74">
        <v>2021</v>
      </c>
      <c r="E46" s="109">
        <v>450</v>
      </c>
      <c r="F46" s="74"/>
      <c r="G46" s="110">
        <f t="shared" ref="G46:P46" si="9">+G31*$E$46</f>
        <v>0</v>
      </c>
      <c r="H46" s="110">
        <f t="shared" si="9"/>
        <v>0</v>
      </c>
      <c r="I46" s="110">
        <f t="shared" si="9"/>
        <v>0</v>
      </c>
      <c r="J46" s="110">
        <f t="shared" si="9"/>
        <v>0</v>
      </c>
      <c r="K46" s="110">
        <f t="shared" si="9"/>
        <v>0</v>
      </c>
      <c r="L46" s="110">
        <f t="shared" si="9"/>
        <v>0</v>
      </c>
      <c r="M46" s="110">
        <f t="shared" si="9"/>
        <v>0</v>
      </c>
      <c r="N46" s="110">
        <f t="shared" si="9"/>
        <v>0</v>
      </c>
      <c r="O46" s="110">
        <f t="shared" si="9"/>
        <v>0</v>
      </c>
      <c r="P46" s="110">
        <f t="shared" si="9"/>
        <v>0</v>
      </c>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c r="BB46" s="110"/>
      <c r="BC46" s="110"/>
      <c r="BD46" s="110"/>
      <c r="BE46" s="110"/>
      <c r="BF46" s="110"/>
      <c r="BG46" s="110"/>
      <c r="BH46" s="110"/>
      <c r="BI46" s="110"/>
      <c r="BJ46" s="110"/>
      <c r="BK46" s="110"/>
      <c r="BL46" s="110"/>
      <c r="BM46" s="110"/>
      <c r="BN46" s="110"/>
      <c r="BO46" s="110"/>
      <c r="BP46" s="110"/>
      <c r="BQ46" s="110"/>
      <c r="BR46" s="110"/>
      <c r="BS46" s="110"/>
      <c r="BT46" s="110"/>
      <c r="BU46" s="110"/>
      <c r="BV46" s="110"/>
      <c r="BW46" s="110"/>
      <c r="BX46" s="110"/>
      <c r="BY46" s="111">
        <f t="shared" si="5"/>
        <v>0</v>
      </c>
      <c r="BZ46" s="48"/>
    </row>
    <row r="47" spans="1:78" s="67" customFormat="1" ht="19.350000000000001" customHeight="1">
      <c r="A47" s="74"/>
      <c r="B47" s="48"/>
      <c r="C47" s="84"/>
      <c r="D47" s="74">
        <v>2022</v>
      </c>
      <c r="E47" s="109">
        <v>450</v>
      </c>
      <c r="F47" s="74"/>
      <c r="G47" s="110"/>
      <c r="H47" s="110"/>
      <c r="I47" s="110"/>
      <c r="J47" s="110"/>
      <c r="K47" s="110"/>
      <c r="L47" s="110"/>
      <c r="M47" s="110"/>
      <c r="N47" s="110"/>
      <c r="O47" s="110"/>
      <c r="P47" s="110"/>
      <c r="Q47" s="110">
        <f t="shared" ref="Q47:AB47" si="10">+Q31*$E$47</f>
        <v>0</v>
      </c>
      <c r="R47" s="110">
        <f t="shared" si="10"/>
        <v>0</v>
      </c>
      <c r="S47" s="110">
        <f t="shared" si="10"/>
        <v>0</v>
      </c>
      <c r="T47" s="110">
        <f t="shared" si="10"/>
        <v>0</v>
      </c>
      <c r="U47" s="110">
        <f t="shared" si="10"/>
        <v>0</v>
      </c>
      <c r="V47" s="110">
        <f t="shared" si="10"/>
        <v>0</v>
      </c>
      <c r="W47" s="110">
        <f t="shared" si="10"/>
        <v>0</v>
      </c>
      <c r="X47" s="110">
        <f t="shared" si="10"/>
        <v>0</v>
      </c>
      <c r="Y47" s="110">
        <f t="shared" si="10"/>
        <v>0</v>
      </c>
      <c r="Z47" s="110">
        <f t="shared" si="10"/>
        <v>0</v>
      </c>
      <c r="AA47" s="110">
        <f t="shared" si="10"/>
        <v>0</v>
      </c>
      <c r="AB47" s="110">
        <f t="shared" si="10"/>
        <v>0</v>
      </c>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c r="BQ47" s="110"/>
      <c r="BR47" s="110"/>
      <c r="BS47" s="110"/>
      <c r="BT47" s="110"/>
      <c r="BU47" s="110"/>
      <c r="BV47" s="110"/>
      <c r="BW47" s="110"/>
      <c r="BX47" s="110"/>
      <c r="BY47" s="111">
        <f t="shared" si="5"/>
        <v>0</v>
      </c>
      <c r="BZ47" s="48"/>
    </row>
    <row r="48" spans="1:78" s="67" customFormat="1" ht="19.350000000000001" customHeight="1">
      <c r="A48" s="74"/>
      <c r="B48" s="48"/>
      <c r="C48" s="84"/>
      <c r="D48" s="74">
        <v>2023</v>
      </c>
      <c r="E48" s="109">
        <f>E47*1.05</f>
        <v>472.5</v>
      </c>
      <c r="F48" s="74"/>
      <c r="G48" s="110"/>
      <c r="H48" s="110"/>
      <c r="I48" s="110"/>
      <c r="J48" s="110"/>
      <c r="K48" s="110"/>
      <c r="L48" s="110"/>
      <c r="M48" s="110"/>
      <c r="N48" s="110"/>
      <c r="O48" s="110"/>
      <c r="P48" s="110"/>
      <c r="Q48" s="110"/>
      <c r="R48" s="110"/>
      <c r="S48" s="110"/>
      <c r="T48" s="110"/>
      <c r="U48" s="110"/>
      <c r="V48" s="110"/>
      <c r="W48" s="110"/>
      <c r="X48" s="110"/>
      <c r="Y48" s="110"/>
      <c r="Z48" s="110"/>
      <c r="AA48" s="110"/>
      <c r="AB48" s="110"/>
      <c r="AC48" s="110">
        <f t="shared" ref="AC48:AN48" si="11">+AC31*$E$48</f>
        <v>0</v>
      </c>
      <c r="AD48" s="110">
        <f t="shared" si="11"/>
        <v>0</v>
      </c>
      <c r="AE48" s="110">
        <f t="shared" si="11"/>
        <v>0</v>
      </c>
      <c r="AF48" s="110">
        <f t="shared" si="11"/>
        <v>0</v>
      </c>
      <c r="AG48" s="110">
        <f t="shared" si="11"/>
        <v>0</v>
      </c>
      <c r="AH48" s="110">
        <f t="shared" si="11"/>
        <v>0</v>
      </c>
      <c r="AI48" s="110">
        <f t="shared" si="11"/>
        <v>0</v>
      </c>
      <c r="AJ48" s="110">
        <f t="shared" si="11"/>
        <v>0</v>
      </c>
      <c r="AK48" s="110">
        <f t="shared" si="11"/>
        <v>0</v>
      </c>
      <c r="AL48" s="110">
        <f t="shared" si="11"/>
        <v>0</v>
      </c>
      <c r="AM48" s="110">
        <f t="shared" si="11"/>
        <v>0</v>
      </c>
      <c r="AN48" s="110">
        <f t="shared" si="11"/>
        <v>0</v>
      </c>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c r="BQ48" s="110"/>
      <c r="BR48" s="110"/>
      <c r="BS48" s="110"/>
      <c r="BT48" s="110"/>
      <c r="BU48" s="110"/>
      <c r="BV48" s="110"/>
      <c r="BW48" s="110"/>
      <c r="BX48" s="110"/>
      <c r="BY48" s="111">
        <f t="shared" si="5"/>
        <v>0</v>
      </c>
      <c r="BZ48" s="48"/>
    </row>
    <row r="49" spans="1:98" s="67" customFormat="1" ht="19.350000000000001" customHeight="1">
      <c r="A49" s="74"/>
      <c r="B49" s="48"/>
      <c r="C49" s="84"/>
      <c r="D49" s="74">
        <v>2024</v>
      </c>
      <c r="E49" s="109">
        <f>E48*1.05</f>
        <v>496.125</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f t="shared" ref="AO49:AZ49" si="12">+AO31*$E$49</f>
        <v>0</v>
      </c>
      <c r="AP49" s="110">
        <f t="shared" si="12"/>
        <v>0</v>
      </c>
      <c r="AQ49" s="110">
        <f t="shared" si="12"/>
        <v>0</v>
      </c>
      <c r="AR49" s="110">
        <f>+AR31*$E$49</f>
        <v>0</v>
      </c>
      <c r="AS49" s="110">
        <f t="shared" si="12"/>
        <v>0</v>
      </c>
      <c r="AT49" s="110">
        <f t="shared" si="12"/>
        <v>0</v>
      </c>
      <c r="AU49" s="110">
        <f t="shared" si="12"/>
        <v>0</v>
      </c>
      <c r="AV49" s="110">
        <f t="shared" si="12"/>
        <v>0</v>
      </c>
      <c r="AW49" s="110">
        <f t="shared" si="12"/>
        <v>0</v>
      </c>
      <c r="AX49" s="110">
        <f t="shared" si="12"/>
        <v>0</v>
      </c>
      <c r="AY49" s="110">
        <f t="shared" si="12"/>
        <v>0</v>
      </c>
      <c r="AZ49" s="110">
        <f t="shared" si="12"/>
        <v>0</v>
      </c>
      <c r="BA49" s="110"/>
      <c r="BB49" s="110"/>
      <c r="BC49" s="110"/>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1">
        <f t="shared" si="5"/>
        <v>0</v>
      </c>
      <c r="BZ49" s="48"/>
    </row>
    <row r="50" spans="1:98" s="67" customFormat="1" ht="19.350000000000001" customHeight="1">
      <c r="A50" s="74"/>
      <c r="B50" s="48"/>
      <c r="C50" s="84"/>
      <c r="D50" s="74">
        <v>2025</v>
      </c>
      <c r="E50" s="109">
        <v>580</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f t="shared" ref="BA50:BX50" si="13">+BA31*$E$50</f>
        <v>0</v>
      </c>
      <c r="BB50" s="110">
        <f t="shared" si="13"/>
        <v>0</v>
      </c>
      <c r="BC50" s="110">
        <f t="shared" si="13"/>
        <v>0</v>
      </c>
      <c r="BD50" s="110">
        <f t="shared" si="13"/>
        <v>0</v>
      </c>
      <c r="BE50" s="110">
        <f t="shared" si="13"/>
        <v>0</v>
      </c>
      <c r="BF50" s="110">
        <f t="shared" si="13"/>
        <v>0</v>
      </c>
      <c r="BG50" s="110">
        <f t="shared" si="13"/>
        <v>0</v>
      </c>
      <c r="BH50" s="110">
        <f t="shared" si="13"/>
        <v>0</v>
      </c>
      <c r="BI50" s="110">
        <f t="shared" si="13"/>
        <v>0</v>
      </c>
      <c r="BJ50" s="110">
        <f t="shared" si="13"/>
        <v>0</v>
      </c>
      <c r="BK50" s="110">
        <f t="shared" si="13"/>
        <v>0</v>
      </c>
      <c r="BL50" s="110">
        <f t="shared" si="13"/>
        <v>0</v>
      </c>
      <c r="BM50" s="110">
        <f t="shared" si="13"/>
        <v>0</v>
      </c>
      <c r="BN50" s="110">
        <f t="shared" si="13"/>
        <v>0</v>
      </c>
      <c r="BO50" s="110">
        <f t="shared" si="13"/>
        <v>0</v>
      </c>
      <c r="BP50" s="110">
        <f t="shared" si="13"/>
        <v>0</v>
      </c>
      <c r="BQ50" s="110">
        <f t="shared" si="13"/>
        <v>0</v>
      </c>
      <c r="BR50" s="110">
        <f t="shared" si="13"/>
        <v>0</v>
      </c>
      <c r="BS50" s="110">
        <f>+BS31*$E$50</f>
        <v>0</v>
      </c>
      <c r="BT50" s="110">
        <f t="shared" si="13"/>
        <v>0</v>
      </c>
      <c r="BU50" s="110">
        <f t="shared" si="13"/>
        <v>0</v>
      </c>
      <c r="BV50" s="110">
        <f t="shared" si="13"/>
        <v>0</v>
      </c>
      <c r="BW50" s="110">
        <f t="shared" si="13"/>
        <v>0</v>
      </c>
      <c r="BX50" s="110">
        <f t="shared" si="13"/>
        <v>0</v>
      </c>
      <c r="BY50" s="111">
        <f t="shared" si="5"/>
        <v>0</v>
      </c>
      <c r="BZ50" s="48"/>
    </row>
    <row r="51" spans="1:98" s="67" customFormat="1" ht="19.350000000000001" customHeight="1">
      <c r="A51" s="74"/>
      <c r="B51" s="48"/>
      <c r="C51" s="84" t="str">
        <f>C32</f>
        <v>Gokhan Hassan</v>
      </c>
      <c r="D51" s="74">
        <v>2021</v>
      </c>
      <c r="E51" s="109">
        <v>600</v>
      </c>
      <c r="F51" s="74"/>
      <c r="G51" s="110">
        <f t="shared" ref="G51:P51" si="14">+G32*$E$51</f>
        <v>0</v>
      </c>
      <c r="H51" s="110">
        <f t="shared" si="14"/>
        <v>0</v>
      </c>
      <c r="I51" s="110">
        <f t="shared" si="14"/>
        <v>0</v>
      </c>
      <c r="J51" s="110">
        <f t="shared" si="14"/>
        <v>0</v>
      </c>
      <c r="K51" s="110">
        <f t="shared" si="14"/>
        <v>0</v>
      </c>
      <c r="L51" s="110">
        <f t="shared" si="14"/>
        <v>0</v>
      </c>
      <c r="M51" s="110">
        <f t="shared" si="14"/>
        <v>0</v>
      </c>
      <c r="N51" s="110">
        <f t="shared" si="14"/>
        <v>0</v>
      </c>
      <c r="O51" s="110">
        <f t="shared" si="14"/>
        <v>0</v>
      </c>
      <c r="P51" s="110">
        <f t="shared" si="14"/>
        <v>0</v>
      </c>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0"/>
      <c r="BR51" s="110"/>
      <c r="BS51" s="110"/>
      <c r="BT51" s="110"/>
      <c r="BU51" s="110"/>
      <c r="BV51" s="110"/>
      <c r="BW51" s="110"/>
      <c r="BX51" s="110"/>
      <c r="BY51" s="111">
        <f t="shared" si="5"/>
        <v>0</v>
      </c>
      <c r="BZ51" s="48"/>
    </row>
    <row r="52" spans="1:98" s="67" customFormat="1" ht="19.350000000000001" customHeight="1">
      <c r="A52" s="74"/>
      <c r="B52" s="48"/>
      <c r="C52" s="84"/>
      <c r="D52" s="74">
        <v>2022</v>
      </c>
      <c r="E52" s="109">
        <v>650</v>
      </c>
      <c r="F52" s="74"/>
      <c r="G52" s="110">
        <f>+G36*$E$47</f>
        <v>0</v>
      </c>
      <c r="H52" s="110"/>
      <c r="I52" s="110"/>
      <c r="J52" s="110"/>
      <c r="K52" s="110"/>
      <c r="L52" s="110"/>
      <c r="M52" s="110"/>
      <c r="N52" s="110"/>
      <c r="O52" s="110"/>
      <c r="P52" s="110"/>
      <c r="Q52" s="110">
        <f>+Q32*$E$52</f>
        <v>0</v>
      </c>
      <c r="R52" s="110">
        <f t="shared" ref="R52:AB52" si="15">+R32*$E$52</f>
        <v>0</v>
      </c>
      <c r="S52" s="110">
        <f t="shared" si="15"/>
        <v>0</v>
      </c>
      <c r="T52" s="110">
        <f t="shared" si="15"/>
        <v>0</v>
      </c>
      <c r="U52" s="110">
        <f t="shared" si="15"/>
        <v>0</v>
      </c>
      <c r="V52" s="110">
        <f t="shared" si="15"/>
        <v>0</v>
      </c>
      <c r="W52" s="110">
        <f t="shared" si="15"/>
        <v>0</v>
      </c>
      <c r="X52" s="110">
        <f t="shared" si="15"/>
        <v>0</v>
      </c>
      <c r="Y52" s="110">
        <f t="shared" si="15"/>
        <v>0</v>
      </c>
      <c r="Z52" s="110">
        <f t="shared" si="15"/>
        <v>0</v>
      </c>
      <c r="AA52" s="110">
        <f t="shared" si="15"/>
        <v>0</v>
      </c>
      <c r="AB52" s="110">
        <f t="shared" si="15"/>
        <v>0</v>
      </c>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c r="BQ52" s="110"/>
      <c r="BR52" s="110"/>
      <c r="BS52" s="110"/>
      <c r="BT52" s="110"/>
      <c r="BU52" s="110"/>
      <c r="BV52" s="110"/>
      <c r="BW52" s="110"/>
      <c r="BX52" s="110"/>
      <c r="BY52" s="111">
        <f t="shared" si="5"/>
        <v>0</v>
      </c>
      <c r="BZ52" s="48"/>
    </row>
    <row r="53" spans="1:98" s="67" customFormat="1" ht="19.350000000000001" customHeight="1">
      <c r="A53" s="74"/>
      <c r="B53" s="48"/>
      <c r="C53" s="84"/>
      <c r="D53" s="74">
        <v>2023</v>
      </c>
      <c r="E53" s="109">
        <f>E52*1.05</f>
        <v>682.5</v>
      </c>
      <c r="F53" s="74"/>
      <c r="G53" s="110"/>
      <c r="H53" s="110"/>
      <c r="I53" s="110"/>
      <c r="J53" s="110"/>
      <c r="K53" s="110"/>
      <c r="L53" s="110"/>
      <c r="M53" s="110"/>
      <c r="N53" s="110"/>
      <c r="O53" s="110"/>
      <c r="P53" s="110"/>
      <c r="Q53" s="110"/>
      <c r="R53" s="110"/>
      <c r="S53" s="110"/>
      <c r="T53" s="110"/>
      <c r="U53" s="110"/>
      <c r="V53" s="110"/>
      <c r="W53" s="110"/>
      <c r="X53" s="110"/>
      <c r="Y53" s="110"/>
      <c r="Z53" s="110"/>
      <c r="AA53" s="110"/>
      <c r="AB53" s="110"/>
      <c r="AC53" s="110">
        <f t="shared" ref="AC53:AN53" si="16">+AC32*$E$53</f>
        <v>0</v>
      </c>
      <c r="AD53" s="110">
        <f t="shared" si="16"/>
        <v>0</v>
      </c>
      <c r="AE53" s="110">
        <f t="shared" si="16"/>
        <v>0</v>
      </c>
      <c r="AF53" s="110">
        <f t="shared" si="16"/>
        <v>0</v>
      </c>
      <c r="AG53" s="110">
        <f t="shared" si="16"/>
        <v>0</v>
      </c>
      <c r="AH53" s="110">
        <f t="shared" si="16"/>
        <v>0</v>
      </c>
      <c r="AI53" s="110">
        <f t="shared" si="16"/>
        <v>0</v>
      </c>
      <c r="AJ53" s="110">
        <f t="shared" si="16"/>
        <v>0</v>
      </c>
      <c r="AK53" s="110">
        <f t="shared" si="16"/>
        <v>0</v>
      </c>
      <c r="AL53" s="110">
        <f t="shared" si="16"/>
        <v>0</v>
      </c>
      <c r="AM53" s="110">
        <f t="shared" si="16"/>
        <v>0</v>
      </c>
      <c r="AN53" s="110">
        <f t="shared" si="16"/>
        <v>0</v>
      </c>
      <c r="AO53" s="110"/>
      <c r="AP53" s="110"/>
      <c r="AQ53" s="110"/>
      <c r="AR53" s="110"/>
      <c r="AS53" s="110"/>
      <c r="AT53" s="110"/>
      <c r="AU53" s="110"/>
      <c r="AV53" s="110"/>
      <c r="AW53" s="110"/>
      <c r="AX53" s="110"/>
      <c r="AY53" s="110"/>
      <c r="AZ53" s="110"/>
      <c r="BA53" s="110"/>
      <c r="BB53" s="110"/>
      <c r="BC53" s="110"/>
      <c r="BD53" s="110"/>
      <c r="BE53" s="110"/>
      <c r="BF53" s="110"/>
      <c r="BG53" s="110"/>
      <c r="BH53" s="110"/>
      <c r="BI53" s="110"/>
      <c r="BJ53" s="110"/>
      <c r="BK53" s="110"/>
      <c r="BL53" s="110"/>
      <c r="BM53" s="110"/>
      <c r="BN53" s="110"/>
      <c r="BO53" s="110"/>
      <c r="BP53" s="110"/>
      <c r="BQ53" s="110"/>
      <c r="BR53" s="110"/>
      <c r="BS53" s="110"/>
      <c r="BT53" s="110"/>
      <c r="BU53" s="110"/>
      <c r="BV53" s="110"/>
      <c r="BW53" s="110"/>
      <c r="BX53" s="110"/>
      <c r="BY53" s="111">
        <f t="shared" si="5"/>
        <v>0</v>
      </c>
      <c r="BZ53" s="48"/>
    </row>
    <row r="54" spans="1:98" s="67" customFormat="1" ht="19.350000000000001" customHeight="1">
      <c r="A54" s="74"/>
      <c r="B54" s="48"/>
      <c r="C54" s="84"/>
      <c r="D54" s="74">
        <v>2024</v>
      </c>
      <c r="E54" s="109">
        <v>775</v>
      </c>
      <c r="F54" s="74"/>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0"/>
      <c r="AM54" s="110"/>
      <c r="AN54" s="110"/>
      <c r="AO54" s="110">
        <f t="shared" ref="AO54:AY54" si="17">+AO32*$E$54</f>
        <v>0</v>
      </c>
      <c r="AP54" s="110">
        <f t="shared" si="17"/>
        <v>0</v>
      </c>
      <c r="AQ54" s="110">
        <f t="shared" si="17"/>
        <v>0</v>
      </c>
      <c r="AR54" s="110">
        <f>+AR32*$E$54</f>
        <v>0</v>
      </c>
      <c r="AS54" s="110">
        <f t="shared" si="17"/>
        <v>0</v>
      </c>
      <c r="AT54" s="110">
        <f t="shared" si="17"/>
        <v>0</v>
      </c>
      <c r="AU54" s="110">
        <f t="shared" si="17"/>
        <v>0</v>
      </c>
      <c r="AV54" s="110">
        <f t="shared" si="17"/>
        <v>0</v>
      </c>
      <c r="AW54" s="110">
        <f t="shared" si="17"/>
        <v>0</v>
      </c>
      <c r="AX54" s="110">
        <f t="shared" si="17"/>
        <v>0</v>
      </c>
      <c r="AY54" s="110">
        <f t="shared" si="17"/>
        <v>0</v>
      </c>
      <c r="AZ54" s="110">
        <f>+AZ32*$E$54</f>
        <v>0</v>
      </c>
      <c r="BA54" s="110"/>
      <c r="BB54" s="110"/>
      <c r="BC54" s="110"/>
      <c r="BD54" s="110"/>
      <c r="BE54" s="110"/>
      <c r="BF54" s="110"/>
      <c r="BG54" s="110"/>
      <c r="BH54" s="110"/>
      <c r="BI54" s="110"/>
      <c r="BJ54" s="110"/>
      <c r="BK54" s="110"/>
      <c r="BL54" s="110"/>
      <c r="BM54" s="110"/>
      <c r="BN54" s="110"/>
      <c r="BO54" s="110"/>
      <c r="BP54" s="110"/>
      <c r="BQ54" s="110"/>
      <c r="BR54" s="110"/>
      <c r="BS54" s="110"/>
      <c r="BT54" s="110"/>
      <c r="BU54" s="110"/>
      <c r="BV54" s="110"/>
      <c r="BW54" s="110"/>
      <c r="BX54" s="110"/>
      <c r="BY54" s="111">
        <f t="shared" si="5"/>
        <v>0</v>
      </c>
      <c r="BZ54" s="48"/>
    </row>
    <row r="55" spans="1:98" s="67" customFormat="1" ht="19.350000000000001" customHeight="1">
      <c r="A55" s="74"/>
      <c r="B55" s="48"/>
      <c r="C55" s="84"/>
      <c r="D55" s="74">
        <v>2025</v>
      </c>
      <c r="E55" s="109">
        <v>820</v>
      </c>
      <c r="F55" s="74"/>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c r="AP55" s="110"/>
      <c r="AQ55" s="110"/>
      <c r="AR55" s="110"/>
      <c r="AS55" s="110"/>
      <c r="AT55" s="110"/>
      <c r="AU55" s="110"/>
      <c r="AV55" s="110"/>
      <c r="AW55" s="110"/>
      <c r="AX55" s="110"/>
      <c r="AY55" s="110"/>
      <c r="AZ55" s="110"/>
      <c r="BA55" s="110">
        <f>+BA32*$E$55</f>
        <v>0</v>
      </c>
      <c r="BB55" s="110">
        <f>+BB32*$E$55</f>
        <v>0</v>
      </c>
      <c r="BC55" s="110">
        <f t="shared" ref="BC55:BM55" si="18">+BC32*$E$55</f>
        <v>0</v>
      </c>
      <c r="BD55" s="110">
        <f t="shared" si="18"/>
        <v>0</v>
      </c>
      <c r="BE55" s="110">
        <f t="shared" si="18"/>
        <v>0</v>
      </c>
      <c r="BF55" s="110">
        <f t="shared" si="18"/>
        <v>0</v>
      </c>
      <c r="BG55" s="110">
        <f t="shared" si="18"/>
        <v>0</v>
      </c>
      <c r="BH55" s="110">
        <f t="shared" si="18"/>
        <v>0</v>
      </c>
      <c r="BI55" s="110">
        <f t="shared" si="18"/>
        <v>0</v>
      </c>
      <c r="BJ55" s="110">
        <f t="shared" si="18"/>
        <v>0</v>
      </c>
      <c r="BK55" s="110">
        <f t="shared" si="18"/>
        <v>0</v>
      </c>
      <c r="BL55" s="110">
        <f t="shared" si="18"/>
        <v>0</v>
      </c>
      <c r="BM55" s="110">
        <f t="shared" si="18"/>
        <v>0</v>
      </c>
      <c r="BN55" s="110">
        <f>+BN32*$E$55</f>
        <v>0</v>
      </c>
      <c r="BO55" s="110">
        <f>+BO32*$E$55</f>
        <v>0</v>
      </c>
      <c r="BP55" s="110">
        <f t="shared" ref="BP55:BX55" si="19">+BP32*$E$55</f>
        <v>0</v>
      </c>
      <c r="BQ55" s="110">
        <f t="shared" si="19"/>
        <v>0</v>
      </c>
      <c r="BR55" s="110">
        <f>+BR32*$E$55</f>
        <v>0</v>
      </c>
      <c r="BS55" s="110">
        <f>+BS32*$E$55</f>
        <v>0</v>
      </c>
      <c r="BT55" s="110">
        <f t="shared" si="19"/>
        <v>0</v>
      </c>
      <c r="BU55" s="110">
        <f t="shared" si="19"/>
        <v>0</v>
      </c>
      <c r="BV55" s="110">
        <f t="shared" si="19"/>
        <v>0</v>
      </c>
      <c r="BW55" s="110">
        <f t="shared" si="19"/>
        <v>0</v>
      </c>
      <c r="BX55" s="110">
        <f t="shared" si="19"/>
        <v>0</v>
      </c>
      <c r="BY55" s="111">
        <f t="shared" si="5"/>
        <v>0</v>
      </c>
      <c r="BZ55" s="48"/>
    </row>
    <row r="56" spans="1:98" s="67" customFormat="1" ht="19.350000000000001" customHeight="1">
      <c r="A56" s="74"/>
      <c r="B56" s="48"/>
      <c r="C56" s="84" t="s">
        <v>118</v>
      </c>
      <c r="D56" s="109"/>
      <c r="E56" s="109">
        <v>450</v>
      </c>
      <c r="F56" s="74"/>
      <c r="G56" s="110">
        <f>+G33*$E$51</f>
        <v>0</v>
      </c>
      <c r="H56" s="110">
        <f>+H33*$E$51</f>
        <v>0</v>
      </c>
      <c r="I56" s="110">
        <f>+I33*$E$51</f>
        <v>0</v>
      </c>
      <c r="J56" s="110">
        <f>+J33*$E$51</f>
        <v>0</v>
      </c>
      <c r="K56" s="110">
        <f>+K33*$E$51</f>
        <v>0</v>
      </c>
      <c r="L56" s="110">
        <f>+L33*$E$56</f>
        <v>0</v>
      </c>
      <c r="M56" s="110">
        <f t="shared" ref="M56:BO56" si="20">+M33*$E$56</f>
        <v>0</v>
      </c>
      <c r="N56" s="110">
        <f t="shared" si="20"/>
        <v>0</v>
      </c>
      <c r="O56" s="110">
        <f t="shared" si="20"/>
        <v>0</v>
      </c>
      <c r="P56" s="110">
        <f t="shared" si="20"/>
        <v>0</v>
      </c>
      <c r="Q56" s="110">
        <f t="shared" si="20"/>
        <v>0</v>
      </c>
      <c r="R56" s="110">
        <f t="shared" si="20"/>
        <v>0</v>
      </c>
      <c r="S56" s="110">
        <f t="shared" si="20"/>
        <v>0</v>
      </c>
      <c r="T56" s="110">
        <f t="shared" si="20"/>
        <v>0</v>
      </c>
      <c r="U56" s="110">
        <f t="shared" si="20"/>
        <v>0</v>
      </c>
      <c r="V56" s="110">
        <f t="shared" si="20"/>
        <v>0</v>
      </c>
      <c r="W56" s="110">
        <f t="shared" si="20"/>
        <v>0</v>
      </c>
      <c r="X56" s="110">
        <f t="shared" si="20"/>
        <v>0</v>
      </c>
      <c r="Y56" s="110">
        <f>+Y33*$E$56</f>
        <v>900</v>
      </c>
      <c r="Z56" s="110">
        <f t="shared" si="20"/>
        <v>900</v>
      </c>
      <c r="AA56" s="110">
        <f t="shared" si="20"/>
        <v>900</v>
      </c>
      <c r="AB56" s="110">
        <f t="shared" si="20"/>
        <v>900</v>
      </c>
      <c r="AC56" s="110">
        <f t="shared" si="20"/>
        <v>900</v>
      </c>
      <c r="AD56" s="110">
        <f t="shared" si="20"/>
        <v>900</v>
      </c>
      <c r="AE56" s="110">
        <f t="shared" si="20"/>
        <v>900</v>
      </c>
      <c r="AF56" s="110">
        <f t="shared" si="20"/>
        <v>900</v>
      </c>
      <c r="AG56" s="110">
        <f t="shared" si="20"/>
        <v>900</v>
      </c>
      <c r="AH56" s="110">
        <f t="shared" si="20"/>
        <v>900</v>
      </c>
      <c r="AI56" s="110">
        <f t="shared" si="20"/>
        <v>900</v>
      </c>
      <c r="AJ56" s="110">
        <f t="shared" si="20"/>
        <v>900</v>
      </c>
      <c r="AK56" s="110">
        <f t="shared" si="20"/>
        <v>900</v>
      </c>
      <c r="AL56" s="110">
        <f t="shared" si="20"/>
        <v>900</v>
      </c>
      <c r="AM56" s="110">
        <f t="shared" si="20"/>
        <v>0</v>
      </c>
      <c r="AN56" s="110">
        <f t="shared" si="20"/>
        <v>0</v>
      </c>
      <c r="AO56" s="110">
        <f t="shared" si="20"/>
        <v>0</v>
      </c>
      <c r="AP56" s="110">
        <f t="shared" si="20"/>
        <v>0</v>
      </c>
      <c r="AQ56" s="110">
        <f t="shared" si="20"/>
        <v>0</v>
      </c>
      <c r="AR56" s="110">
        <f>+AR33*$E$56</f>
        <v>0</v>
      </c>
      <c r="AS56" s="110">
        <f t="shared" si="20"/>
        <v>0</v>
      </c>
      <c r="AT56" s="110">
        <f t="shared" si="20"/>
        <v>0</v>
      </c>
      <c r="AU56" s="110">
        <f t="shared" si="20"/>
        <v>0</v>
      </c>
      <c r="AV56" s="110">
        <f t="shared" si="20"/>
        <v>0</v>
      </c>
      <c r="AW56" s="110">
        <f t="shared" si="20"/>
        <v>0</v>
      </c>
      <c r="AX56" s="110">
        <f t="shared" si="20"/>
        <v>0</v>
      </c>
      <c r="AY56" s="110">
        <f t="shared" si="20"/>
        <v>0</v>
      </c>
      <c r="AZ56" s="110">
        <f t="shared" si="20"/>
        <v>0</v>
      </c>
      <c r="BA56" s="110">
        <f t="shared" si="20"/>
        <v>0</v>
      </c>
      <c r="BB56" s="110">
        <f t="shared" si="20"/>
        <v>0</v>
      </c>
      <c r="BC56" s="110">
        <f t="shared" si="20"/>
        <v>0</v>
      </c>
      <c r="BD56" s="110">
        <f t="shared" si="20"/>
        <v>0</v>
      </c>
      <c r="BE56" s="110">
        <f t="shared" si="20"/>
        <v>0</v>
      </c>
      <c r="BF56" s="110">
        <f t="shared" si="20"/>
        <v>0</v>
      </c>
      <c r="BG56" s="110">
        <f t="shared" si="20"/>
        <v>0</v>
      </c>
      <c r="BH56" s="110">
        <f t="shared" si="20"/>
        <v>0</v>
      </c>
      <c r="BI56" s="110">
        <f t="shared" si="20"/>
        <v>0</v>
      </c>
      <c r="BJ56" s="110">
        <f t="shared" si="20"/>
        <v>0</v>
      </c>
      <c r="BK56" s="110">
        <f t="shared" si="20"/>
        <v>0</v>
      </c>
      <c r="BL56" s="110">
        <f t="shared" si="20"/>
        <v>0</v>
      </c>
      <c r="BM56" s="110">
        <f t="shared" si="20"/>
        <v>0</v>
      </c>
      <c r="BN56" s="110">
        <f t="shared" si="20"/>
        <v>0</v>
      </c>
      <c r="BO56" s="110">
        <f t="shared" si="20"/>
        <v>0</v>
      </c>
      <c r="BP56" s="110">
        <f t="shared" ref="BP56:BX56" si="21">+BP33*$E$51</f>
        <v>0</v>
      </c>
      <c r="BQ56" s="110">
        <f t="shared" si="21"/>
        <v>0</v>
      </c>
      <c r="BR56" s="110">
        <f>+BR33*$E$51</f>
        <v>0</v>
      </c>
      <c r="BS56" s="110">
        <f>+BS33*$E$51</f>
        <v>1200</v>
      </c>
      <c r="BT56" s="110">
        <f t="shared" si="21"/>
        <v>0</v>
      </c>
      <c r="BU56" s="110">
        <f t="shared" si="21"/>
        <v>0</v>
      </c>
      <c r="BV56" s="110">
        <f t="shared" si="21"/>
        <v>0</v>
      </c>
      <c r="BW56" s="110">
        <f t="shared" si="21"/>
        <v>0</v>
      </c>
      <c r="BX56" s="110">
        <f t="shared" si="21"/>
        <v>0</v>
      </c>
      <c r="BY56" s="111">
        <f t="shared" si="5"/>
        <v>13800</v>
      </c>
      <c r="BZ56" s="48"/>
    </row>
    <row r="57" spans="1:98" s="67" customFormat="1" ht="19.350000000000001" customHeight="1">
      <c r="A57" s="74"/>
      <c r="B57" s="48"/>
      <c r="C57" s="84" t="s">
        <v>51</v>
      </c>
      <c r="D57" s="109"/>
      <c r="E57" s="109">
        <v>0</v>
      </c>
      <c r="F57" s="74"/>
      <c r="G57" s="110">
        <f t="shared" ref="G57:K57" si="22">+G34*$E$57</f>
        <v>0</v>
      </c>
      <c r="H57" s="110">
        <f t="shared" si="22"/>
        <v>0</v>
      </c>
      <c r="I57" s="110">
        <f t="shared" si="22"/>
        <v>0</v>
      </c>
      <c r="J57" s="110">
        <f t="shared" si="22"/>
        <v>0</v>
      </c>
      <c r="K57" s="110">
        <f t="shared" si="22"/>
        <v>0</v>
      </c>
      <c r="L57" s="110">
        <f>+L34*$E$57</f>
        <v>0</v>
      </c>
      <c r="M57" s="110">
        <f t="shared" ref="M57:BX57" si="23">+M34*$E$57</f>
        <v>0</v>
      </c>
      <c r="N57" s="110">
        <f t="shared" si="23"/>
        <v>0</v>
      </c>
      <c r="O57" s="110">
        <f t="shared" si="23"/>
        <v>0</v>
      </c>
      <c r="P57" s="110">
        <f t="shared" si="23"/>
        <v>0</v>
      </c>
      <c r="Q57" s="110">
        <f t="shared" si="23"/>
        <v>0</v>
      </c>
      <c r="R57" s="110">
        <f t="shared" si="23"/>
        <v>0</v>
      </c>
      <c r="S57" s="110">
        <f t="shared" si="23"/>
        <v>0</v>
      </c>
      <c r="T57" s="110">
        <f t="shared" si="23"/>
        <v>0</v>
      </c>
      <c r="U57" s="110">
        <f t="shared" si="23"/>
        <v>0</v>
      </c>
      <c r="V57" s="110">
        <f t="shared" si="23"/>
        <v>0</v>
      </c>
      <c r="W57" s="110">
        <f t="shared" si="23"/>
        <v>0</v>
      </c>
      <c r="X57" s="110">
        <f t="shared" si="23"/>
        <v>0</v>
      </c>
      <c r="Y57" s="110">
        <f t="shared" si="23"/>
        <v>0</v>
      </c>
      <c r="Z57" s="110">
        <f t="shared" si="23"/>
        <v>0</v>
      </c>
      <c r="AA57" s="110">
        <f t="shared" si="23"/>
        <v>0</v>
      </c>
      <c r="AB57" s="110">
        <f t="shared" si="23"/>
        <v>0</v>
      </c>
      <c r="AC57" s="110">
        <f t="shared" si="23"/>
        <v>0</v>
      </c>
      <c r="AD57" s="110">
        <f t="shared" si="23"/>
        <v>0</v>
      </c>
      <c r="AE57" s="110">
        <f t="shared" si="23"/>
        <v>0</v>
      </c>
      <c r="AF57" s="110">
        <f t="shared" si="23"/>
        <v>0</v>
      </c>
      <c r="AG57" s="110">
        <f t="shared" si="23"/>
        <v>0</v>
      </c>
      <c r="AH57" s="110">
        <f t="shared" si="23"/>
        <v>0</v>
      </c>
      <c r="AI57" s="110">
        <f t="shared" si="23"/>
        <v>0</v>
      </c>
      <c r="AJ57" s="110">
        <f t="shared" si="23"/>
        <v>0</v>
      </c>
      <c r="AK57" s="110">
        <f t="shared" si="23"/>
        <v>0</v>
      </c>
      <c r="AL57" s="110">
        <f t="shared" si="23"/>
        <v>0</v>
      </c>
      <c r="AM57" s="110">
        <f t="shared" si="23"/>
        <v>0</v>
      </c>
      <c r="AN57" s="110">
        <f t="shared" si="23"/>
        <v>0</v>
      </c>
      <c r="AO57" s="110">
        <f t="shared" si="23"/>
        <v>0</v>
      </c>
      <c r="AP57" s="110">
        <f t="shared" si="23"/>
        <v>0</v>
      </c>
      <c r="AQ57" s="110">
        <f t="shared" si="23"/>
        <v>0</v>
      </c>
      <c r="AR57" s="110">
        <f>+AR34*$E$57</f>
        <v>0</v>
      </c>
      <c r="AS57" s="110">
        <f t="shared" si="23"/>
        <v>0</v>
      </c>
      <c r="AT57" s="110">
        <f t="shared" si="23"/>
        <v>0</v>
      </c>
      <c r="AU57" s="110">
        <f t="shared" si="23"/>
        <v>0</v>
      </c>
      <c r="AV57" s="110">
        <f t="shared" si="23"/>
        <v>0</v>
      </c>
      <c r="AW57" s="110">
        <f t="shared" si="23"/>
        <v>0</v>
      </c>
      <c r="AX57" s="110">
        <f t="shared" si="23"/>
        <v>0</v>
      </c>
      <c r="AY57" s="110">
        <f t="shared" si="23"/>
        <v>0</v>
      </c>
      <c r="AZ57" s="110">
        <f t="shared" si="23"/>
        <v>0</v>
      </c>
      <c r="BA57" s="110">
        <f t="shared" si="23"/>
        <v>0</v>
      </c>
      <c r="BB57" s="110">
        <f t="shared" si="23"/>
        <v>0</v>
      </c>
      <c r="BC57" s="110">
        <f t="shared" si="23"/>
        <v>0</v>
      </c>
      <c r="BD57" s="110">
        <f t="shared" si="23"/>
        <v>0</v>
      </c>
      <c r="BE57" s="110">
        <f t="shared" si="23"/>
        <v>0</v>
      </c>
      <c r="BF57" s="110">
        <f t="shared" si="23"/>
        <v>0</v>
      </c>
      <c r="BG57" s="110">
        <f t="shared" si="23"/>
        <v>0</v>
      </c>
      <c r="BH57" s="110">
        <f t="shared" si="23"/>
        <v>0</v>
      </c>
      <c r="BI57" s="110">
        <f t="shared" si="23"/>
        <v>0</v>
      </c>
      <c r="BJ57" s="110">
        <f t="shared" si="23"/>
        <v>0</v>
      </c>
      <c r="BK57" s="110">
        <f t="shared" si="23"/>
        <v>0</v>
      </c>
      <c r="BL57" s="110">
        <f t="shared" si="23"/>
        <v>0</v>
      </c>
      <c r="BM57" s="110">
        <f t="shared" si="23"/>
        <v>0</v>
      </c>
      <c r="BN57" s="110">
        <f t="shared" si="23"/>
        <v>0</v>
      </c>
      <c r="BO57" s="110">
        <f t="shared" si="23"/>
        <v>0</v>
      </c>
      <c r="BP57" s="110">
        <f t="shared" si="23"/>
        <v>0</v>
      </c>
      <c r="BQ57" s="110">
        <f t="shared" si="23"/>
        <v>0</v>
      </c>
      <c r="BR57" s="110">
        <f>+BR34*$E$57</f>
        <v>0</v>
      </c>
      <c r="BS57" s="110">
        <f>+BS34*$E$57</f>
        <v>0</v>
      </c>
      <c r="BT57" s="110">
        <f t="shared" si="23"/>
        <v>0</v>
      </c>
      <c r="BU57" s="110">
        <f t="shared" si="23"/>
        <v>0</v>
      </c>
      <c r="BV57" s="110">
        <f t="shared" si="23"/>
        <v>0</v>
      </c>
      <c r="BW57" s="110">
        <f t="shared" si="23"/>
        <v>0</v>
      </c>
      <c r="BX57" s="110">
        <f t="shared" si="23"/>
        <v>0</v>
      </c>
      <c r="BY57" s="111">
        <f t="shared" si="5"/>
        <v>0</v>
      </c>
      <c r="BZ57" s="48"/>
    </row>
    <row r="58" spans="1:98" s="67" customFormat="1" ht="23.25" customHeight="1" thickBot="1">
      <c r="A58" s="74"/>
      <c r="B58" s="48"/>
      <c r="C58" s="112"/>
      <c r="D58" s="113"/>
      <c r="E58" s="114" t="s">
        <v>14</v>
      </c>
      <c r="F58" s="115"/>
      <c r="G58" s="142">
        <f>SUM(G41:G56)</f>
        <v>0</v>
      </c>
      <c r="H58" s="142">
        <f>SUM(H41:H56)</f>
        <v>0</v>
      </c>
      <c r="I58" s="142">
        <f>SUM(I41:I56)</f>
        <v>0</v>
      </c>
      <c r="J58" s="142">
        <f>SUM(J41:J56)</f>
        <v>0</v>
      </c>
      <c r="K58" s="142">
        <f>SUM(K41:K56)</f>
        <v>0</v>
      </c>
      <c r="L58" s="142">
        <f t="shared" ref="L58:BS58" si="24">SUM(L40:L57)</f>
        <v>0</v>
      </c>
      <c r="M58" s="142">
        <f t="shared" si="24"/>
        <v>0</v>
      </c>
      <c r="N58" s="142">
        <f t="shared" si="24"/>
        <v>0</v>
      </c>
      <c r="O58" s="142">
        <f t="shared" si="24"/>
        <v>0</v>
      </c>
      <c r="P58" s="142">
        <f t="shared" si="24"/>
        <v>0</v>
      </c>
      <c r="Q58" s="142">
        <f t="shared" si="24"/>
        <v>0</v>
      </c>
      <c r="R58" s="142">
        <f t="shared" si="24"/>
        <v>0</v>
      </c>
      <c r="S58" s="142">
        <f t="shared" si="24"/>
        <v>0</v>
      </c>
      <c r="T58" s="142">
        <f t="shared" si="24"/>
        <v>0</v>
      </c>
      <c r="U58" s="142">
        <f t="shared" si="24"/>
        <v>0</v>
      </c>
      <c r="V58" s="142">
        <f t="shared" si="24"/>
        <v>0</v>
      </c>
      <c r="W58" s="142">
        <f t="shared" si="24"/>
        <v>0</v>
      </c>
      <c r="X58" s="142">
        <f t="shared" si="24"/>
        <v>0</v>
      </c>
      <c r="Y58" s="142">
        <f t="shared" si="24"/>
        <v>1075</v>
      </c>
      <c r="Z58" s="142">
        <f t="shared" si="24"/>
        <v>1075</v>
      </c>
      <c r="AA58" s="142">
        <f t="shared" si="24"/>
        <v>1075</v>
      </c>
      <c r="AB58" s="142">
        <f t="shared" si="24"/>
        <v>1075</v>
      </c>
      <c r="AC58" s="142">
        <f t="shared" si="24"/>
        <v>1083.75</v>
      </c>
      <c r="AD58" s="142">
        <f t="shared" si="24"/>
        <v>1083.75</v>
      </c>
      <c r="AE58" s="142">
        <f t="shared" si="24"/>
        <v>1083.75</v>
      </c>
      <c r="AF58" s="142">
        <f t="shared" si="24"/>
        <v>1083.75</v>
      </c>
      <c r="AG58" s="142">
        <f t="shared" si="24"/>
        <v>1083.75</v>
      </c>
      <c r="AH58" s="142">
        <f t="shared" si="24"/>
        <v>1083.75</v>
      </c>
      <c r="AI58" s="142">
        <f t="shared" si="24"/>
        <v>1083.75</v>
      </c>
      <c r="AJ58" s="142">
        <f t="shared" si="24"/>
        <v>1083.75</v>
      </c>
      <c r="AK58" s="142">
        <f t="shared" si="24"/>
        <v>1083.75</v>
      </c>
      <c r="AL58" s="142">
        <f t="shared" si="24"/>
        <v>1083.75</v>
      </c>
      <c r="AM58" s="142">
        <f t="shared" si="24"/>
        <v>0</v>
      </c>
      <c r="AN58" s="142">
        <f t="shared" si="24"/>
        <v>0</v>
      </c>
      <c r="AO58" s="142">
        <f t="shared" si="24"/>
        <v>0</v>
      </c>
      <c r="AP58" s="142">
        <f t="shared" si="24"/>
        <v>0</v>
      </c>
      <c r="AQ58" s="142">
        <f t="shared" si="24"/>
        <v>0</v>
      </c>
      <c r="AR58" s="142">
        <f t="shared" si="24"/>
        <v>0</v>
      </c>
      <c r="AS58" s="142">
        <f t="shared" si="24"/>
        <v>0</v>
      </c>
      <c r="AT58" s="142">
        <f t="shared" si="24"/>
        <v>0</v>
      </c>
      <c r="AU58" s="142">
        <f t="shared" si="24"/>
        <v>0</v>
      </c>
      <c r="AV58" s="142">
        <f t="shared" si="24"/>
        <v>0</v>
      </c>
      <c r="AW58" s="142">
        <f t="shared" si="24"/>
        <v>0</v>
      </c>
      <c r="AX58" s="142">
        <f t="shared" si="24"/>
        <v>0</v>
      </c>
      <c r="AY58" s="142">
        <f t="shared" si="24"/>
        <v>0</v>
      </c>
      <c r="AZ58" s="142">
        <f t="shared" si="24"/>
        <v>0</v>
      </c>
      <c r="BA58" s="142">
        <f t="shared" si="24"/>
        <v>0</v>
      </c>
      <c r="BB58" s="142">
        <f t="shared" si="24"/>
        <v>0</v>
      </c>
      <c r="BC58" s="142">
        <f t="shared" si="24"/>
        <v>0</v>
      </c>
      <c r="BD58" s="142">
        <f t="shared" si="24"/>
        <v>0</v>
      </c>
      <c r="BE58" s="142">
        <f t="shared" si="24"/>
        <v>0</v>
      </c>
      <c r="BF58" s="142">
        <f t="shared" si="24"/>
        <v>0</v>
      </c>
      <c r="BG58" s="142">
        <f t="shared" si="24"/>
        <v>0</v>
      </c>
      <c r="BH58" s="142">
        <f t="shared" si="24"/>
        <v>0</v>
      </c>
      <c r="BI58" s="142">
        <f t="shared" si="24"/>
        <v>0</v>
      </c>
      <c r="BJ58" s="142">
        <f t="shared" si="24"/>
        <v>0</v>
      </c>
      <c r="BK58" s="142">
        <f t="shared" si="24"/>
        <v>0</v>
      </c>
      <c r="BL58" s="142">
        <f t="shared" si="24"/>
        <v>0</v>
      </c>
      <c r="BM58" s="142">
        <f t="shared" si="24"/>
        <v>0</v>
      </c>
      <c r="BN58" s="142">
        <f t="shared" si="24"/>
        <v>0</v>
      </c>
      <c r="BO58" s="142">
        <f t="shared" si="24"/>
        <v>0</v>
      </c>
      <c r="BP58" s="142">
        <f t="shared" si="24"/>
        <v>0</v>
      </c>
      <c r="BQ58" s="142">
        <f t="shared" si="24"/>
        <v>0</v>
      </c>
      <c r="BR58" s="142">
        <f t="shared" si="24"/>
        <v>0</v>
      </c>
      <c r="BS58" s="142">
        <f t="shared" si="24"/>
        <v>1200</v>
      </c>
      <c r="BT58" s="142">
        <f>SUM(BT41:BT57)</f>
        <v>0</v>
      </c>
      <c r="BU58" s="142">
        <f>SUM(BU41:BU57)</f>
        <v>0</v>
      </c>
      <c r="BV58" s="142">
        <f>SUM(BV41:BV57)</f>
        <v>0</v>
      </c>
      <c r="BW58" s="142">
        <f>SUM(BW41:BW57)</f>
        <v>0</v>
      </c>
      <c r="BX58" s="142">
        <f>SUM(BX41:BX57)</f>
        <v>0</v>
      </c>
      <c r="BY58" s="142">
        <f>SUM(BY40:BY57)</f>
        <v>16337.5</v>
      </c>
      <c r="BZ58" s="48"/>
      <c r="CA58" s="148">
        <f>BY58/32</f>
        <v>510.546875</v>
      </c>
    </row>
    <row r="59" spans="1:98" s="119" customFormat="1" ht="14.25" hidden="1" customHeight="1">
      <c r="A59" s="116"/>
      <c r="B59" s="48"/>
      <c r="C59" s="116"/>
      <c r="D59" s="117"/>
      <c r="E59" s="118"/>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U59" s="117"/>
      <c r="BV59" s="117"/>
      <c r="BW59" s="117"/>
      <c r="BX59" s="117"/>
      <c r="BY59" s="117"/>
      <c r="BZ59" s="48"/>
      <c r="CA59" s="117"/>
      <c r="CB59" s="117"/>
      <c r="CC59" s="117"/>
      <c r="CD59" s="117"/>
      <c r="CE59" s="117"/>
      <c r="CF59" s="117"/>
      <c r="CG59" s="117"/>
      <c r="CH59" s="117"/>
      <c r="CI59" s="117"/>
      <c r="CJ59" s="117"/>
      <c r="CK59" s="117"/>
      <c r="CL59" s="117"/>
      <c r="CM59" s="117"/>
      <c r="CN59" s="117"/>
      <c r="CO59" s="117"/>
      <c r="CP59" s="117"/>
      <c r="CQ59" s="117"/>
      <c r="CR59" s="117"/>
      <c r="CS59" s="117"/>
      <c r="CT59" s="117"/>
    </row>
    <row r="60" spans="1:98" s="48" customFormat="1" ht="12.6" hidden="1">
      <c r="A60" s="116"/>
      <c r="C60" s="116"/>
      <c r="D60" s="117"/>
      <c r="E60" s="118"/>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U60" s="117"/>
      <c r="BV60" s="117"/>
      <c r="BW60" s="117"/>
      <c r="BX60" s="117"/>
      <c r="BY60" s="117"/>
      <c r="CA60" s="117"/>
      <c r="CB60" s="117"/>
      <c r="CC60" s="117"/>
      <c r="CD60" s="117"/>
      <c r="CE60" s="117"/>
      <c r="CF60" s="117"/>
      <c r="CG60" s="117"/>
      <c r="CH60" s="117"/>
      <c r="CI60" s="117"/>
      <c r="CJ60" s="117"/>
      <c r="CK60" s="117"/>
      <c r="CL60" s="117"/>
      <c r="CM60" s="117"/>
      <c r="CN60" s="117"/>
      <c r="CO60" s="117"/>
      <c r="CP60" s="117"/>
      <c r="CQ60" s="117"/>
      <c r="CR60" s="117"/>
      <c r="CS60" s="117"/>
      <c r="CT60" s="117"/>
    </row>
    <row r="61" spans="1:98" s="48" customFormat="1" ht="18" hidden="1" customHeight="1">
      <c r="A61" s="116"/>
      <c r="C61" s="65"/>
      <c r="D61" s="117"/>
      <c r="E61" s="120"/>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U61" s="117"/>
      <c r="BV61" s="117"/>
      <c r="BW61" s="117"/>
      <c r="BX61" s="117"/>
      <c r="BY61" s="117"/>
      <c r="CA61" s="117"/>
      <c r="CB61" s="117"/>
      <c r="CC61" s="117"/>
      <c r="CD61" s="117"/>
      <c r="CE61" s="117"/>
      <c r="CF61" s="117"/>
      <c r="CG61" s="117"/>
      <c r="CH61" s="117"/>
      <c r="CI61" s="117"/>
      <c r="CJ61" s="117"/>
      <c r="CK61" s="117"/>
      <c r="CL61" s="117"/>
      <c r="CM61" s="117"/>
      <c r="CN61" s="117"/>
      <c r="CO61" s="117"/>
      <c r="CP61" s="117"/>
      <c r="CQ61" s="117"/>
      <c r="CR61" s="117"/>
      <c r="CS61" s="117"/>
      <c r="CT61" s="117"/>
    </row>
    <row r="62" spans="1:98" s="48" customFormat="1" ht="12.6" hidden="1">
      <c r="A62" s="121"/>
      <c r="C62" s="122"/>
      <c r="D62" s="117"/>
      <c r="E62" s="123"/>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U62" s="117"/>
      <c r="BV62" s="117"/>
      <c r="BW62" s="117"/>
      <c r="BX62" s="117"/>
      <c r="BY62" s="117"/>
      <c r="CA62" s="117"/>
      <c r="CB62" s="117"/>
      <c r="CC62" s="117"/>
      <c r="CD62" s="117"/>
      <c r="CE62" s="117"/>
      <c r="CF62" s="117"/>
      <c r="CG62" s="117"/>
      <c r="CH62" s="117"/>
      <c r="CI62" s="117"/>
      <c r="CJ62" s="117"/>
      <c r="CK62" s="117"/>
      <c r="CL62" s="117"/>
      <c r="CM62" s="117"/>
      <c r="CN62" s="117"/>
      <c r="CO62" s="117"/>
      <c r="CP62" s="117"/>
      <c r="CQ62" s="117"/>
      <c r="CR62" s="117"/>
      <c r="CS62" s="117"/>
      <c r="CT62" s="117"/>
    </row>
    <row r="63" spans="1:98" s="48" customFormat="1" ht="18.75" hidden="1" customHeight="1">
      <c r="A63" s="122" t="e">
        <f>#REF!</f>
        <v>#REF!</v>
      </c>
      <c r="C63" s="122"/>
      <c r="D63" s="117"/>
      <c r="E63" s="123"/>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CA63" s="117"/>
      <c r="CB63" s="117"/>
      <c r="CC63" s="117"/>
      <c r="CD63" s="117"/>
      <c r="CE63" s="117"/>
      <c r="CF63" s="117"/>
      <c r="CG63" s="117"/>
      <c r="CH63" s="117"/>
      <c r="CI63" s="117"/>
      <c r="CJ63" s="117"/>
      <c r="CK63" s="117"/>
      <c r="CL63" s="117"/>
      <c r="CM63" s="117"/>
      <c r="CN63" s="117"/>
      <c r="CO63" s="117"/>
      <c r="CP63" s="117"/>
      <c r="CQ63" s="117"/>
      <c r="CR63" s="117"/>
      <c r="CS63" s="117"/>
      <c r="CT63" s="117"/>
    </row>
    <row r="64" spans="1:98" s="48" customFormat="1" ht="21.75" hidden="1" customHeight="1">
      <c r="A64" s="122"/>
      <c r="C64" s="122"/>
      <c r="D64" s="117"/>
      <c r="E64" s="123"/>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CA64" s="117"/>
      <c r="CB64" s="117"/>
      <c r="CC64" s="117"/>
      <c r="CD64" s="117"/>
      <c r="CE64" s="117"/>
      <c r="CF64" s="117"/>
      <c r="CG64" s="117"/>
      <c r="CH64" s="117"/>
      <c r="CI64" s="117"/>
      <c r="CJ64" s="117"/>
      <c r="CK64" s="117"/>
      <c r="CL64" s="117"/>
      <c r="CM64" s="117"/>
      <c r="CN64" s="117"/>
      <c r="CO64" s="117"/>
      <c r="CP64" s="117"/>
      <c r="CQ64" s="117"/>
      <c r="CR64" s="117"/>
      <c r="CS64" s="117"/>
      <c r="CT64" s="117"/>
    </row>
    <row r="65" spans="1:98" s="48" customFormat="1" ht="21.75" hidden="1" customHeight="1">
      <c r="A65" s="122">
        <v>32000000</v>
      </c>
      <c r="C65" s="122"/>
      <c r="D65" s="117"/>
      <c r="E65" s="123"/>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CA65" s="117"/>
      <c r="CB65" s="117"/>
      <c r="CC65" s="117"/>
      <c r="CD65" s="117"/>
      <c r="CE65" s="117"/>
      <c r="CF65" s="117"/>
      <c r="CG65" s="117"/>
      <c r="CH65" s="117"/>
      <c r="CI65" s="117"/>
      <c r="CJ65" s="117"/>
      <c r="CK65" s="117"/>
      <c r="CL65" s="117"/>
      <c r="CM65" s="117"/>
      <c r="CN65" s="117"/>
      <c r="CO65" s="117"/>
      <c r="CP65" s="117"/>
      <c r="CQ65" s="117"/>
      <c r="CR65" s="117"/>
      <c r="CS65" s="117"/>
      <c r="CT65" s="117"/>
    </row>
    <row r="66" spans="1:98" s="48" customFormat="1" ht="21.75" hidden="1" customHeight="1">
      <c r="A66" s="122"/>
      <c r="C66" s="122"/>
      <c r="D66" s="117"/>
      <c r="E66" s="123"/>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CA66" s="117"/>
      <c r="CB66" s="117"/>
      <c r="CC66" s="117"/>
      <c r="CD66" s="117"/>
      <c r="CE66" s="117"/>
      <c r="CF66" s="117"/>
      <c r="CG66" s="117"/>
      <c r="CH66" s="117"/>
      <c r="CI66" s="117"/>
      <c r="CJ66" s="117"/>
      <c r="CK66" s="117"/>
      <c r="CL66" s="117"/>
      <c r="CM66" s="117"/>
      <c r="CN66" s="117"/>
      <c r="CO66" s="117"/>
      <c r="CP66" s="117"/>
      <c r="CQ66" s="117"/>
      <c r="CR66" s="117"/>
      <c r="CS66" s="117"/>
      <c r="CT66" s="117"/>
    </row>
    <row r="67" spans="1:98" s="48" customFormat="1" ht="19.5" hidden="1" customHeight="1">
      <c r="A67" s="124" t="e">
        <f>#REF!/A65</f>
        <v>#REF!</v>
      </c>
      <c r="C67" s="125"/>
      <c r="D67" s="117"/>
      <c r="E67" s="126"/>
      <c r="F67" s="117"/>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CA67" s="117"/>
      <c r="CB67" s="117"/>
      <c r="CC67" s="117"/>
      <c r="CD67" s="117"/>
      <c r="CE67" s="117"/>
      <c r="CF67" s="117"/>
      <c r="CG67" s="117"/>
      <c r="CH67" s="117"/>
      <c r="CI67" s="117"/>
      <c r="CJ67" s="117"/>
      <c r="CK67" s="117"/>
      <c r="CL67" s="117"/>
      <c r="CM67" s="117"/>
      <c r="CN67" s="117"/>
      <c r="CO67" s="117"/>
      <c r="CP67" s="117"/>
      <c r="CQ67" s="117"/>
      <c r="CR67" s="117"/>
      <c r="CS67" s="117"/>
      <c r="CT67" s="117"/>
    </row>
    <row r="68" spans="1:98" s="48" customFormat="1" ht="15.75" hidden="1" customHeight="1">
      <c r="A68" s="127"/>
      <c r="C68" s="128"/>
      <c r="D68" s="117"/>
      <c r="E68" s="129"/>
      <c r="F68" s="117"/>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c r="BI68" s="117"/>
      <c r="BJ68" s="117"/>
      <c r="BK68" s="117"/>
      <c r="BL68" s="117"/>
      <c r="BM68" s="117"/>
      <c r="BN68" s="117"/>
      <c r="BO68" s="117"/>
      <c r="BP68" s="117"/>
      <c r="BQ68" s="117"/>
      <c r="BR68" s="117"/>
      <c r="BS68" s="117"/>
      <c r="BT68" s="117"/>
      <c r="BU68" s="117"/>
      <c r="BV68" s="117"/>
      <c r="BW68" s="117"/>
      <c r="BX68" s="117"/>
      <c r="BY68" s="117"/>
      <c r="CA68" s="117"/>
      <c r="CB68" s="117"/>
      <c r="CC68" s="117"/>
      <c r="CD68" s="117"/>
      <c r="CE68" s="117"/>
      <c r="CF68" s="117"/>
      <c r="CG68" s="117"/>
      <c r="CH68" s="117"/>
      <c r="CI68" s="117"/>
      <c r="CJ68" s="117"/>
      <c r="CK68" s="117"/>
      <c r="CL68" s="117"/>
      <c r="CM68" s="117"/>
      <c r="CN68" s="117"/>
      <c r="CO68" s="117"/>
      <c r="CP68" s="117"/>
      <c r="CQ68" s="117"/>
      <c r="CR68" s="117"/>
      <c r="CS68" s="117"/>
      <c r="CT68" s="117"/>
    </row>
    <row r="69" spans="1:98" s="48" customFormat="1" ht="23.25" hidden="1" customHeight="1">
      <c r="A69" s="116"/>
      <c r="C69" s="116"/>
      <c r="D69" s="117"/>
      <c r="E69" s="118"/>
      <c r="F69" s="117"/>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17"/>
      <c r="CA69" s="117"/>
      <c r="CB69" s="117"/>
      <c r="CC69" s="117"/>
      <c r="CD69" s="117"/>
      <c r="CE69" s="117"/>
      <c r="CF69" s="117"/>
      <c r="CG69" s="117"/>
      <c r="CH69" s="117"/>
      <c r="CI69" s="117"/>
      <c r="CJ69" s="117"/>
      <c r="CK69" s="117"/>
      <c r="CL69" s="117"/>
      <c r="CM69" s="117"/>
      <c r="CN69" s="117"/>
      <c r="CO69" s="117"/>
      <c r="CP69" s="117"/>
      <c r="CQ69" s="117"/>
      <c r="CR69" s="117"/>
      <c r="CS69" s="117"/>
      <c r="CT69" s="117"/>
    </row>
    <row r="70" spans="1:98" s="48" customFormat="1" ht="23.25" hidden="1" customHeight="1">
      <c r="A70" s="116"/>
      <c r="C70" s="116"/>
      <c r="D70" s="117"/>
      <c r="E70" s="118"/>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CA70" s="117"/>
      <c r="CB70" s="117"/>
      <c r="CC70" s="117"/>
      <c r="CD70" s="117"/>
      <c r="CE70" s="117"/>
      <c r="CF70" s="117"/>
      <c r="CG70" s="117"/>
      <c r="CH70" s="117"/>
      <c r="CI70" s="117"/>
      <c r="CJ70" s="117"/>
      <c r="CK70" s="117"/>
      <c r="CL70" s="117"/>
      <c r="CM70" s="117"/>
      <c r="CN70" s="117"/>
      <c r="CO70" s="117"/>
      <c r="CP70" s="117"/>
      <c r="CQ70" s="117"/>
      <c r="CR70" s="117"/>
      <c r="CS70" s="117"/>
      <c r="CT70" s="117"/>
    </row>
    <row r="71" spans="1:98" s="48" customFormat="1" ht="12.6" hidden="1">
      <c r="A71" s="65"/>
      <c r="C71" s="65"/>
      <c r="E71" s="120"/>
    </row>
    <row r="72" spans="1:98" s="48" customFormat="1" ht="12.6" hidden="1">
      <c r="A72" s="65"/>
      <c r="C72" s="65"/>
      <c r="E72" s="120"/>
    </row>
    <row r="73" spans="1:98" s="48" customFormat="1" ht="12.6" hidden="1">
      <c r="A73" s="65"/>
      <c r="C73" s="65"/>
      <c r="E73" s="120"/>
    </row>
    <row r="74" spans="1:98" s="37" customFormat="1" ht="12.6" hidden="1">
      <c r="A74" s="54"/>
      <c r="C74" s="54"/>
      <c r="E74" s="130"/>
    </row>
    <row r="75" spans="1:98" s="37" customFormat="1" ht="12.6" hidden="1">
      <c r="A75" s="54"/>
      <c r="C75" s="54"/>
      <c r="E75" s="130"/>
    </row>
    <row r="76" spans="1:98" s="37" customFormat="1" ht="19.5" hidden="1" customHeight="1">
      <c r="A76" s="54"/>
      <c r="C76" s="54"/>
      <c r="E76" s="130"/>
    </row>
    <row r="77" spans="1:98" s="37" customFormat="1" ht="19.5" hidden="1" customHeight="1">
      <c r="A77" s="54"/>
      <c r="C77" s="54"/>
      <c r="E77" s="130"/>
    </row>
    <row r="78" spans="1:98" s="37" customFormat="1" ht="19.5" hidden="1" customHeight="1">
      <c r="A78" s="54"/>
      <c r="C78" s="54"/>
      <c r="E78" s="130"/>
    </row>
    <row r="79" spans="1:98" s="37" customFormat="1" ht="19.5" hidden="1" customHeight="1">
      <c r="A79" s="54"/>
      <c r="C79" s="54"/>
      <c r="E79" s="130"/>
    </row>
    <row r="80" spans="1:98" s="37" customFormat="1" ht="19.5" hidden="1" customHeight="1">
      <c r="A80" s="54"/>
      <c r="C80" s="54"/>
      <c r="E80" s="130"/>
    </row>
    <row r="81" spans="1:77" s="37" customFormat="1" ht="16.5" hidden="1" customHeight="1">
      <c r="A81" s="54"/>
      <c r="C81" s="54"/>
      <c r="E81" s="130"/>
    </row>
    <row r="82" spans="1:77" s="37" customFormat="1" ht="16.5" customHeight="1" thickBot="1">
      <c r="A82" s="54"/>
      <c r="C82" s="54"/>
      <c r="E82" s="130"/>
    </row>
    <row r="83" spans="1:77" s="37" customFormat="1" ht="16.5" customHeight="1" thickBot="1">
      <c r="A83" s="54"/>
      <c r="C83" s="131" t="s">
        <v>110</v>
      </c>
      <c r="D83" s="193"/>
      <c r="E83" s="304">
        <f>SUM(H58:L81)</f>
        <v>0</v>
      </c>
      <c r="F83" s="305"/>
      <c r="G83" s="143">
        <f>E83/E89</f>
        <v>0</v>
      </c>
      <c r="H83" s="146">
        <f t="shared" ref="H83:H88" si="25">$BY$84*G83</f>
        <v>0</v>
      </c>
      <c r="I83" s="302">
        <f>E83/5</f>
        <v>0</v>
      </c>
      <c r="J83" s="303"/>
      <c r="K83" s="37" t="s">
        <v>52</v>
      </c>
    </row>
    <row r="84" spans="1:77" s="37" customFormat="1" ht="16.350000000000001" customHeight="1" thickBot="1">
      <c r="A84" s="54"/>
      <c r="C84" s="190" t="s">
        <v>111</v>
      </c>
      <c r="D84" s="191"/>
      <c r="E84" s="322">
        <f>SUM(M58:P81)</f>
        <v>0</v>
      </c>
      <c r="F84" s="323"/>
      <c r="G84" s="143">
        <f>E84/E89</f>
        <v>0</v>
      </c>
      <c r="H84" s="192">
        <f t="shared" si="25"/>
        <v>0</v>
      </c>
      <c r="I84" s="302">
        <f>E84/4</f>
        <v>0</v>
      </c>
      <c r="J84" s="303"/>
      <c r="K84" s="37" t="s">
        <v>52</v>
      </c>
      <c r="AA84" s="299"/>
      <c r="AB84" s="299"/>
      <c r="AM84" s="299"/>
      <c r="AN84" s="299"/>
      <c r="BM84" s="44"/>
      <c r="BN84" s="44"/>
      <c r="BO84" s="44"/>
      <c r="BP84" s="44"/>
      <c r="BQ84" s="44"/>
      <c r="BR84" s="44"/>
      <c r="BS84" s="44"/>
      <c r="BT84" s="44"/>
      <c r="BU84" s="44"/>
      <c r="BV84" s="44"/>
      <c r="BW84" s="44"/>
      <c r="BX84" s="149" t="s">
        <v>25</v>
      </c>
      <c r="BY84" s="133">
        <f>BY58/2500000</f>
        <v>6.535E-3</v>
      </c>
    </row>
    <row r="85" spans="1:77" s="37" customFormat="1" ht="16.350000000000001" customHeight="1">
      <c r="A85" s="54"/>
      <c r="C85" s="134" t="s">
        <v>112</v>
      </c>
      <c r="D85" s="135"/>
      <c r="E85" s="308">
        <f>SUM(Q58:X58)</f>
        <v>0</v>
      </c>
      <c r="F85" s="309"/>
      <c r="G85" s="147">
        <f>E85/E89</f>
        <v>0</v>
      </c>
      <c r="H85" s="146">
        <f t="shared" si="25"/>
        <v>0</v>
      </c>
      <c r="I85" s="302">
        <f>E85/8</f>
        <v>0</v>
      </c>
      <c r="J85" s="303"/>
      <c r="K85" s="37" t="s">
        <v>52</v>
      </c>
      <c r="R85" s="136"/>
      <c r="S85" s="136"/>
      <c r="T85" s="136"/>
      <c r="U85" s="136"/>
      <c r="V85" s="136"/>
      <c r="W85" s="136"/>
      <c r="X85" s="136"/>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6"/>
      <c r="BR85" s="136"/>
      <c r="BS85" s="136"/>
      <c r="BT85" s="136"/>
      <c r="BU85" s="136"/>
      <c r="BV85" s="136"/>
      <c r="BW85" s="136"/>
      <c r="BX85" s="136"/>
      <c r="BY85" s="136"/>
    </row>
    <row r="86" spans="1:77" s="37" customFormat="1" ht="16.350000000000001" customHeight="1">
      <c r="A86" s="54"/>
      <c r="C86" s="137" t="s">
        <v>107</v>
      </c>
      <c r="D86" s="135"/>
      <c r="E86" s="308">
        <f>SUM(Y58:AP58)</f>
        <v>15137.5</v>
      </c>
      <c r="F86" s="309"/>
      <c r="G86" s="147">
        <f>E86/E89</f>
        <v>0.92654934965570013</v>
      </c>
      <c r="H86" s="146">
        <f t="shared" si="25"/>
        <v>6.0550000000000005E-3</v>
      </c>
      <c r="I86" s="300">
        <f>E86/18</f>
        <v>840.97222222222217</v>
      </c>
      <c r="J86" s="301"/>
      <c r="K86" s="37" t="s">
        <v>52</v>
      </c>
      <c r="R86" s="136"/>
      <c r="S86" s="136"/>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6"/>
      <c r="BR86" s="136"/>
      <c r="BS86" s="136"/>
      <c r="BT86" s="136"/>
      <c r="BU86" s="136"/>
      <c r="BV86" s="136"/>
      <c r="BW86" s="136"/>
      <c r="BX86" s="136"/>
      <c r="BY86" s="136"/>
    </row>
    <row r="87" spans="1:77" s="37" customFormat="1" ht="16.350000000000001" customHeight="1">
      <c r="A87" s="54"/>
      <c r="C87" s="137" t="s">
        <v>108</v>
      </c>
      <c r="D87" s="135"/>
      <c r="E87" s="308">
        <f>SUM(AQ58:AR58)</f>
        <v>0</v>
      </c>
      <c r="F87" s="309"/>
      <c r="G87" s="147">
        <f>E87/E89</f>
        <v>0</v>
      </c>
      <c r="H87" s="146">
        <f t="shared" si="25"/>
        <v>0</v>
      </c>
      <c r="I87" s="300">
        <f>E87/2</f>
        <v>0</v>
      </c>
      <c r="J87" s="301"/>
      <c r="K87" s="37" t="s">
        <v>52</v>
      </c>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c r="BR87" s="136"/>
      <c r="BS87" s="136"/>
      <c r="BT87" s="136"/>
      <c r="BU87" s="136"/>
      <c r="BV87" s="136"/>
      <c r="BW87" s="136"/>
      <c r="BX87" s="136"/>
      <c r="BY87" s="136"/>
    </row>
    <row r="88" spans="1:77" s="37" customFormat="1" ht="16.350000000000001" customHeight="1" thickBot="1">
      <c r="A88" s="54"/>
      <c r="C88" s="137" t="s">
        <v>109</v>
      </c>
      <c r="D88" s="135"/>
      <c r="E88" s="308">
        <f>BS58</f>
        <v>1200</v>
      </c>
      <c r="F88" s="309"/>
      <c r="G88" s="147">
        <f>E88/E89</f>
        <v>7.3450650344299928E-2</v>
      </c>
      <c r="H88" s="146">
        <f t="shared" si="25"/>
        <v>4.8000000000000001E-4</v>
      </c>
      <c r="I88" s="300">
        <f>E88/1</f>
        <v>1200</v>
      </c>
      <c r="J88" s="301"/>
      <c r="K88" s="37" t="s">
        <v>52</v>
      </c>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6"/>
      <c r="BR88" s="136"/>
      <c r="BS88" s="136"/>
      <c r="BT88" s="136"/>
      <c r="BU88" s="136"/>
      <c r="BV88" s="136"/>
      <c r="BW88" s="136"/>
      <c r="BX88" s="136"/>
      <c r="BY88" s="136"/>
    </row>
    <row r="89" spans="1:77" s="37" customFormat="1" ht="16.350000000000001" customHeight="1" thickBot="1">
      <c r="A89" s="54"/>
      <c r="C89" s="139" t="s">
        <v>39</v>
      </c>
      <c r="D89" s="140"/>
      <c r="E89" s="297">
        <f>SUM(E83:F88)</f>
        <v>16337.5</v>
      </c>
      <c r="F89" s="298"/>
      <c r="G89" s="144">
        <f>SUM(G83:G88)</f>
        <v>1</v>
      </c>
      <c r="H89" s="145">
        <f>SUM(H83:H88)</f>
        <v>6.5350000000000009E-3</v>
      </c>
      <c r="BY89" s="141"/>
    </row>
    <row r="90" spans="1:77" s="16" customFormat="1" ht="16.350000000000001" customHeight="1">
      <c r="A90" s="24"/>
      <c r="C90" s="24"/>
      <c r="D90" s="26"/>
      <c r="E90" s="325"/>
      <c r="F90" s="325"/>
      <c r="BY90" s="26"/>
    </row>
    <row r="91" spans="1:77" s="16" customFormat="1" ht="16.350000000000001" customHeight="1">
      <c r="A91" s="24"/>
      <c r="C91" s="24"/>
      <c r="D91" s="26"/>
      <c r="E91" s="25"/>
      <c r="BY91" s="26"/>
    </row>
    <row r="92" spans="1:77" s="16" customFormat="1" ht="16.350000000000001" customHeight="1">
      <c r="A92" s="24"/>
      <c r="C92" s="24"/>
      <c r="D92" s="26"/>
      <c r="E92" s="327">
        <v>43556</v>
      </c>
      <c r="F92" s="328"/>
      <c r="M92" s="184">
        <f>E92</f>
        <v>43556</v>
      </c>
      <c r="O92" s="330"/>
      <c r="P92" s="331"/>
      <c r="BY92" s="26"/>
    </row>
    <row r="93" spans="1:77" s="16" customFormat="1" ht="16.350000000000001" customHeight="1">
      <c r="A93" s="24"/>
      <c r="C93" s="24" t="s">
        <v>98</v>
      </c>
      <c r="D93" s="26"/>
      <c r="E93" s="326">
        <f>150891+3893</f>
        <v>154784</v>
      </c>
      <c r="F93" s="326"/>
      <c r="M93" s="183">
        <f>E93/8500000</f>
        <v>1.8209882352941176E-2</v>
      </c>
      <c r="BY93" s="26"/>
    </row>
    <row r="94" spans="1:77" s="16" customFormat="1" ht="16.350000000000001" customHeight="1">
      <c r="A94" s="24"/>
      <c r="C94" s="24" t="s">
        <v>99</v>
      </c>
      <c r="D94" s="26"/>
      <c r="E94" s="326">
        <f>71276</f>
        <v>71276</v>
      </c>
      <c r="F94" s="326"/>
      <c r="M94" s="183">
        <f>E94/8500000</f>
        <v>8.3854117647058826E-3</v>
      </c>
      <c r="BY94" s="26"/>
    </row>
    <row r="95" spans="1:77" s="16" customFormat="1" ht="16.350000000000001" customHeight="1">
      <c r="A95" s="24"/>
      <c r="C95" s="24"/>
      <c r="D95" s="26"/>
      <c r="E95" s="185"/>
      <c r="F95" s="185"/>
      <c r="M95" s="183"/>
      <c r="BY95" s="26"/>
    </row>
    <row r="96" spans="1:77" s="16" customFormat="1" ht="16.350000000000001" customHeight="1">
      <c r="A96" s="24"/>
      <c r="C96" s="24"/>
      <c r="D96" s="26"/>
      <c r="E96" s="327">
        <v>43922</v>
      </c>
      <c r="F96" s="328"/>
      <c r="M96" s="184">
        <f>E96</f>
        <v>43922</v>
      </c>
      <c r="BY96" s="26"/>
    </row>
    <row r="97" spans="1:78" s="16" customFormat="1" ht="16.350000000000001" customHeight="1">
      <c r="A97" s="24"/>
      <c r="C97" s="24" t="s">
        <v>100</v>
      </c>
      <c r="D97" s="26"/>
      <c r="E97" s="326">
        <v>238440</v>
      </c>
      <c r="F97" s="326"/>
      <c r="M97" s="183">
        <f>E97/16650000</f>
        <v>1.4320720720720721E-2</v>
      </c>
      <c r="BY97" s="26"/>
    </row>
    <row r="98" spans="1:78" s="16" customFormat="1" ht="16.350000000000001" customHeight="1">
      <c r="A98" s="24"/>
      <c r="C98" s="24" t="s">
        <v>101</v>
      </c>
      <c r="D98" s="26"/>
      <c r="E98" s="326">
        <f>(101947/20)*22</f>
        <v>112141.70000000001</v>
      </c>
      <c r="F98" s="326"/>
      <c r="M98" s="183">
        <f>E98/16650000</f>
        <v>6.7352372372372384E-3</v>
      </c>
      <c r="BY98" s="26"/>
    </row>
    <row r="99" spans="1:78" s="16" customFormat="1" ht="16.350000000000001" customHeight="1">
      <c r="A99" s="24"/>
      <c r="C99" s="24"/>
      <c r="D99" s="26"/>
      <c r="E99" s="185"/>
      <c r="F99" s="185"/>
      <c r="M99" s="183"/>
      <c r="BY99" s="26"/>
    </row>
    <row r="100" spans="1:78" s="16" customFormat="1" ht="16.350000000000001" customHeight="1">
      <c r="A100" s="24"/>
      <c r="C100" s="186" t="s">
        <v>102</v>
      </c>
      <c r="D100" s="187"/>
      <c r="E100" s="329">
        <f>(E97+E93)/2</f>
        <v>196612</v>
      </c>
      <c r="F100" s="329"/>
      <c r="G100" s="188"/>
      <c r="H100" s="188"/>
      <c r="I100" s="188"/>
      <c r="J100" s="188"/>
      <c r="K100" s="188"/>
      <c r="L100" s="188"/>
      <c r="M100" s="189">
        <f>E100/12575000</f>
        <v>1.5635149105367792E-2</v>
      </c>
      <c r="BY100" s="26"/>
    </row>
    <row r="101" spans="1:78" s="16" customFormat="1" ht="16.350000000000001" customHeight="1" thickBot="1">
      <c r="A101" s="24"/>
      <c r="C101" s="24" t="s">
        <v>103</v>
      </c>
      <c r="D101" s="26"/>
      <c r="E101" s="326">
        <f>(E98+E94)/2</f>
        <v>91708.85</v>
      </c>
      <c r="F101" s="326"/>
      <c r="M101" s="183">
        <f>E101/12575000</f>
        <v>7.2929502982107359E-3</v>
      </c>
      <c r="BY101" s="26"/>
    </row>
    <row r="102" spans="1:78" s="16" customFormat="1" ht="16.350000000000001" customHeight="1" thickBot="1">
      <c r="A102" s="24"/>
      <c r="C102" s="24"/>
      <c r="D102" s="26"/>
      <c r="E102" s="25"/>
      <c r="T102" s="27"/>
      <c r="U102" s="27"/>
      <c r="V102" s="27"/>
      <c r="W102" s="27"/>
      <c r="X102" s="27"/>
      <c r="Y102" s="27"/>
      <c r="Z102" s="27"/>
      <c r="AA102" s="27"/>
      <c r="AB102" s="27"/>
      <c r="AF102" s="27"/>
      <c r="AG102" s="27"/>
      <c r="AH102" s="27"/>
      <c r="AI102" s="27"/>
      <c r="AJ102" s="27"/>
      <c r="AK102" s="27"/>
      <c r="AL102" s="27"/>
      <c r="AM102" s="27"/>
      <c r="AN102" s="27"/>
      <c r="AR102" s="27"/>
      <c r="AS102" s="27"/>
      <c r="AT102" s="27"/>
      <c r="AU102" s="27"/>
      <c r="AV102" s="27"/>
      <c r="AW102" s="27"/>
      <c r="AX102" s="27"/>
      <c r="AY102" s="27"/>
      <c r="AZ102" s="27"/>
      <c r="BD102" s="27"/>
      <c r="BE102" s="27"/>
      <c r="BF102" s="27"/>
      <c r="BG102" s="27"/>
      <c r="BH102" s="27"/>
      <c r="BI102" s="27"/>
      <c r="BJ102" s="27"/>
      <c r="BK102" s="27"/>
      <c r="BL102" s="27"/>
      <c r="BP102" s="27"/>
      <c r="BQ102" s="27"/>
      <c r="BR102" s="27"/>
      <c r="BS102" s="27"/>
      <c r="BT102" s="27"/>
      <c r="BU102" s="27"/>
      <c r="BV102" s="27"/>
      <c r="BW102" s="27"/>
      <c r="BX102" s="27"/>
      <c r="BY102" s="28" t="e">
        <f>BY58-#REF!</f>
        <v>#REF!</v>
      </c>
    </row>
    <row r="103" spans="1:78" ht="21" customHeight="1" thickBot="1">
      <c r="E103" s="5"/>
      <c r="G103" s="29"/>
      <c r="H103" s="29"/>
      <c r="I103" s="29"/>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c r="BB103" s="29"/>
      <c r="BC103" s="29"/>
      <c r="BD103" s="29"/>
      <c r="BE103" s="29"/>
      <c r="BF103" s="29"/>
      <c r="BG103" s="29"/>
      <c r="BH103" s="29"/>
      <c r="BI103" s="29"/>
      <c r="BJ103" s="29"/>
      <c r="BK103" s="29"/>
      <c r="BL103" s="29"/>
      <c r="BM103" s="29"/>
      <c r="BN103" s="29"/>
      <c r="BO103" s="29"/>
      <c r="BP103" s="29"/>
      <c r="BQ103" s="29"/>
      <c r="BR103" s="29"/>
      <c r="BS103" s="29"/>
      <c r="BT103" s="29"/>
      <c r="BU103" s="29"/>
      <c r="BV103" s="29"/>
      <c r="BW103" s="29"/>
      <c r="BX103" s="29"/>
      <c r="BY103" s="30" t="e">
        <f>BY102/4500000</f>
        <v>#REF!</v>
      </c>
    </row>
    <row r="104" spans="1:78" ht="21" customHeight="1">
      <c r="G104" s="29"/>
      <c r="H104" s="29"/>
      <c r="I104" s="29"/>
      <c r="J104" s="29"/>
      <c r="K104" s="29"/>
      <c r="L104" s="29"/>
      <c r="M104" s="31">
        <f>2.58+1.08</f>
        <v>3.66</v>
      </c>
      <c r="N104" s="29"/>
      <c r="O104" s="29"/>
      <c r="P104" s="29"/>
      <c r="Q104" s="29"/>
      <c r="R104" s="29"/>
      <c r="S104" s="29"/>
      <c r="T104" s="29"/>
      <c r="U104" s="29"/>
      <c r="V104" s="29"/>
      <c r="W104" s="29"/>
      <c r="X104" s="29"/>
      <c r="Y104" s="29"/>
      <c r="Z104" s="29"/>
      <c r="AA104" s="29"/>
      <c r="AB104" s="29"/>
      <c r="AC104" s="29"/>
      <c r="AD104" s="29"/>
      <c r="AE104" s="29"/>
      <c r="AF104" s="29"/>
      <c r="AG104" s="29"/>
      <c r="AH104" s="29"/>
      <c r="AI104" s="29"/>
      <c r="AJ104" s="29"/>
      <c r="AK104" s="29"/>
      <c r="AL104" s="29"/>
      <c r="AM104" s="29"/>
      <c r="AN104" s="29"/>
      <c r="AO104" s="29"/>
      <c r="AP104" s="29"/>
      <c r="AQ104" s="29"/>
      <c r="AR104" s="29"/>
      <c r="AS104" s="29"/>
      <c r="AT104" s="29"/>
      <c r="AU104" s="29"/>
      <c r="AV104" s="29"/>
      <c r="AW104" s="29"/>
      <c r="AX104" s="29"/>
      <c r="AY104" s="29"/>
      <c r="AZ104" s="29"/>
      <c r="BA104" s="29"/>
      <c r="BB104" s="29"/>
      <c r="BC104" s="29"/>
      <c r="BD104" s="29"/>
      <c r="BE104" s="29"/>
      <c r="BF104" s="29"/>
      <c r="BG104" s="29"/>
      <c r="BH104" s="29"/>
      <c r="BI104" s="29"/>
      <c r="BJ104" s="29"/>
      <c r="BK104" s="29"/>
      <c r="BL104" s="29"/>
      <c r="BM104" s="29"/>
      <c r="BN104" s="29"/>
      <c r="BO104" s="29"/>
      <c r="BP104" s="29"/>
      <c r="BQ104" s="29"/>
      <c r="BR104" s="29"/>
      <c r="BS104" s="29"/>
      <c r="BT104" s="29"/>
      <c r="BU104" s="29"/>
      <c r="BV104" s="29"/>
      <c r="BW104" s="29"/>
      <c r="BX104" s="29"/>
    </row>
    <row r="105" spans="1:78" s="14" customFormat="1" ht="21" customHeight="1">
      <c r="A105" s="1"/>
      <c r="B105" s="2"/>
      <c r="C105" s="5"/>
      <c r="E105" s="3"/>
      <c r="BZ105" s="2"/>
    </row>
    <row r="106" spans="1:78" s="14" customFormat="1" ht="21" customHeight="1">
      <c r="A106" s="1"/>
      <c r="B106" s="2"/>
      <c r="C106" s="1"/>
      <c r="E106" s="3"/>
      <c r="BZ106" s="2"/>
    </row>
    <row r="107" spans="1:78" s="14" customFormat="1" ht="21" customHeight="1">
      <c r="A107" s="1"/>
      <c r="B107" s="2"/>
      <c r="C107" s="32"/>
      <c r="E107" s="33"/>
      <c r="BZ107" s="2"/>
    </row>
    <row r="108" spans="1:78" s="14" customFormat="1" ht="19.95" customHeight="1">
      <c r="A108" s="1"/>
      <c r="B108" s="2"/>
      <c r="C108" s="1"/>
      <c r="E108" s="3"/>
      <c r="BZ108" s="2"/>
    </row>
    <row r="110" spans="1:78" s="14" customFormat="1" ht="17.25" customHeight="1">
      <c r="A110" s="1"/>
      <c r="B110" s="2"/>
      <c r="C110" s="1"/>
      <c r="E110" s="3"/>
      <c r="BZ110" s="2"/>
    </row>
    <row r="111" spans="1:78" s="14" customFormat="1" ht="17.25" customHeight="1">
      <c r="A111" s="1"/>
      <c r="B111" s="2"/>
      <c r="C111" s="1"/>
      <c r="E111" s="3"/>
      <c r="BZ111" s="2"/>
    </row>
    <row r="112" spans="1:78" s="14" customFormat="1" ht="17.25" customHeight="1">
      <c r="A112" s="1"/>
      <c r="B112" s="2"/>
      <c r="C112" s="1"/>
      <c r="E112" s="3"/>
      <c r="BZ112" s="2"/>
    </row>
    <row r="113" spans="1:78" s="14" customFormat="1" ht="17.25" customHeight="1">
      <c r="A113" s="1"/>
      <c r="B113" s="2"/>
      <c r="C113" s="34"/>
      <c r="E113" s="3"/>
      <c r="BZ113" s="2"/>
    </row>
    <row r="114" spans="1:78" s="14" customFormat="1" ht="17.25" customHeight="1">
      <c r="A114" s="1"/>
      <c r="B114" s="2"/>
      <c r="C114" s="35"/>
      <c r="E114" s="3"/>
      <c r="BZ114" s="2"/>
    </row>
    <row r="115" spans="1:78" s="14" customFormat="1" ht="17.25" customHeight="1">
      <c r="A115" s="1"/>
      <c r="B115" s="2"/>
      <c r="C115" s="1"/>
      <c r="E115" s="3"/>
      <c r="BZ115" s="2"/>
    </row>
    <row r="116" spans="1:78" s="14" customFormat="1" ht="17.25" customHeight="1">
      <c r="A116" s="1"/>
      <c r="B116" s="2"/>
      <c r="C116" s="1"/>
      <c r="E116" s="3"/>
      <c r="BZ116" s="2"/>
    </row>
  </sheetData>
  <mergeCells count="26">
    <mergeCell ref="C27:E28"/>
    <mergeCell ref="E83:F83"/>
    <mergeCell ref="I83:J83"/>
    <mergeCell ref="E84:F84"/>
    <mergeCell ref="I84:J84"/>
    <mergeCell ref="O92:P92"/>
    <mergeCell ref="AM84:AN84"/>
    <mergeCell ref="E85:F85"/>
    <mergeCell ref="I85:J85"/>
    <mergeCell ref="E86:F86"/>
    <mergeCell ref="I86:J86"/>
    <mergeCell ref="E87:F87"/>
    <mergeCell ref="I87:J87"/>
    <mergeCell ref="AA84:AB84"/>
    <mergeCell ref="E88:F88"/>
    <mergeCell ref="I88:J88"/>
    <mergeCell ref="E89:F89"/>
    <mergeCell ref="E90:F90"/>
    <mergeCell ref="E92:F92"/>
    <mergeCell ref="E101:F101"/>
    <mergeCell ref="E93:F93"/>
    <mergeCell ref="E94:F94"/>
    <mergeCell ref="E96:F96"/>
    <mergeCell ref="E97:F97"/>
    <mergeCell ref="E98:F98"/>
    <mergeCell ref="E100:F100"/>
  </mergeCells>
  <pageMargins left="0.70866141732283472" right="0.70866141732283472" top="0.35433070866141736" bottom="0.74803149606299213" header="0.31496062992125984" footer="0.31496062992125984"/>
  <pageSetup paperSize="8" scale="61"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5228F-0508-4A80-84F5-12784F8E6A5A}">
  <dimension ref="A1:J19"/>
  <sheetViews>
    <sheetView showGridLines="0" zoomScale="85" zoomScaleNormal="85" workbookViewId="0">
      <selection activeCell="H39" sqref="H39"/>
    </sheetView>
  </sheetViews>
  <sheetFormatPr defaultColWidth="9.21875" defaultRowHeight="13.8"/>
  <cols>
    <col min="1" max="1" width="27.21875" style="151" customWidth="1"/>
    <col min="2" max="2" width="25" style="151" customWidth="1"/>
    <col min="3" max="4" width="13.5546875" style="151" hidden="1" customWidth="1"/>
    <col min="5" max="8" width="13.5546875" style="151" customWidth="1"/>
    <col min="9" max="9" width="15.77734375" style="151" customWidth="1"/>
    <col min="10" max="10" width="9.33203125" style="151" customWidth="1"/>
    <col min="11" max="255" width="9.21875" style="151"/>
    <col min="256" max="256" width="46" style="151" customWidth="1"/>
    <col min="257" max="257" width="25" style="151" customWidth="1"/>
    <col min="258" max="258" width="12" style="151" customWidth="1"/>
    <col min="259" max="259" width="12.21875" style="151" customWidth="1"/>
    <col min="260" max="260" width="14" style="151" customWidth="1"/>
    <col min="261" max="261" width="14.6640625" style="151" customWidth="1"/>
    <col min="262" max="262" width="13.44140625" style="151" customWidth="1"/>
    <col min="263" max="263" width="13.77734375" style="151" customWidth="1"/>
    <col min="264" max="264" width="14.6640625" style="151" customWidth="1"/>
    <col min="265" max="511" width="9.21875" style="151"/>
    <col min="512" max="512" width="46" style="151" customWidth="1"/>
    <col min="513" max="513" width="25" style="151" customWidth="1"/>
    <col min="514" max="514" width="12" style="151" customWidth="1"/>
    <col min="515" max="515" width="12.21875" style="151" customWidth="1"/>
    <col min="516" max="516" width="14" style="151" customWidth="1"/>
    <col min="517" max="517" width="14.6640625" style="151" customWidth="1"/>
    <col min="518" max="518" width="13.44140625" style="151" customWidth="1"/>
    <col min="519" max="519" width="13.77734375" style="151" customWidth="1"/>
    <col min="520" max="520" width="14.6640625" style="151" customWidth="1"/>
    <col min="521" max="767" width="9.21875" style="151"/>
    <col min="768" max="768" width="46" style="151" customWidth="1"/>
    <col min="769" max="769" width="25" style="151" customWidth="1"/>
    <col min="770" max="770" width="12" style="151" customWidth="1"/>
    <col min="771" max="771" width="12.21875" style="151" customWidth="1"/>
    <col min="772" max="772" width="14" style="151" customWidth="1"/>
    <col min="773" max="773" width="14.6640625" style="151" customWidth="1"/>
    <col min="774" max="774" width="13.44140625" style="151" customWidth="1"/>
    <col min="775" max="775" width="13.77734375" style="151" customWidth="1"/>
    <col min="776" max="776" width="14.6640625" style="151" customWidth="1"/>
    <col min="777" max="1023" width="9.21875" style="151"/>
    <col min="1024" max="1024" width="46" style="151" customWidth="1"/>
    <col min="1025" max="1025" width="25" style="151" customWidth="1"/>
    <col min="1026" max="1026" width="12" style="151" customWidth="1"/>
    <col min="1027" max="1027" width="12.21875" style="151" customWidth="1"/>
    <col min="1028" max="1028" width="14" style="151" customWidth="1"/>
    <col min="1029" max="1029" width="14.6640625" style="151" customWidth="1"/>
    <col min="1030" max="1030" width="13.44140625" style="151" customWidth="1"/>
    <col min="1031" max="1031" width="13.77734375" style="151" customWidth="1"/>
    <col min="1032" max="1032" width="14.6640625" style="151" customWidth="1"/>
    <col min="1033" max="1279" width="9.21875" style="151"/>
    <col min="1280" max="1280" width="46" style="151" customWidth="1"/>
    <col min="1281" max="1281" width="25" style="151" customWidth="1"/>
    <col min="1282" max="1282" width="12" style="151" customWidth="1"/>
    <col min="1283" max="1283" width="12.21875" style="151" customWidth="1"/>
    <col min="1284" max="1284" width="14" style="151" customWidth="1"/>
    <col min="1285" max="1285" width="14.6640625" style="151" customWidth="1"/>
    <col min="1286" max="1286" width="13.44140625" style="151" customWidth="1"/>
    <col min="1287" max="1287" width="13.77734375" style="151" customWidth="1"/>
    <col min="1288" max="1288" width="14.6640625" style="151" customWidth="1"/>
    <col min="1289" max="1535" width="9.21875" style="151"/>
    <col min="1536" max="1536" width="46" style="151" customWidth="1"/>
    <col min="1537" max="1537" width="25" style="151" customWidth="1"/>
    <col min="1538" max="1538" width="12" style="151" customWidth="1"/>
    <col min="1539" max="1539" width="12.21875" style="151" customWidth="1"/>
    <col min="1540" max="1540" width="14" style="151" customWidth="1"/>
    <col min="1541" max="1541" width="14.6640625" style="151" customWidth="1"/>
    <col min="1542" max="1542" width="13.44140625" style="151" customWidth="1"/>
    <col min="1543" max="1543" width="13.77734375" style="151" customWidth="1"/>
    <col min="1544" max="1544" width="14.6640625" style="151" customWidth="1"/>
    <col min="1545" max="1791" width="9.21875" style="151"/>
    <col min="1792" max="1792" width="46" style="151" customWidth="1"/>
    <col min="1793" max="1793" width="25" style="151" customWidth="1"/>
    <col min="1794" max="1794" width="12" style="151" customWidth="1"/>
    <col min="1795" max="1795" width="12.21875" style="151" customWidth="1"/>
    <col min="1796" max="1796" width="14" style="151" customWidth="1"/>
    <col min="1797" max="1797" width="14.6640625" style="151" customWidth="1"/>
    <col min="1798" max="1798" width="13.44140625" style="151" customWidth="1"/>
    <col min="1799" max="1799" width="13.77734375" style="151" customWidth="1"/>
    <col min="1800" max="1800" width="14.6640625" style="151" customWidth="1"/>
    <col min="1801" max="2047" width="9.21875" style="151"/>
    <col min="2048" max="2048" width="46" style="151" customWidth="1"/>
    <col min="2049" max="2049" width="25" style="151" customWidth="1"/>
    <col min="2050" max="2050" width="12" style="151" customWidth="1"/>
    <col min="2051" max="2051" width="12.21875" style="151" customWidth="1"/>
    <col min="2052" max="2052" width="14" style="151" customWidth="1"/>
    <col min="2053" max="2053" width="14.6640625" style="151" customWidth="1"/>
    <col min="2054" max="2054" width="13.44140625" style="151" customWidth="1"/>
    <col min="2055" max="2055" width="13.77734375" style="151" customWidth="1"/>
    <col min="2056" max="2056" width="14.6640625" style="151" customWidth="1"/>
    <col min="2057" max="2303" width="9.21875" style="151"/>
    <col min="2304" max="2304" width="46" style="151" customWidth="1"/>
    <col min="2305" max="2305" width="25" style="151" customWidth="1"/>
    <col min="2306" max="2306" width="12" style="151" customWidth="1"/>
    <col min="2307" max="2307" width="12.21875" style="151" customWidth="1"/>
    <col min="2308" max="2308" width="14" style="151" customWidth="1"/>
    <col min="2309" max="2309" width="14.6640625" style="151" customWidth="1"/>
    <col min="2310" max="2310" width="13.44140625" style="151" customWidth="1"/>
    <col min="2311" max="2311" width="13.77734375" style="151" customWidth="1"/>
    <col min="2312" max="2312" width="14.6640625" style="151" customWidth="1"/>
    <col min="2313" max="2559" width="9.21875" style="151"/>
    <col min="2560" max="2560" width="46" style="151" customWidth="1"/>
    <col min="2561" max="2561" width="25" style="151" customWidth="1"/>
    <col min="2562" max="2562" width="12" style="151" customWidth="1"/>
    <col min="2563" max="2563" width="12.21875" style="151" customWidth="1"/>
    <col min="2564" max="2564" width="14" style="151" customWidth="1"/>
    <col min="2565" max="2565" width="14.6640625" style="151" customWidth="1"/>
    <col min="2566" max="2566" width="13.44140625" style="151" customWidth="1"/>
    <col min="2567" max="2567" width="13.77734375" style="151" customWidth="1"/>
    <col min="2568" max="2568" width="14.6640625" style="151" customWidth="1"/>
    <col min="2569" max="2815" width="9.21875" style="151"/>
    <col min="2816" max="2816" width="46" style="151" customWidth="1"/>
    <col min="2817" max="2817" width="25" style="151" customWidth="1"/>
    <col min="2818" max="2818" width="12" style="151" customWidth="1"/>
    <col min="2819" max="2819" width="12.21875" style="151" customWidth="1"/>
    <col min="2820" max="2820" width="14" style="151" customWidth="1"/>
    <col min="2821" max="2821" width="14.6640625" style="151" customWidth="1"/>
    <col min="2822" max="2822" width="13.44140625" style="151" customWidth="1"/>
    <col min="2823" max="2823" width="13.77734375" style="151" customWidth="1"/>
    <col min="2824" max="2824" width="14.6640625" style="151" customWidth="1"/>
    <col min="2825" max="3071" width="9.21875" style="151"/>
    <col min="3072" max="3072" width="46" style="151" customWidth="1"/>
    <col min="3073" max="3073" width="25" style="151" customWidth="1"/>
    <col min="3074" max="3074" width="12" style="151" customWidth="1"/>
    <col min="3075" max="3075" width="12.21875" style="151" customWidth="1"/>
    <col min="3076" max="3076" width="14" style="151" customWidth="1"/>
    <col min="3077" max="3077" width="14.6640625" style="151" customWidth="1"/>
    <col min="3078" max="3078" width="13.44140625" style="151" customWidth="1"/>
    <col min="3079" max="3079" width="13.77734375" style="151" customWidth="1"/>
    <col min="3080" max="3080" width="14.6640625" style="151" customWidth="1"/>
    <col min="3081" max="3327" width="9.21875" style="151"/>
    <col min="3328" max="3328" width="46" style="151" customWidth="1"/>
    <col min="3329" max="3329" width="25" style="151" customWidth="1"/>
    <col min="3330" max="3330" width="12" style="151" customWidth="1"/>
    <col min="3331" max="3331" width="12.21875" style="151" customWidth="1"/>
    <col min="3332" max="3332" width="14" style="151" customWidth="1"/>
    <col min="3333" max="3333" width="14.6640625" style="151" customWidth="1"/>
    <col min="3334" max="3334" width="13.44140625" style="151" customWidth="1"/>
    <col min="3335" max="3335" width="13.77734375" style="151" customWidth="1"/>
    <col min="3336" max="3336" width="14.6640625" style="151" customWidth="1"/>
    <col min="3337" max="3583" width="9.21875" style="151"/>
    <col min="3584" max="3584" width="46" style="151" customWidth="1"/>
    <col min="3585" max="3585" width="25" style="151" customWidth="1"/>
    <col min="3586" max="3586" width="12" style="151" customWidth="1"/>
    <col min="3587" max="3587" width="12.21875" style="151" customWidth="1"/>
    <col min="3588" max="3588" width="14" style="151" customWidth="1"/>
    <col min="3589" max="3589" width="14.6640625" style="151" customWidth="1"/>
    <col min="3590" max="3590" width="13.44140625" style="151" customWidth="1"/>
    <col min="3591" max="3591" width="13.77734375" style="151" customWidth="1"/>
    <col min="3592" max="3592" width="14.6640625" style="151" customWidth="1"/>
    <col min="3593" max="3839" width="9.21875" style="151"/>
    <col min="3840" max="3840" width="46" style="151" customWidth="1"/>
    <col min="3841" max="3841" width="25" style="151" customWidth="1"/>
    <col min="3842" max="3842" width="12" style="151" customWidth="1"/>
    <col min="3843" max="3843" width="12.21875" style="151" customWidth="1"/>
    <col min="3844" max="3844" width="14" style="151" customWidth="1"/>
    <col min="3845" max="3845" width="14.6640625" style="151" customWidth="1"/>
    <col min="3846" max="3846" width="13.44140625" style="151" customWidth="1"/>
    <col min="3847" max="3847" width="13.77734375" style="151" customWidth="1"/>
    <col min="3848" max="3848" width="14.6640625" style="151" customWidth="1"/>
    <col min="3849" max="4095" width="9.21875" style="151"/>
    <col min="4096" max="4096" width="46" style="151" customWidth="1"/>
    <col min="4097" max="4097" width="25" style="151" customWidth="1"/>
    <col min="4098" max="4098" width="12" style="151" customWidth="1"/>
    <col min="4099" max="4099" width="12.21875" style="151" customWidth="1"/>
    <col min="4100" max="4100" width="14" style="151" customWidth="1"/>
    <col min="4101" max="4101" width="14.6640625" style="151" customWidth="1"/>
    <col min="4102" max="4102" width="13.44140625" style="151" customWidth="1"/>
    <col min="4103" max="4103" width="13.77734375" style="151" customWidth="1"/>
    <col min="4104" max="4104" width="14.6640625" style="151" customWidth="1"/>
    <col min="4105" max="4351" width="9.21875" style="151"/>
    <col min="4352" max="4352" width="46" style="151" customWidth="1"/>
    <col min="4353" max="4353" width="25" style="151" customWidth="1"/>
    <col min="4354" max="4354" width="12" style="151" customWidth="1"/>
    <col min="4355" max="4355" width="12.21875" style="151" customWidth="1"/>
    <col min="4356" max="4356" width="14" style="151" customWidth="1"/>
    <col min="4357" max="4357" width="14.6640625" style="151" customWidth="1"/>
    <col min="4358" max="4358" width="13.44140625" style="151" customWidth="1"/>
    <col min="4359" max="4359" width="13.77734375" style="151" customWidth="1"/>
    <col min="4360" max="4360" width="14.6640625" style="151" customWidth="1"/>
    <col min="4361" max="4607" width="9.21875" style="151"/>
    <col min="4608" max="4608" width="46" style="151" customWidth="1"/>
    <col min="4609" max="4609" width="25" style="151" customWidth="1"/>
    <col min="4610" max="4610" width="12" style="151" customWidth="1"/>
    <col min="4611" max="4611" width="12.21875" style="151" customWidth="1"/>
    <col min="4612" max="4612" width="14" style="151" customWidth="1"/>
    <col min="4613" max="4613" width="14.6640625" style="151" customWidth="1"/>
    <col min="4614" max="4614" width="13.44140625" style="151" customWidth="1"/>
    <col min="4615" max="4615" width="13.77734375" style="151" customWidth="1"/>
    <col min="4616" max="4616" width="14.6640625" style="151" customWidth="1"/>
    <col min="4617" max="4863" width="9.21875" style="151"/>
    <col min="4864" max="4864" width="46" style="151" customWidth="1"/>
    <col min="4865" max="4865" width="25" style="151" customWidth="1"/>
    <col min="4866" max="4866" width="12" style="151" customWidth="1"/>
    <col min="4867" max="4867" width="12.21875" style="151" customWidth="1"/>
    <col min="4868" max="4868" width="14" style="151" customWidth="1"/>
    <col min="4869" max="4869" width="14.6640625" style="151" customWidth="1"/>
    <col min="4870" max="4870" width="13.44140625" style="151" customWidth="1"/>
    <col min="4871" max="4871" width="13.77734375" style="151" customWidth="1"/>
    <col min="4872" max="4872" width="14.6640625" style="151" customWidth="1"/>
    <col min="4873" max="5119" width="9.21875" style="151"/>
    <col min="5120" max="5120" width="46" style="151" customWidth="1"/>
    <col min="5121" max="5121" width="25" style="151" customWidth="1"/>
    <col min="5122" max="5122" width="12" style="151" customWidth="1"/>
    <col min="5123" max="5123" width="12.21875" style="151" customWidth="1"/>
    <col min="5124" max="5124" width="14" style="151" customWidth="1"/>
    <col min="5125" max="5125" width="14.6640625" style="151" customWidth="1"/>
    <col min="5126" max="5126" width="13.44140625" style="151" customWidth="1"/>
    <col min="5127" max="5127" width="13.77734375" style="151" customWidth="1"/>
    <col min="5128" max="5128" width="14.6640625" style="151" customWidth="1"/>
    <col min="5129" max="5375" width="9.21875" style="151"/>
    <col min="5376" max="5376" width="46" style="151" customWidth="1"/>
    <col min="5377" max="5377" width="25" style="151" customWidth="1"/>
    <col min="5378" max="5378" width="12" style="151" customWidth="1"/>
    <col min="5379" max="5379" width="12.21875" style="151" customWidth="1"/>
    <col min="5380" max="5380" width="14" style="151" customWidth="1"/>
    <col min="5381" max="5381" width="14.6640625" style="151" customWidth="1"/>
    <col min="5382" max="5382" width="13.44140625" style="151" customWidth="1"/>
    <col min="5383" max="5383" width="13.77734375" style="151" customWidth="1"/>
    <col min="5384" max="5384" width="14.6640625" style="151" customWidth="1"/>
    <col min="5385" max="5631" width="9.21875" style="151"/>
    <col min="5632" max="5632" width="46" style="151" customWidth="1"/>
    <col min="5633" max="5633" width="25" style="151" customWidth="1"/>
    <col min="5634" max="5634" width="12" style="151" customWidth="1"/>
    <col min="5635" max="5635" width="12.21875" style="151" customWidth="1"/>
    <col min="5636" max="5636" width="14" style="151" customWidth="1"/>
    <col min="5637" max="5637" width="14.6640625" style="151" customWidth="1"/>
    <col min="5638" max="5638" width="13.44140625" style="151" customWidth="1"/>
    <col min="5639" max="5639" width="13.77734375" style="151" customWidth="1"/>
    <col min="5640" max="5640" width="14.6640625" style="151" customWidth="1"/>
    <col min="5641" max="5887" width="9.21875" style="151"/>
    <col min="5888" max="5888" width="46" style="151" customWidth="1"/>
    <col min="5889" max="5889" width="25" style="151" customWidth="1"/>
    <col min="5890" max="5890" width="12" style="151" customWidth="1"/>
    <col min="5891" max="5891" width="12.21875" style="151" customWidth="1"/>
    <col min="5892" max="5892" width="14" style="151" customWidth="1"/>
    <col min="5893" max="5893" width="14.6640625" style="151" customWidth="1"/>
    <col min="5894" max="5894" width="13.44140625" style="151" customWidth="1"/>
    <col min="5895" max="5895" width="13.77734375" style="151" customWidth="1"/>
    <col min="5896" max="5896" width="14.6640625" style="151" customWidth="1"/>
    <col min="5897" max="6143" width="9.21875" style="151"/>
    <col min="6144" max="6144" width="46" style="151" customWidth="1"/>
    <col min="6145" max="6145" width="25" style="151" customWidth="1"/>
    <col min="6146" max="6146" width="12" style="151" customWidth="1"/>
    <col min="6147" max="6147" width="12.21875" style="151" customWidth="1"/>
    <col min="6148" max="6148" width="14" style="151" customWidth="1"/>
    <col min="6149" max="6149" width="14.6640625" style="151" customWidth="1"/>
    <col min="6150" max="6150" width="13.44140625" style="151" customWidth="1"/>
    <col min="6151" max="6151" width="13.77734375" style="151" customWidth="1"/>
    <col min="6152" max="6152" width="14.6640625" style="151" customWidth="1"/>
    <col min="6153" max="6399" width="9.21875" style="151"/>
    <col min="6400" max="6400" width="46" style="151" customWidth="1"/>
    <col min="6401" max="6401" width="25" style="151" customWidth="1"/>
    <col min="6402" max="6402" width="12" style="151" customWidth="1"/>
    <col min="6403" max="6403" width="12.21875" style="151" customWidth="1"/>
    <col min="6404" max="6404" width="14" style="151" customWidth="1"/>
    <col min="6405" max="6405" width="14.6640625" style="151" customWidth="1"/>
    <col min="6406" max="6406" width="13.44140625" style="151" customWidth="1"/>
    <col min="6407" max="6407" width="13.77734375" style="151" customWidth="1"/>
    <col min="6408" max="6408" width="14.6640625" style="151" customWidth="1"/>
    <col min="6409" max="6655" width="9.21875" style="151"/>
    <col min="6656" max="6656" width="46" style="151" customWidth="1"/>
    <col min="6657" max="6657" width="25" style="151" customWidth="1"/>
    <col min="6658" max="6658" width="12" style="151" customWidth="1"/>
    <col min="6659" max="6659" width="12.21875" style="151" customWidth="1"/>
    <col min="6660" max="6660" width="14" style="151" customWidth="1"/>
    <col min="6661" max="6661" width="14.6640625" style="151" customWidth="1"/>
    <col min="6662" max="6662" width="13.44140625" style="151" customWidth="1"/>
    <col min="6663" max="6663" width="13.77734375" style="151" customWidth="1"/>
    <col min="6664" max="6664" width="14.6640625" style="151" customWidth="1"/>
    <col min="6665" max="6911" width="9.21875" style="151"/>
    <col min="6912" max="6912" width="46" style="151" customWidth="1"/>
    <col min="6913" max="6913" width="25" style="151" customWidth="1"/>
    <col min="6914" max="6914" width="12" style="151" customWidth="1"/>
    <col min="6915" max="6915" width="12.21875" style="151" customWidth="1"/>
    <col min="6916" max="6916" width="14" style="151" customWidth="1"/>
    <col min="6917" max="6917" width="14.6640625" style="151" customWidth="1"/>
    <col min="6918" max="6918" width="13.44140625" style="151" customWidth="1"/>
    <col min="6919" max="6919" width="13.77734375" style="151" customWidth="1"/>
    <col min="6920" max="6920" width="14.6640625" style="151" customWidth="1"/>
    <col min="6921" max="7167" width="9.21875" style="151"/>
    <col min="7168" max="7168" width="46" style="151" customWidth="1"/>
    <col min="7169" max="7169" width="25" style="151" customWidth="1"/>
    <col min="7170" max="7170" width="12" style="151" customWidth="1"/>
    <col min="7171" max="7171" width="12.21875" style="151" customWidth="1"/>
    <col min="7172" max="7172" width="14" style="151" customWidth="1"/>
    <col min="7173" max="7173" width="14.6640625" style="151" customWidth="1"/>
    <col min="7174" max="7174" width="13.44140625" style="151" customWidth="1"/>
    <col min="7175" max="7175" width="13.77734375" style="151" customWidth="1"/>
    <col min="7176" max="7176" width="14.6640625" style="151" customWidth="1"/>
    <col min="7177" max="7423" width="9.21875" style="151"/>
    <col min="7424" max="7424" width="46" style="151" customWidth="1"/>
    <col min="7425" max="7425" width="25" style="151" customWidth="1"/>
    <col min="7426" max="7426" width="12" style="151" customWidth="1"/>
    <col min="7427" max="7427" width="12.21875" style="151" customWidth="1"/>
    <col min="7428" max="7428" width="14" style="151" customWidth="1"/>
    <col min="7429" max="7429" width="14.6640625" style="151" customWidth="1"/>
    <col min="7430" max="7430" width="13.44140625" style="151" customWidth="1"/>
    <col min="7431" max="7431" width="13.77734375" style="151" customWidth="1"/>
    <col min="7432" max="7432" width="14.6640625" style="151" customWidth="1"/>
    <col min="7433" max="7679" width="9.21875" style="151"/>
    <col min="7680" max="7680" width="46" style="151" customWidth="1"/>
    <col min="7681" max="7681" width="25" style="151" customWidth="1"/>
    <col min="7682" max="7682" width="12" style="151" customWidth="1"/>
    <col min="7683" max="7683" width="12.21875" style="151" customWidth="1"/>
    <col min="7684" max="7684" width="14" style="151" customWidth="1"/>
    <col min="7685" max="7685" width="14.6640625" style="151" customWidth="1"/>
    <col min="7686" max="7686" width="13.44140625" style="151" customWidth="1"/>
    <col min="7687" max="7687" width="13.77734375" style="151" customWidth="1"/>
    <col min="7688" max="7688" width="14.6640625" style="151" customWidth="1"/>
    <col min="7689" max="7935" width="9.21875" style="151"/>
    <col min="7936" max="7936" width="46" style="151" customWidth="1"/>
    <col min="7937" max="7937" width="25" style="151" customWidth="1"/>
    <col min="7938" max="7938" width="12" style="151" customWidth="1"/>
    <col min="7939" max="7939" width="12.21875" style="151" customWidth="1"/>
    <col min="7940" max="7940" width="14" style="151" customWidth="1"/>
    <col min="7941" max="7941" width="14.6640625" style="151" customWidth="1"/>
    <col min="7942" max="7942" width="13.44140625" style="151" customWidth="1"/>
    <col min="7943" max="7943" width="13.77734375" style="151" customWidth="1"/>
    <col min="7944" max="7944" width="14.6640625" style="151" customWidth="1"/>
    <col min="7945" max="8191" width="9.21875" style="151"/>
    <col min="8192" max="8192" width="46" style="151" customWidth="1"/>
    <col min="8193" max="8193" width="25" style="151" customWidth="1"/>
    <col min="8194" max="8194" width="12" style="151" customWidth="1"/>
    <col min="8195" max="8195" width="12.21875" style="151" customWidth="1"/>
    <col min="8196" max="8196" width="14" style="151" customWidth="1"/>
    <col min="8197" max="8197" width="14.6640625" style="151" customWidth="1"/>
    <col min="8198" max="8198" width="13.44140625" style="151" customWidth="1"/>
    <col min="8199" max="8199" width="13.77734375" style="151" customWidth="1"/>
    <col min="8200" max="8200" width="14.6640625" style="151" customWidth="1"/>
    <col min="8201" max="8447" width="9.21875" style="151"/>
    <col min="8448" max="8448" width="46" style="151" customWidth="1"/>
    <col min="8449" max="8449" width="25" style="151" customWidth="1"/>
    <col min="8450" max="8450" width="12" style="151" customWidth="1"/>
    <col min="8451" max="8451" width="12.21875" style="151" customWidth="1"/>
    <col min="8452" max="8452" width="14" style="151" customWidth="1"/>
    <col min="8453" max="8453" width="14.6640625" style="151" customWidth="1"/>
    <col min="8454" max="8454" width="13.44140625" style="151" customWidth="1"/>
    <col min="8455" max="8455" width="13.77734375" style="151" customWidth="1"/>
    <col min="8456" max="8456" width="14.6640625" style="151" customWidth="1"/>
    <col min="8457" max="8703" width="9.21875" style="151"/>
    <col min="8704" max="8704" width="46" style="151" customWidth="1"/>
    <col min="8705" max="8705" width="25" style="151" customWidth="1"/>
    <col min="8706" max="8706" width="12" style="151" customWidth="1"/>
    <col min="8707" max="8707" width="12.21875" style="151" customWidth="1"/>
    <col min="8708" max="8708" width="14" style="151" customWidth="1"/>
    <col min="8709" max="8709" width="14.6640625" style="151" customWidth="1"/>
    <col min="8710" max="8710" width="13.44140625" style="151" customWidth="1"/>
    <col min="8711" max="8711" width="13.77734375" style="151" customWidth="1"/>
    <col min="8712" max="8712" width="14.6640625" style="151" customWidth="1"/>
    <col min="8713" max="8959" width="9.21875" style="151"/>
    <col min="8960" max="8960" width="46" style="151" customWidth="1"/>
    <col min="8961" max="8961" width="25" style="151" customWidth="1"/>
    <col min="8962" max="8962" width="12" style="151" customWidth="1"/>
    <col min="8963" max="8963" width="12.21875" style="151" customWidth="1"/>
    <col min="8964" max="8964" width="14" style="151" customWidth="1"/>
    <col min="8965" max="8965" width="14.6640625" style="151" customWidth="1"/>
    <col min="8966" max="8966" width="13.44140625" style="151" customWidth="1"/>
    <col min="8967" max="8967" width="13.77734375" style="151" customWidth="1"/>
    <col min="8968" max="8968" width="14.6640625" style="151" customWidth="1"/>
    <col min="8969" max="9215" width="9.21875" style="151"/>
    <col min="9216" max="9216" width="46" style="151" customWidth="1"/>
    <col min="9217" max="9217" width="25" style="151" customWidth="1"/>
    <col min="9218" max="9218" width="12" style="151" customWidth="1"/>
    <col min="9219" max="9219" width="12.21875" style="151" customWidth="1"/>
    <col min="9220" max="9220" width="14" style="151" customWidth="1"/>
    <col min="9221" max="9221" width="14.6640625" style="151" customWidth="1"/>
    <col min="9222" max="9222" width="13.44140625" style="151" customWidth="1"/>
    <col min="9223" max="9223" width="13.77734375" style="151" customWidth="1"/>
    <col min="9224" max="9224" width="14.6640625" style="151" customWidth="1"/>
    <col min="9225" max="9471" width="9.21875" style="151"/>
    <col min="9472" max="9472" width="46" style="151" customWidth="1"/>
    <col min="9473" max="9473" width="25" style="151" customWidth="1"/>
    <col min="9474" max="9474" width="12" style="151" customWidth="1"/>
    <col min="9475" max="9475" width="12.21875" style="151" customWidth="1"/>
    <col min="9476" max="9476" width="14" style="151" customWidth="1"/>
    <col min="9477" max="9477" width="14.6640625" style="151" customWidth="1"/>
    <col min="9478" max="9478" width="13.44140625" style="151" customWidth="1"/>
    <col min="9479" max="9479" width="13.77734375" style="151" customWidth="1"/>
    <col min="9480" max="9480" width="14.6640625" style="151" customWidth="1"/>
    <col min="9481" max="9727" width="9.21875" style="151"/>
    <col min="9728" max="9728" width="46" style="151" customWidth="1"/>
    <col min="9729" max="9729" width="25" style="151" customWidth="1"/>
    <col min="9730" max="9730" width="12" style="151" customWidth="1"/>
    <col min="9731" max="9731" width="12.21875" style="151" customWidth="1"/>
    <col min="9732" max="9732" width="14" style="151" customWidth="1"/>
    <col min="9733" max="9733" width="14.6640625" style="151" customWidth="1"/>
    <col min="9734" max="9734" width="13.44140625" style="151" customWidth="1"/>
    <col min="9735" max="9735" width="13.77734375" style="151" customWidth="1"/>
    <col min="9736" max="9736" width="14.6640625" style="151" customWidth="1"/>
    <col min="9737" max="9983" width="9.21875" style="151"/>
    <col min="9984" max="9984" width="46" style="151" customWidth="1"/>
    <col min="9985" max="9985" width="25" style="151" customWidth="1"/>
    <col min="9986" max="9986" width="12" style="151" customWidth="1"/>
    <col min="9987" max="9987" width="12.21875" style="151" customWidth="1"/>
    <col min="9988" max="9988" width="14" style="151" customWidth="1"/>
    <col min="9989" max="9989" width="14.6640625" style="151" customWidth="1"/>
    <col min="9990" max="9990" width="13.44140625" style="151" customWidth="1"/>
    <col min="9991" max="9991" width="13.77734375" style="151" customWidth="1"/>
    <col min="9992" max="9992" width="14.6640625" style="151" customWidth="1"/>
    <col min="9993" max="10239" width="9.21875" style="151"/>
    <col min="10240" max="10240" width="46" style="151" customWidth="1"/>
    <col min="10241" max="10241" width="25" style="151" customWidth="1"/>
    <col min="10242" max="10242" width="12" style="151" customWidth="1"/>
    <col min="10243" max="10243" width="12.21875" style="151" customWidth="1"/>
    <col min="10244" max="10244" width="14" style="151" customWidth="1"/>
    <col min="10245" max="10245" width="14.6640625" style="151" customWidth="1"/>
    <col min="10246" max="10246" width="13.44140625" style="151" customWidth="1"/>
    <col min="10247" max="10247" width="13.77734375" style="151" customWidth="1"/>
    <col min="10248" max="10248" width="14.6640625" style="151" customWidth="1"/>
    <col min="10249" max="10495" width="9.21875" style="151"/>
    <col min="10496" max="10496" width="46" style="151" customWidth="1"/>
    <col min="10497" max="10497" width="25" style="151" customWidth="1"/>
    <col min="10498" max="10498" width="12" style="151" customWidth="1"/>
    <col min="10499" max="10499" width="12.21875" style="151" customWidth="1"/>
    <col min="10500" max="10500" width="14" style="151" customWidth="1"/>
    <col min="10501" max="10501" width="14.6640625" style="151" customWidth="1"/>
    <col min="10502" max="10502" width="13.44140625" style="151" customWidth="1"/>
    <col min="10503" max="10503" width="13.77734375" style="151" customWidth="1"/>
    <col min="10504" max="10504" width="14.6640625" style="151" customWidth="1"/>
    <col min="10505" max="10751" width="9.21875" style="151"/>
    <col min="10752" max="10752" width="46" style="151" customWidth="1"/>
    <col min="10753" max="10753" width="25" style="151" customWidth="1"/>
    <col min="10754" max="10754" width="12" style="151" customWidth="1"/>
    <col min="10755" max="10755" width="12.21875" style="151" customWidth="1"/>
    <col min="10756" max="10756" width="14" style="151" customWidth="1"/>
    <col min="10757" max="10757" width="14.6640625" style="151" customWidth="1"/>
    <col min="10758" max="10758" width="13.44140625" style="151" customWidth="1"/>
    <col min="10759" max="10759" width="13.77734375" style="151" customWidth="1"/>
    <col min="10760" max="10760" width="14.6640625" style="151" customWidth="1"/>
    <col min="10761" max="11007" width="9.21875" style="151"/>
    <col min="11008" max="11008" width="46" style="151" customWidth="1"/>
    <col min="11009" max="11009" width="25" style="151" customWidth="1"/>
    <col min="11010" max="11010" width="12" style="151" customWidth="1"/>
    <col min="11011" max="11011" width="12.21875" style="151" customWidth="1"/>
    <col min="11012" max="11012" width="14" style="151" customWidth="1"/>
    <col min="11013" max="11013" width="14.6640625" style="151" customWidth="1"/>
    <col min="11014" max="11014" width="13.44140625" style="151" customWidth="1"/>
    <col min="11015" max="11015" width="13.77734375" style="151" customWidth="1"/>
    <col min="11016" max="11016" width="14.6640625" style="151" customWidth="1"/>
    <col min="11017" max="11263" width="9.21875" style="151"/>
    <col min="11264" max="11264" width="46" style="151" customWidth="1"/>
    <col min="11265" max="11265" width="25" style="151" customWidth="1"/>
    <col min="11266" max="11266" width="12" style="151" customWidth="1"/>
    <col min="11267" max="11267" width="12.21875" style="151" customWidth="1"/>
    <col min="11268" max="11268" width="14" style="151" customWidth="1"/>
    <col min="11269" max="11269" width="14.6640625" style="151" customWidth="1"/>
    <col min="11270" max="11270" width="13.44140625" style="151" customWidth="1"/>
    <col min="11271" max="11271" width="13.77734375" style="151" customWidth="1"/>
    <col min="11272" max="11272" width="14.6640625" style="151" customWidth="1"/>
    <col min="11273" max="11519" width="9.21875" style="151"/>
    <col min="11520" max="11520" width="46" style="151" customWidth="1"/>
    <col min="11521" max="11521" width="25" style="151" customWidth="1"/>
    <col min="11522" max="11522" width="12" style="151" customWidth="1"/>
    <col min="11523" max="11523" width="12.21875" style="151" customWidth="1"/>
    <col min="11524" max="11524" width="14" style="151" customWidth="1"/>
    <col min="11525" max="11525" width="14.6640625" style="151" customWidth="1"/>
    <col min="11526" max="11526" width="13.44140625" style="151" customWidth="1"/>
    <col min="11527" max="11527" width="13.77734375" style="151" customWidth="1"/>
    <col min="11528" max="11528" width="14.6640625" style="151" customWidth="1"/>
    <col min="11529" max="11775" width="9.21875" style="151"/>
    <col min="11776" max="11776" width="46" style="151" customWidth="1"/>
    <col min="11777" max="11777" width="25" style="151" customWidth="1"/>
    <col min="11778" max="11778" width="12" style="151" customWidth="1"/>
    <col min="11779" max="11779" width="12.21875" style="151" customWidth="1"/>
    <col min="11780" max="11780" width="14" style="151" customWidth="1"/>
    <col min="11781" max="11781" width="14.6640625" style="151" customWidth="1"/>
    <col min="11782" max="11782" width="13.44140625" style="151" customWidth="1"/>
    <col min="11783" max="11783" width="13.77734375" style="151" customWidth="1"/>
    <col min="11784" max="11784" width="14.6640625" style="151" customWidth="1"/>
    <col min="11785" max="12031" width="9.21875" style="151"/>
    <col min="12032" max="12032" width="46" style="151" customWidth="1"/>
    <col min="12033" max="12033" width="25" style="151" customWidth="1"/>
    <col min="12034" max="12034" width="12" style="151" customWidth="1"/>
    <col min="12035" max="12035" width="12.21875" style="151" customWidth="1"/>
    <col min="12036" max="12036" width="14" style="151" customWidth="1"/>
    <col min="12037" max="12037" width="14.6640625" style="151" customWidth="1"/>
    <col min="12038" max="12038" width="13.44140625" style="151" customWidth="1"/>
    <col min="12039" max="12039" width="13.77734375" style="151" customWidth="1"/>
    <col min="12040" max="12040" width="14.6640625" style="151" customWidth="1"/>
    <col min="12041" max="12287" width="9.21875" style="151"/>
    <col min="12288" max="12288" width="46" style="151" customWidth="1"/>
    <col min="12289" max="12289" width="25" style="151" customWidth="1"/>
    <col min="12290" max="12290" width="12" style="151" customWidth="1"/>
    <col min="12291" max="12291" width="12.21875" style="151" customWidth="1"/>
    <col min="12292" max="12292" width="14" style="151" customWidth="1"/>
    <col min="12293" max="12293" width="14.6640625" style="151" customWidth="1"/>
    <col min="12294" max="12294" width="13.44140625" style="151" customWidth="1"/>
    <col min="12295" max="12295" width="13.77734375" style="151" customWidth="1"/>
    <col min="12296" max="12296" width="14.6640625" style="151" customWidth="1"/>
    <col min="12297" max="12543" width="9.21875" style="151"/>
    <col min="12544" max="12544" width="46" style="151" customWidth="1"/>
    <col min="12545" max="12545" width="25" style="151" customWidth="1"/>
    <col min="12546" max="12546" width="12" style="151" customWidth="1"/>
    <col min="12547" max="12547" width="12.21875" style="151" customWidth="1"/>
    <col min="12548" max="12548" width="14" style="151" customWidth="1"/>
    <col min="12549" max="12549" width="14.6640625" style="151" customWidth="1"/>
    <col min="12550" max="12550" width="13.44140625" style="151" customWidth="1"/>
    <col min="12551" max="12551" width="13.77734375" style="151" customWidth="1"/>
    <col min="12552" max="12552" width="14.6640625" style="151" customWidth="1"/>
    <col min="12553" max="12799" width="9.21875" style="151"/>
    <col min="12800" max="12800" width="46" style="151" customWidth="1"/>
    <col min="12801" max="12801" width="25" style="151" customWidth="1"/>
    <col min="12802" max="12802" width="12" style="151" customWidth="1"/>
    <col min="12803" max="12803" width="12.21875" style="151" customWidth="1"/>
    <col min="12804" max="12804" width="14" style="151" customWidth="1"/>
    <col min="12805" max="12805" width="14.6640625" style="151" customWidth="1"/>
    <col min="12806" max="12806" width="13.44140625" style="151" customWidth="1"/>
    <col min="12807" max="12807" width="13.77734375" style="151" customWidth="1"/>
    <col min="12808" max="12808" width="14.6640625" style="151" customWidth="1"/>
    <col min="12809" max="13055" width="9.21875" style="151"/>
    <col min="13056" max="13056" width="46" style="151" customWidth="1"/>
    <col min="13057" max="13057" width="25" style="151" customWidth="1"/>
    <col min="13058" max="13058" width="12" style="151" customWidth="1"/>
    <col min="13059" max="13059" width="12.21875" style="151" customWidth="1"/>
    <col min="13060" max="13060" width="14" style="151" customWidth="1"/>
    <col min="13061" max="13061" width="14.6640625" style="151" customWidth="1"/>
    <col min="13062" max="13062" width="13.44140625" style="151" customWidth="1"/>
    <col min="13063" max="13063" width="13.77734375" style="151" customWidth="1"/>
    <col min="13064" max="13064" width="14.6640625" style="151" customWidth="1"/>
    <col min="13065" max="13311" width="9.21875" style="151"/>
    <col min="13312" max="13312" width="46" style="151" customWidth="1"/>
    <col min="13313" max="13313" width="25" style="151" customWidth="1"/>
    <col min="13314" max="13314" width="12" style="151" customWidth="1"/>
    <col min="13315" max="13315" width="12.21875" style="151" customWidth="1"/>
    <col min="13316" max="13316" width="14" style="151" customWidth="1"/>
    <col min="13317" max="13317" width="14.6640625" style="151" customWidth="1"/>
    <col min="13318" max="13318" width="13.44140625" style="151" customWidth="1"/>
    <col min="13319" max="13319" width="13.77734375" style="151" customWidth="1"/>
    <col min="13320" max="13320" width="14.6640625" style="151" customWidth="1"/>
    <col min="13321" max="13567" width="9.21875" style="151"/>
    <col min="13568" max="13568" width="46" style="151" customWidth="1"/>
    <col min="13569" max="13569" width="25" style="151" customWidth="1"/>
    <col min="13570" max="13570" width="12" style="151" customWidth="1"/>
    <col min="13571" max="13571" width="12.21875" style="151" customWidth="1"/>
    <col min="13572" max="13572" width="14" style="151" customWidth="1"/>
    <col min="13573" max="13573" width="14.6640625" style="151" customWidth="1"/>
    <col min="13574" max="13574" width="13.44140625" style="151" customWidth="1"/>
    <col min="13575" max="13575" width="13.77734375" style="151" customWidth="1"/>
    <col min="13576" max="13576" width="14.6640625" style="151" customWidth="1"/>
    <col min="13577" max="13823" width="9.21875" style="151"/>
    <col min="13824" max="13824" width="46" style="151" customWidth="1"/>
    <col min="13825" max="13825" width="25" style="151" customWidth="1"/>
    <col min="13826" max="13826" width="12" style="151" customWidth="1"/>
    <col min="13827" max="13827" width="12.21875" style="151" customWidth="1"/>
    <col min="13828" max="13828" width="14" style="151" customWidth="1"/>
    <col min="13829" max="13829" width="14.6640625" style="151" customWidth="1"/>
    <col min="13830" max="13830" width="13.44140625" style="151" customWidth="1"/>
    <col min="13831" max="13831" width="13.77734375" style="151" customWidth="1"/>
    <col min="13832" max="13832" width="14.6640625" style="151" customWidth="1"/>
    <col min="13833" max="14079" width="9.21875" style="151"/>
    <col min="14080" max="14080" width="46" style="151" customWidth="1"/>
    <col min="14081" max="14081" width="25" style="151" customWidth="1"/>
    <col min="14082" max="14082" width="12" style="151" customWidth="1"/>
    <col min="14083" max="14083" width="12.21875" style="151" customWidth="1"/>
    <col min="14084" max="14084" width="14" style="151" customWidth="1"/>
    <col min="14085" max="14085" width="14.6640625" style="151" customWidth="1"/>
    <col min="14086" max="14086" width="13.44140625" style="151" customWidth="1"/>
    <col min="14087" max="14087" width="13.77734375" style="151" customWidth="1"/>
    <col min="14088" max="14088" width="14.6640625" style="151" customWidth="1"/>
    <col min="14089" max="14335" width="9.21875" style="151"/>
    <col min="14336" max="14336" width="46" style="151" customWidth="1"/>
    <col min="14337" max="14337" width="25" style="151" customWidth="1"/>
    <col min="14338" max="14338" width="12" style="151" customWidth="1"/>
    <col min="14339" max="14339" width="12.21875" style="151" customWidth="1"/>
    <col min="14340" max="14340" width="14" style="151" customWidth="1"/>
    <col min="14341" max="14341" width="14.6640625" style="151" customWidth="1"/>
    <col min="14342" max="14342" width="13.44140625" style="151" customWidth="1"/>
    <col min="14343" max="14343" width="13.77734375" style="151" customWidth="1"/>
    <col min="14344" max="14344" width="14.6640625" style="151" customWidth="1"/>
    <col min="14345" max="14591" width="9.21875" style="151"/>
    <col min="14592" max="14592" width="46" style="151" customWidth="1"/>
    <col min="14593" max="14593" width="25" style="151" customWidth="1"/>
    <col min="14594" max="14594" width="12" style="151" customWidth="1"/>
    <col min="14595" max="14595" width="12.21875" style="151" customWidth="1"/>
    <col min="14596" max="14596" width="14" style="151" customWidth="1"/>
    <col min="14597" max="14597" width="14.6640625" style="151" customWidth="1"/>
    <col min="14598" max="14598" width="13.44140625" style="151" customWidth="1"/>
    <col min="14599" max="14599" width="13.77734375" style="151" customWidth="1"/>
    <col min="14600" max="14600" width="14.6640625" style="151" customWidth="1"/>
    <col min="14601" max="14847" width="9.21875" style="151"/>
    <col min="14848" max="14848" width="46" style="151" customWidth="1"/>
    <col min="14849" max="14849" width="25" style="151" customWidth="1"/>
    <col min="14850" max="14850" width="12" style="151" customWidth="1"/>
    <col min="14851" max="14851" width="12.21875" style="151" customWidth="1"/>
    <col min="14852" max="14852" width="14" style="151" customWidth="1"/>
    <col min="14853" max="14853" width="14.6640625" style="151" customWidth="1"/>
    <col min="14854" max="14854" width="13.44140625" style="151" customWidth="1"/>
    <col min="14855" max="14855" width="13.77734375" style="151" customWidth="1"/>
    <col min="14856" max="14856" width="14.6640625" style="151" customWidth="1"/>
    <col min="14857" max="15103" width="9.21875" style="151"/>
    <col min="15104" max="15104" width="46" style="151" customWidth="1"/>
    <col min="15105" max="15105" width="25" style="151" customWidth="1"/>
    <col min="15106" max="15106" width="12" style="151" customWidth="1"/>
    <col min="15107" max="15107" width="12.21875" style="151" customWidth="1"/>
    <col min="15108" max="15108" width="14" style="151" customWidth="1"/>
    <col min="15109" max="15109" width="14.6640625" style="151" customWidth="1"/>
    <col min="15110" max="15110" width="13.44140625" style="151" customWidth="1"/>
    <col min="15111" max="15111" width="13.77734375" style="151" customWidth="1"/>
    <col min="15112" max="15112" width="14.6640625" style="151" customWidth="1"/>
    <col min="15113" max="15359" width="9.21875" style="151"/>
    <col min="15360" max="15360" width="46" style="151" customWidth="1"/>
    <col min="15361" max="15361" width="25" style="151" customWidth="1"/>
    <col min="15362" max="15362" width="12" style="151" customWidth="1"/>
    <col min="15363" max="15363" width="12.21875" style="151" customWidth="1"/>
    <col min="15364" max="15364" width="14" style="151" customWidth="1"/>
    <col min="15365" max="15365" width="14.6640625" style="151" customWidth="1"/>
    <col min="15366" max="15366" width="13.44140625" style="151" customWidth="1"/>
    <col min="15367" max="15367" width="13.77734375" style="151" customWidth="1"/>
    <col min="15368" max="15368" width="14.6640625" style="151" customWidth="1"/>
    <col min="15369" max="15615" width="9.21875" style="151"/>
    <col min="15616" max="15616" width="46" style="151" customWidth="1"/>
    <col min="15617" max="15617" width="25" style="151" customWidth="1"/>
    <col min="15618" max="15618" width="12" style="151" customWidth="1"/>
    <col min="15619" max="15619" width="12.21875" style="151" customWidth="1"/>
    <col min="15620" max="15620" width="14" style="151" customWidth="1"/>
    <col min="15621" max="15621" width="14.6640625" style="151" customWidth="1"/>
    <col min="15622" max="15622" width="13.44140625" style="151" customWidth="1"/>
    <col min="15623" max="15623" width="13.77734375" style="151" customWidth="1"/>
    <col min="15624" max="15624" width="14.6640625" style="151" customWidth="1"/>
    <col min="15625" max="15871" width="9.21875" style="151"/>
    <col min="15872" max="15872" width="46" style="151" customWidth="1"/>
    <col min="15873" max="15873" width="25" style="151" customWidth="1"/>
    <col min="15874" max="15874" width="12" style="151" customWidth="1"/>
    <col min="15875" max="15875" width="12.21875" style="151" customWidth="1"/>
    <col min="15876" max="15876" width="14" style="151" customWidth="1"/>
    <col min="15877" max="15877" width="14.6640625" style="151" customWidth="1"/>
    <col min="15878" max="15878" width="13.44140625" style="151" customWidth="1"/>
    <col min="15879" max="15879" width="13.77734375" style="151" customWidth="1"/>
    <col min="15880" max="15880" width="14.6640625" style="151" customWidth="1"/>
    <col min="15881" max="16127" width="9.21875" style="151"/>
    <col min="16128" max="16128" width="46" style="151" customWidth="1"/>
    <col min="16129" max="16129" width="25" style="151" customWidth="1"/>
    <col min="16130" max="16130" width="12" style="151" customWidth="1"/>
    <col min="16131" max="16131" width="12.21875" style="151" customWidth="1"/>
    <col min="16132" max="16132" width="14" style="151" customWidth="1"/>
    <col min="16133" max="16133" width="14.6640625" style="151" customWidth="1"/>
    <col min="16134" max="16134" width="13.44140625" style="151" customWidth="1"/>
    <col min="16135" max="16135" width="13.77734375" style="151" customWidth="1"/>
    <col min="16136" max="16136" width="14.6640625" style="151" customWidth="1"/>
    <col min="16137" max="16384" width="9.21875" style="151"/>
  </cols>
  <sheetData>
    <row r="1" spans="1:10" ht="22.5" customHeight="1">
      <c r="A1" s="150" t="s">
        <v>66</v>
      </c>
    </row>
    <row r="2" spans="1:10" ht="22.5" customHeight="1">
      <c r="A2" s="152" t="s">
        <v>67</v>
      </c>
    </row>
    <row r="3" spans="1:10" ht="22.5" customHeight="1">
      <c r="A3" s="150" t="s">
        <v>68</v>
      </c>
    </row>
    <row r="4" spans="1:10" ht="22.5" customHeight="1">
      <c r="A4" s="314" t="s">
        <v>69</v>
      </c>
      <c r="B4" s="314"/>
      <c r="C4" s="314"/>
      <c r="D4" s="314"/>
      <c r="E4" s="314"/>
      <c r="F4" s="314"/>
      <c r="G4" s="314"/>
      <c r="H4" s="314"/>
    </row>
    <row r="5" spans="1:10">
      <c r="A5" s="314" t="s">
        <v>70</v>
      </c>
      <c r="B5" s="314"/>
      <c r="C5" s="314"/>
      <c r="D5" s="314"/>
      <c r="E5" s="314"/>
      <c r="F5" s="314"/>
      <c r="G5" s="314"/>
      <c r="H5" s="314"/>
    </row>
    <row r="6" spans="1:10" ht="29.25" customHeight="1">
      <c r="A6" s="315" t="s">
        <v>71</v>
      </c>
      <c r="B6" s="315"/>
      <c r="C6" s="315"/>
      <c r="D6" s="315"/>
      <c r="E6" s="315"/>
      <c r="F6" s="315"/>
      <c r="G6" s="315"/>
      <c r="H6" s="315"/>
    </row>
    <row r="7" spans="1:10" ht="18" customHeight="1">
      <c r="A7" s="315" t="s">
        <v>72</v>
      </c>
      <c r="B7" s="315"/>
      <c r="C7" s="315"/>
      <c r="D7" s="315"/>
      <c r="E7" s="315"/>
      <c r="F7" s="315"/>
      <c r="G7" s="315"/>
      <c r="H7" s="315"/>
    </row>
    <row r="8" spans="1:10" ht="18" customHeight="1" thickBot="1">
      <c r="A8" s="153"/>
      <c r="B8" s="153"/>
      <c r="C8" s="153"/>
      <c r="D8" s="153"/>
    </row>
    <row r="9" spans="1:10" ht="18" customHeight="1" thickBot="1">
      <c r="A9" s="272" t="s">
        <v>73</v>
      </c>
      <c r="B9" s="272" t="s">
        <v>74</v>
      </c>
      <c r="C9" s="316" t="s">
        <v>75</v>
      </c>
      <c r="D9" s="317"/>
      <c r="E9" s="317"/>
      <c r="F9" s="317"/>
      <c r="G9" s="317"/>
      <c r="H9" s="318"/>
    </row>
    <row r="10" spans="1:10" ht="38.25" customHeight="1" thickBot="1">
      <c r="A10" s="273"/>
      <c r="B10" s="273"/>
      <c r="C10" s="154" t="s">
        <v>113</v>
      </c>
      <c r="D10" s="154" t="s">
        <v>77</v>
      </c>
      <c r="E10" s="155" t="s">
        <v>78</v>
      </c>
      <c r="F10" s="156" t="s">
        <v>79</v>
      </c>
      <c r="G10" s="155" t="s">
        <v>80</v>
      </c>
      <c r="H10" s="157" t="s">
        <v>81</v>
      </c>
      <c r="I10" s="168" t="s">
        <v>94</v>
      </c>
      <c r="J10" s="311"/>
    </row>
    <row r="11" spans="1:10" ht="19.2" customHeight="1" thickBot="1">
      <c r="A11" s="273"/>
      <c r="B11" s="274"/>
      <c r="C11" s="194">
        <v>2</v>
      </c>
      <c r="D11" s="154">
        <v>3</v>
      </c>
      <c r="E11" s="154">
        <v>4</v>
      </c>
      <c r="F11" s="154">
        <v>5</v>
      </c>
      <c r="G11" s="154">
        <v>6</v>
      </c>
      <c r="H11" s="154">
        <v>7</v>
      </c>
      <c r="I11" s="169" t="s">
        <v>135</v>
      </c>
      <c r="J11" s="312"/>
    </row>
    <row r="12" spans="1:10" ht="32.25" customHeight="1" thickBot="1">
      <c r="A12" s="273"/>
      <c r="B12" s="155" t="s">
        <v>82</v>
      </c>
      <c r="C12" s="194" t="s">
        <v>83</v>
      </c>
      <c r="D12" s="154" t="s">
        <v>104</v>
      </c>
      <c r="E12" s="154" t="s">
        <v>129</v>
      </c>
      <c r="F12" s="154" t="s">
        <v>130</v>
      </c>
      <c r="G12" s="154" t="s">
        <v>54</v>
      </c>
      <c r="H12" s="154" t="s">
        <v>91</v>
      </c>
      <c r="I12" s="170" t="s">
        <v>131</v>
      </c>
      <c r="J12" s="313"/>
    </row>
    <row r="13" spans="1:10" ht="27.75" customHeight="1" thickBot="1">
      <c r="A13" s="274"/>
      <c r="B13" s="155"/>
      <c r="C13" s="194" t="s">
        <v>84</v>
      </c>
      <c r="D13" s="154" t="s">
        <v>84</v>
      </c>
      <c r="E13" s="154" t="s">
        <v>84</v>
      </c>
      <c r="F13" s="154" t="s">
        <v>84</v>
      </c>
      <c r="G13" s="154" t="s">
        <v>84</v>
      </c>
      <c r="H13" s="154" t="s">
        <v>84</v>
      </c>
      <c r="I13" s="177" t="s">
        <v>90</v>
      </c>
      <c r="J13" s="178" t="s">
        <v>95</v>
      </c>
    </row>
    <row r="14" spans="1:10" ht="14.25" customHeight="1" thickBot="1">
      <c r="A14" s="158" t="s">
        <v>15</v>
      </c>
      <c r="B14" s="159" t="s">
        <v>124</v>
      </c>
      <c r="C14" s="195"/>
      <c r="D14" s="161"/>
      <c r="E14" s="161">
        <f>SUM('PM 2Stage Trad'!H25:Q25)</f>
        <v>12</v>
      </c>
      <c r="F14" s="161">
        <f>+SUM('PM 2Stage Trad'!R25:AO25)</f>
        <v>24</v>
      </c>
      <c r="G14" s="160">
        <f>SUM('PM 2Stage Trad'!AP25:AQ25)</f>
        <v>0</v>
      </c>
      <c r="H14" s="162">
        <f>'PM 2Stage Trad'!BV25</f>
        <v>0</v>
      </c>
      <c r="I14" s="180">
        <f>SUM(C14:H14)</f>
        <v>36</v>
      </c>
      <c r="J14" s="172">
        <f>I14/$I$17</f>
        <v>9.2307692307692313E-2</v>
      </c>
    </row>
    <row r="15" spans="1:10" ht="14.4" thickBot="1">
      <c r="A15" s="163" t="s">
        <v>132</v>
      </c>
      <c r="B15" s="164" t="s">
        <v>125</v>
      </c>
      <c r="C15" s="195"/>
      <c r="D15" s="161"/>
      <c r="E15" s="161">
        <f>SUM('PM 2Stage Trad'!H26:Q26)</f>
        <v>24</v>
      </c>
      <c r="F15" s="161">
        <f>+SUM('PM 2Stage Trad'!R26:AO26)</f>
        <v>96</v>
      </c>
      <c r="G15" s="160">
        <f>SUM('PM 2Stage Trad'!AP26:AQ26)</f>
        <v>0</v>
      </c>
      <c r="H15" s="162">
        <f>'PM 2Stage Trad'!BV26</f>
        <v>2</v>
      </c>
      <c r="I15" s="181">
        <f>SUM(C15:H15)</f>
        <v>122</v>
      </c>
      <c r="J15" s="174">
        <f>I15/$I$17</f>
        <v>0.31282051282051282</v>
      </c>
    </row>
    <row r="16" spans="1:10">
      <c r="A16" s="163" t="s">
        <v>133</v>
      </c>
      <c r="B16" s="164" t="s">
        <v>134</v>
      </c>
      <c r="C16" s="195"/>
      <c r="D16" s="161"/>
      <c r="E16" s="161">
        <f>SUM('PM 2Stage Trad'!H27:Q27)</f>
        <v>36</v>
      </c>
      <c r="F16" s="161">
        <f>+SUM('PM 2Stage Trad'!R27:AO27)</f>
        <v>192</v>
      </c>
      <c r="G16" s="160">
        <f>SUM('PM 2Stage Trad'!AP27:AQ27)</f>
        <v>0</v>
      </c>
      <c r="H16" s="162">
        <f>'PM 2Stage Trad'!BV27</f>
        <v>4</v>
      </c>
      <c r="I16" s="181">
        <f>SUM(C16:H16)</f>
        <v>232</v>
      </c>
      <c r="J16" s="174">
        <f>I16/$I$17</f>
        <v>0.59487179487179487</v>
      </c>
    </row>
    <row r="17" spans="2:10" s="16" customFormat="1" ht="28.2" thickBot="1">
      <c r="B17" s="166" t="s">
        <v>86</v>
      </c>
      <c r="C17" s="196">
        <f>SUM(C14:C16)</f>
        <v>0</v>
      </c>
      <c r="D17" s="167">
        <f t="shared" ref="D17:J17" si="0">SUM(D14:D16)</f>
        <v>0</v>
      </c>
      <c r="E17" s="167">
        <f t="shared" si="0"/>
        <v>72</v>
      </c>
      <c r="F17" s="167">
        <f t="shared" si="0"/>
        <v>312</v>
      </c>
      <c r="G17" s="167">
        <f t="shared" si="0"/>
        <v>0</v>
      </c>
      <c r="H17" s="167">
        <f t="shared" si="0"/>
        <v>6</v>
      </c>
      <c r="I17" s="182">
        <f t="shared" si="0"/>
        <v>390</v>
      </c>
      <c r="J17" s="176">
        <f t="shared" si="0"/>
        <v>1</v>
      </c>
    </row>
    <row r="18" spans="2:10" ht="14.4" thickBot="1"/>
    <row r="19" spans="2:10" ht="14.4" thickBot="1">
      <c r="G19" s="310" t="s">
        <v>87</v>
      </c>
      <c r="H19" s="310"/>
      <c r="I19" s="179">
        <f>SUM(C17:H17)</f>
        <v>390</v>
      </c>
    </row>
  </sheetData>
  <mergeCells count="9">
    <mergeCell ref="J10:J12"/>
    <mergeCell ref="G19:H19"/>
    <mergeCell ref="A4:H4"/>
    <mergeCell ref="A5:H5"/>
    <mergeCell ref="A6:H6"/>
    <mergeCell ref="A7:H7"/>
    <mergeCell ref="A9:A13"/>
    <mergeCell ref="B9:B11"/>
    <mergeCell ref="C9:H9"/>
  </mergeCells>
  <pageMargins left="0.75" right="0.75" top="1" bottom="1" header="0.5" footer="0.5"/>
  <pageSetup paperSize="9" scale="7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adce633-bfdb-4b04-b486-43ff79d223c6">
      <Terms xmlns="http://schemas.microsoft.com/office/infopath/2007/PartnerControls"/>
    </lcf76f155ced4ddcb4097134ff3c332f>
    <TaxCatchAll xmlns="c45d0d52-2bc7-4f68-9170-0e449557239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541997C29E8314D96F30F8B2760DFF0" ma:contentTypeVersion="18" ma:contentTypeDescription="Create a new document." ma:contentTypeScope="" ma:versionID="11f216050756a5bb8750c2c6d7b0f19d">
  <xsd:schema xmlns:xsd="http://www.w3.org/2001/XMLSchema" xmlns:xs="http://www.w3.org/2001/XMLSchema" xmlns:p="http://schemas.microsoft.com/office/2006/metadata/properties" xmlns:ns2="7adce633-bfdb-4b04-b486-43ff79d223c6" xmlns:ns3="c45d0d52-2bc7-4f68-9170-0e4495572393" targetNamespace="http://schemas.microsoft.com/office/2006/metadata/properties" ma:root="true" ma:fieldsID="da6c2856f0c16bccd3689a3abf747caf" ns2:_="" ns3:_="">
    <xsd:import namespace="7adce633-bfdb-4b04-b486-43ff79d223c6"/>
    <xsd:import namespace="c45d0d52-2bc7-4f68-9170-0e449557239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dce633-bfdb-4b04-b486-43ff79d223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f86011c-ee32-40b9-a5f9-9daec9ed5a14"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5d0d52-2bc7-4f68-9170-0e449557239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d65172c-0255-4b03-b7f0-c092c2615312}" ma:internalName="TaxCatchAll" ma:showField="CatchAllData" ma:web="c45d0d52-2bc7-4f68-9170-0e44955723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AEED116-381B-4F66-AA19-AEDE3C73613C}">
  <ds:schemaRefs>
    <ds:schemaRef ds:uri="http://schemas.microsoft.com/office/2006/metadata/properties"/>
    <ds:schemaRef ds:uri="http://schemas.microsoft.com/office/infopath/2007/PartnerControls"/>
    <ds:schemaRef ds:uri="aee978fd-d2ca-467a-a30e-4f5782c7aa0a"/>
    <ds:schemaRef ds:uri="b938eb28-7cbf-463f-95d0-cb37a2d17a6d"/>
  </ds:schemaRefs>
</ds:datastoreItem>
</file>

<file path=customXml/itemProps2.xml><?xml version="1.0" encoding="utf-8"?>
<ds:datastoreItem xmlns:ds="http://schemas.openxmlformats.org/officeDocument/2006/customXml" ds:itemID="{E52145E9-65C8-40AE-9AB1-E8AA05443051}">
  <ds:schemaRefs>
    <ds:schemaRef ds:uri="http://schemas.microsoft.com/sharepoint/v3/contenttype/forms"/>
  </ds:schemaRefs>
</ds:datastoreItem>
</file>

<file path=customXml/itemProps3.xml><?xml version="1.0" encoding="utf-8"?>
<ds:datastoreItem xmlns:ds="http://schemas.openxmlformats.org/officeDocument/2006/customXml" ds:itemID="{3B85A551-7CC5-4680-B935-FB74F202725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vt:i4>
      </vt:variant>
    </vt:vector>
  </HeadingPairs>
  <TitlesOfParts>
    <vt:vector size="13" baseType="lpstr">
      <vt:lpstr>Resource Summary </vt:lpstr>
      <vt:lpstr>Fee Summary</vt:lpstr>
      <vt:lpstr>CM Single Stage Trad</vt:lpstr>
      <vt:lpstr>CM Resource Schedule</vt:lpstr>
      <vt:lpstr>CM Resource Schedule Trad</vt:lpstr>
      <vt:lpstr>PM 2Stage Trad</vt:lpstr>
      <vt:lpstr>2Stage Trad CA</vt:lpstr>
      <vt:lpstr>PM Resource Schedule</vt:lpstr>
      <vt:lpstr>'2Stage Trad CA'!Print_Area</vt:lpstr>
      <vt:lpstr>'CM Single Stage Trad'!Print_Area</vt:lpstr>
      <vt:lpstr>'Fee Summary'!Print_Area</vt:lpstr>
      <vt:lpstr>'PM 2Stage Trad'!Print_Area</vt:lpstr>
      <vt:lpstr>'Resource Summary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SSLADE</dc:creator>
  <cp:lastModifiedBy>Marco Giostra</cp:lastModifiedBy>
  <cp:lastPrinted>2024-07-03T14:35:10Z</cp:lastPrinted>
  <dcterms:created xsi:type="dcterms:W3CDTF">1999-01-14T14:29:27Z</dcterms:created>
  <dcterms:modified xsi:type="dcterms:W3CDTF">2024-07-03T15:30:44Z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0x0101008622A081B7A00145BB5A564C281CA2BA</vt:lpwstr>
  </property>
  <property fmtid="{D5CDD505-2E9C-101B-9397-08002B2CF9AE}" pid="3" name="MediaServiceImageTags">
    <vt:lpwstr/>
  </property>
</Properties>
</file>