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sc-orc-data\careuserdata$\redir\Marie.Whitaker2\documents\Insourcing\Pan MFT 2526\Tender\"/>
    </mc:Choice>
  </mc:AlternateContent>
  <xr:revisionPtr revIDLastSave="0" documentId="13_ncr:1_{226141EB-6EDB-4CBE-9EE5-ECCC1FB6C0FE}" xr6:coauthVersionLast="47" xr6:coauthVersionMax="47" xr10:uidLastSave="{00000000-0000-0000-0000-000000000000}"/>
  <bookViews>
    <workbookView xWindow="-120" yWindow="-120" windowWidth="29040" windowHeight="15840" xr2:uid="{466A8237-5C93-4CEE-B161-98EC6601CD7E}"/>
  </bookViews>
  <sheets>
    <sheet name="Guidance" sheetId="20" r:id="rId1"/>
    <sheet name="Master" sheetId="21" r:id="rId2"/>
    <sheet name="Commercial Summary_Bid" sheetId="22" r:id="rId3"/>
    <sheet name="Lot1Derm" sheetId="2" r:id="rId4"/>
    <sheet name="Lot1Plastic" sheetId="4" r:id="rId5"/>
    <sheet name="Lot1General" sheetId="7" r:id="rId6"/>
    <sheet name="Lot1ENT" sheetId="6" r:id="rId7"/>
    <sheet name="Lot1OMFS" sheetId="9" r:id="rId8"/>
    <sheet name="Lot1Uro" sheetId="5" r:id="rId9"/>
    <sheet name="Lot1BGynae" sheetId="3" r:id="rId10"/>
    <sheet name="Lot2Gastro" sheetId="11" r:id="rId11"/>
    <sheet name="Lot3T_O" sheetId="13" r:id="rId12"/>
    <sheet name="Lot4CGynae" sheetId="18" r:id="rId13"/>
    <sheet name="Lot5Paed" sheetId="12" r:id="rId14"/>
    <sheet name="Lot6Breast" sheetId="10" r:id="rId15"/>
  </sheets>
  <definedNames>
    <definedName name="____net1" hidden="1">{"NET",#N/A,FALSE,"401C11"}</definedName>
    <definedName name="___net1" hidden="1">{"NET",#N/A,FALSE,"401C11"}</definedName>
    <definedName name="__123Graph_A" hidden="1">#REF!</definedName>
    <definedName name="__123Graph_B" hidden="1">#REF!</definedName>
    <definedName name="__123Graph_C" hidden="1">#REF!</definedName>
    <definedName name="__123Graph_X" hidden="1">#REF!</definedName>
    <definedName name="__net1" hidden="1">{"NET",#N/A,FALSE,"401C11"}</definedName>
    <definedName name="_1_0__123Grap" hidden="1">#REF!</definedName>
    <definedName name="_1_123Grap" hidden="1">#REF!</definedName>
    <definedName name="_123Graph_A_1" hidden="1">#REF!</definedName>
    <definedName name="_123Graph_B_1" hidden="1">#REF!</definedName>
    <definedName name="_2_0__123Grap" hidden="1">#REF!</definedName>
    <definedName name="_2_123Grap" hidden="1">#REF!</definedName>
    <definedName name="_3_0_S" hidden="1">#REF!</definedName>
    <definedName name="_3_123Grap" hidden="1">#REF!</definedName>
    <definedName name="_34_123Grap" hidden="1">#REF!</definedName>
    <definedName name="_42S" hidden="1">#REF!</definedName>
    <definedName name="_4S" hidden="1">#REF!</definedName>
    <definedName name="_5_0__123Grap" hidden="1">#REF!</definedName>
    <definedName name="_6_0_S" hidden="1">#REF!</definedName>
    <definedName name="_6_123Grap" hidden="1">#REF!</definedName>
    <definedName name="_8_123Grap" hidden="1">#REF!</definedName>
    <definedName name="_8S" hidden="1">#REF!</definedName>
    <definedName name="_AMO_UniqueIdentifier" hidden="1">"'7c66376f-0bb6-4a35-8738-269052dc15a2'"</definedName>
    <definedName name="_Key1" hidden="1">#REF!</definedName>
    <definedName name="_net1" hidden="1">{"NET",#N/A,FALSE,"401C11"}</definedName>
    <definedName name="_Order1" hidden="1">0</definedName>
    <definedName name="_Sort" hidden="1">#REF!</definedName>
    <definedName name="a" hidden="1">{"CHARGE",#N/A,FALSE,"401C11"}</definedName>
    <definedName name="aa" hidden="1">{"CHARGE",#N/A,FALSE,"401C11"}</definedName>
    <definedName name="aaa" hidden="1">{"CHARGE",#N/A,FALSE,"401C11"}</definedName>
    <definedName name="aaaa" hidden="1">{"CHARGE",#N/A,FALSE,"401C11"}</definedName>
    <definedName name="abc" hidden="1">{"NET",#N/A,FALSE,"401C11"}</definedName>
    <definedName name="Act" hidden="1">{#N/A,#N/A,TRUE,"Cover sheet";#N/A,#N/A,TRUE,"Subsector summary 1";#N/A,#N/A,TRUE,"Subsector summary 2";#N/A,#N/A,TRUE,"MOP variances in the month";#N/A,#N/A,TRUE,"MOP variances YTD and FY";#N/A,#N/A,TRUE,"Sensitivities To Mop LE";#N/A,#N/A,TRUE,"Sensitivities to Bud";#N/A,#N/A,TRUE,"Trend analysis by contract";#N/A,#N/A,TRUE,"Debtors Analysis";#N/A,#N/A,TRUE,"Provisions Held";#N/A,#N/A,TRUE,"Commentary";#N/A,#N/A,TRUE,"Integration memo";#N/A,#N/A,TRUE,"Procurement";#N/A,#N/A,TRUE,"Appendix divider";#N/A,#N/A,TRUE,"Chepstow 1";#N/A,#N/A,TRUE,"Chepstow 2";#N/A,#N/A,TRUE,"Didcot 1";#N/A,#N/A,TRUE,"Didcot 2";#N/A,#N/A,TRUE,"Strood 1";#N/A,#N/A,TRUE,"Strood 2";#N/A,#N/A,TRUE,"Thurrock 1";#N/A,#N/A,TRUE,"Thurrock 2";#N/A,#N/A,TRUE,"New B 1";#N/A,#N/A,TRUE,"New B 2";#N/A,#N/A,TRUE,"Fastway 1";#N/A,#N/A,TRUE,"Fastway 2";#N/A,#N/A,TRUE,"Coventry 1";#N/A,#N/A,TRUE,"Coventry 2";#N/A,#N/A,TRUE,"Central 1";#N/A,#N/A,TRUE,"Central 2";#N/A,#N/A,TRUE,"MMA "}</definedName>
    <definedName name="adbr" hidden="1">{"CHARGE",#N/A,FALSE,"401C11"}</definedName>
    <definedName name="Area" hidden="1">#REF!</definedName>
    <definedName name="b" hidden="1">{"CHARGE",#N/A,FALSE,"401C11"}</definedName>
    <definedName name="BMGHIndex" hidden="1">"O"</definedName>
    <definedName name="bn" hidden="1">#REF!</definedName>
    <definedName name="Brands" hidden="1">{#N/A,#N/A,FALSE,"RPPMAS"}</definedName>
    <definedName name="CCG" hidden="1">#REF!</definedName>
    <definedName name="change1" hidden="1">{"CHARGE",#N/A,FALSE,"401C11"}</definedName>
    <definedName name="charge" hidden="1">{"CHARGE",#N/A,FALSE,"401C11"}</definedName>
    <definedName name="copy" hidden="1">{#N/A,#N/A,FALSE,"RPPMAS"}</definedName>
    <definedName name="cullity" hidden="1">{#N/A,#N/A,FALSE,"RPPMAS"}</definedName>
    <definedName name="Current_CostUpliftFac">#REF!</definedName>
    <definedName name="ddd" hidden="1">{#N/A,#N/A,FALSE,"Summary";#N/A,#N/A,FALSE,"Retail";#N/A,#N/A,FALSE,"Ret Sensitivity";#N/A,#N/A,FALSE,"Manufacturing";#N/A,#N/A,FALSE,"Man Sensitivity";#N/A,#N/A,FALSE,"Ops UK &amp; I HO";#N/A,#N/A,FALSE,"UK &amp; I HO sensitivity "}</definedName>
    <definedName name="del" hidden="1">{#N/A,#N/A,FALSE,"RPPMAS"}</definedName>
    <definedName name="Delivery_phase_payment_level">#REF!</definedName>
    <definedName name="dog" hidden="1">{"NET",#N/A,FALSE,"401C11"}</definedName>
    <definedName name="EV__DECIMALSYMBOL__" hidden="1">"."</definedName>
    <definedName name="EV__EVCOM_OPTIONS__" hidden="1">8</definedName>
    <definedName name="EV__EXPOPTIONS__" hidden="1">1</definedName>
    <definedName name="EV__LASTREFTIME__" hidden="1">40339.4799074074</definedName>
    <definedName name="EV__LOCKEDCVW__INCSTMT" hidden="1">"ONI,CurrFcst,TotalAdj,82_ENT,All_Locations,All_Products,USD,2012.TOTAL,Periodic,"</definedName>
    <definedName name="EV__LOCKSTATUS__" hidden="1">4</definedName>
    <definedName name="EV__MAXEXPCOLS__" hidden="1">100</definedName>
    <definedName name="EV__MAXEXPROWS__" hidden="1">1000</definedName>
    <definedName name="EV__MEMORYCVW__" hidden="1">0</definedName>
    <definedName name="EV__WBEVMODE__" hidden="1">0</definedName>
    <definedName name="EV__WBREFOPTIONS__" hidden="1">134217776</definedName>
    <definedName name="EV__WBVERSION__" hidden="1">0</definedName>
    <definedName name="Expired" hidden="1">FALSE</definedName>
    <definedName name="f" hidden="1">{#N/A,#N/A,FALSE,"Summary";#N/A,#N/A,FALSE,"Retail";#N/A,#N/A,FALSE,"Ret Sensitivity";#N/A,#N/A,FALSE,"Manufacturing";#N/A,#N/A,FALSE,"Man Sensitivity";#N/A,#N/A,FALSE,"Ops UK &amp; I HO";#N/A,#N/A,FALSE,"UK &amp; I HO sensitivity "}</definedName>
    <definedName name="gfff" hidden="1">{"CHARGE",#N/A,FALSE,"401C11"}</definedName>
    <definedName name="gross" hidden="1">{"GROSS",#N/A,FALSE,"401C11"}</definedName>
    <definedName name="gross1" hidden="1">{"GROSS",#N/A,FALSE,"401C11"}</definedName>
    <definedName name="hasdfjklhklj" hidden="1">{"NET",#N/A,FALSE,"401C11"}</definedName>
    <definedName name="help" hidden="1">{"CHARGE",#N/A,FALSE,"401C11"}</definedName>
    <definedName name="hghghhj" hidden="1">{"CHARGE",#N/A,FALSE,"401C11"}</definedName>
    <definedName name="Homebirth_adjustment_rate">#REF!</definedName>
    <definedName name="HTML_CodePage" hidden="1">1252</definedName>
    <definedName name="HTML_Control" hidden="1">{"'Trust by name'!$A$6:$E$350","'Trust by name'!$A$1:$D$348"}</definedName>
    <definedName name="HTML_Description" hidden="1">""</definedName>
    <definedName name="HTML_Email" hidden="1">""</definedName>
    <definedName name="HTML_Header" hidden="1">"Trust by name"</definedName>
    <definedName name="HTML_LastUpdate" hidden="1">"22/03/2001"</definedName>
    <definedName name="HTML_LineAfter" hidden="1">FALSE</definedName>
    <definedName name="HTML_LineBefore" hidden="1">FALSE</definedName>
    <definedName name="HTML_Name" hidden="1">"OISIII"</definedName>
    <definedName name="HTML_OBDlg2" hidden="1">TRUE</definedName>
    <definedName name="HTML_OBDlg4" hidden="1">TRUE</definedName>
    <definedName name="HTML_OS" hidden="1">0</definedName>
    <definedName name="HTML_PathFile" hidden="1">"G:\ACTIVITY\HELP\DTPANIC\2001-02\MyHTML.htm"</definedName>
    <definedName name="HTML_Title" hidden="1">"Section 1"</definedName>
    <definedName name="Inflation_Efficiency_2025_26">#REF!</definedName>
    <definedName name="JFELL" hidden="1">#REF!</definedName>
    <definedName name="Maternity_Prices_Uplift_2025_26">#REF!</definedName>
    <definedName name="mbn" hidden="1">#REF!</definedName>
    <definedName name="MEWarning" hidden="1">1</definedName>
    <definedName name="MFF_Quantum_Neutral_Adjustment_2025_26">#REF!</definedName>
    <definedName name="nb" hidden="1">#REF!</definedName>
    <definedName name="NE_SSEM_Prices_Uplift_2025_26">#REF!</definedName>
    <definedName name="OISIII" hidden="1">#REF!</definedName>
    <definedName name="OrigUpliftFac">#REF!</definedName>
    <definedName name="PopCache_GL_INTERFACE_REFERENCE7" hidden="1">#REF!</definedName>
    <definedName name="Previous_Year">#REF!</definedName>
    <definedName name="Print" hidden="1">{#N/A,#N/A,FALSE,"Summary";#N/A,#N/A,FALSE,"Retail";#N/A,#N/A,FALSE,"Ret Sensitivity";#N/A,#N/A,FALSE,"Manufacturing";#N/A,#N/A,FALSE,"Man Sensitivity";#N/A,#N/A,FALSE,"Ops UK &amp; I HO";#N/A,#N/A,FALSE,"UK &amp; I HO sensitivity "}</definedName>
    <definedName name="Providers" hidden="1">#REF!</definedName>
    <definedName name="qfx" hidden="1">{"NET",#N/A,FALSE,"401C11"}</definedName>
    <definedName name="QR_Elective_SubCh_HN_2025_26">#REF!</definedName>
    <definedName name="Renal_CKD_adj_2025_26">#REF!</definedName>
    <definedName name="rrrr" hidden="1">{#N/A,#N/A,FALSE,"Summary";#N/A,#N/A,FALSE,"Retail";#N/A,#N/A,FALSE,"Ret Sensitivity";#N/A,#N/A,FALSE,"Manufacturing";#N/A,#N/A,FALSE,"Man Sensitivity";#N/A,#N/A,FALSE,"Ops UK &amp; I HO";#N/A,#N/A,FALSE,"UK &amp; I HO sensitivity "}</definedName>
    <definedName name="rytry" hidden="1">{"NET",#N/A,FALSE,"401C11"}</definedName>
    <definedName name="submission" hidden="1">#REF!</definedName>
    <definedName name="Table3.4" hidden="1">{"CHARGE",#N/A,FALSE,"401C11"}</definedName>
    <definedName name="Tariff_Year">#REF!</definedName>
    <definedName name="test" hidden="1">#REF!</definedName>
    <definedName name="Test23" hidden="1">{"NET",#N/A,FALSE,"401C11"}</definedName>
    <definedName name="ToP_HRG_3char">#REF!</definedName>
    <definedName name="wert" hidden="1">{"GROSS",#N/A,FALSE,"401C11"}</definedName>
    <definedName name="wombat" hidden="1">#REF!</definedName>
    <definedName name="wrn.BDM." hidden="1">{#N/A,#N/A,FALSE,"RPPMAS"}</definedName>
    <definedName name="wrn.CHARGE." hidden="1">{"CHARGE",#N/A,FALSE,"401C11"}</definedName>
    <definedName name="wrn.GROSS." hidden="1">{"GROSS",#N/A,FALSE,"401C11"}</definedName>
    <definedName name="wrn.NET." hidden="1">{"NET",#N/A,FALSE,"401C11"}</definedName>
    <definedName name="wrn.Period._.3." hidden="1">{#N/A,#N/A,TRUE,"Cover sheet";#N/A,#N/A,TRUE,"Subsector summary 1";#N/A,#N/A,TRUE,"Subsector summary 2";#N/A,#N/A,TRUE,"MOP variances in the month";#N/A,#N/A,TRUE,"MOP variances YTD and FY";#N/A,#N/A,TRUE,"Sensitivities To Mop LE";#N/A,#N/A,TRUE,"Sensitivities to Bud";#N/A,#N/A,TRUE,"Trend analysis by contract";#N/A,#N/A,TRUE,"Debtors Analysis";#N/A,#N/A,TRUE,"Provisions Held";#N/A,#N/A,TRUE,"Commentary";#N/A,#N/A,TRUE,"Integration memo";#N/A,#N/A,TRUE,"Procurement";#N/A,#N/A,TRUE,"Appendix divider";#N/A,#N/A,TRUE,"Chepstow 1";#N/A,#N/A,TRUE,"Chepstow 2";#N/A,#N/A,TRUE,"Didcot 1";#N/A,#N/A,TRUE,"Didcot 2";#N/A,#N/A,TRUE,"Strood 1";#N/A,#N/A,TRUE,"Strood 2";#N/A,#N/A,TRUE,"Thurrock 1";#N/A,#N/A,TRUE,"Thurrock 2";#N/A,#N/A,TRUE,"New B 1";#N/A,#N/A,TRUE,"New B 2";#N/A,#N/A,TRUE,"Fastway 1";#N/A,#N/A,TRUE,"Fastway 2";#N/A,#N/A,TRUE,"Coventry 1";#N/A,#N/A,TRUE,"Coventry 2";#N/A,#N/A,TRUE,"Central 1";#N/A,#N/A,TRUE,"Central 2";#N/A,#N/A,TRUE,"MMA "}</definedName>
    <definedName name="wrn.printall." hidden="1">{#N/A,#N/A,FALSE,"Summary";#N/A,#N/A,FALSE,"Retail";#N/A,#N/A,FALSE,"Ret Sensitivity";#N/A,#N/A,FALSE,"Manufacturing";#N/A,#N/A,FALSE,"Man Sensitivity";#N/A,#N/A,FALSE,"Ops UK &amp; I HO";#N/A,#N/A,FALSE,"UK &amp; I HO sensitivity "}</definedName>
    <definedName name="xx" hidden="1">{#N/A,#N/A,FALSE,"Summary";#N/A,#N/A,FALSE,"Retail";#N/A,#N/A,FALSE,"Ret Sensitivity";#N/A,#N/A,FALSE,"Manufacturing";#N/A,#N/A,FALSE,"Man Sensitivity";#N/A,#N/A,FALSE,"Ops UK &amp; I HO";#N/A,#N/A,FALSE,"UK &amp; I HO sensitivity "}</definedName>
    <definedName name="xxx" hidden="1">{"CHARGE",#N/A,FALSE,"401C11"}</definedName>
    <definedName name="yyy" hidden="1">{"GROSS",#N/A,FALSE,"401C11"}</definedName>
    <definedName name="zzz" hidden="1">{"NET",#N/A,FALSE,"401C11"}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3" l="1"/>
  <c r="L12" i="3"/>
  <c r="H8" i="12"/>
  <c r="H6" i="3"/>
  <c r="H9" i="3"/>
  <c r="L9" i="3" s="1"/>
  <c r="E9" i="3"/>
  <c r="G9" i="3" s="1"/>
  <c r="H6" i="18"/>
  <c r="E6" i="18"/>
  <c r="G6" i="18" s="1"/>
  <c r="H11" i="18"/>
  <c r="E11" i="18"/>
  <c r="G11" i="18" s="1"/>
  <c r="J6" i="18" l="1"/>
  <c r="J9" i="3"/>
  <c r="L6" i="18"/>
  <c r="J11" i="18"/>
  <c r="L11" i="18"/>
  <c r="H6" i="12" l="1"/>
  <c r="H7" i="12"/>
  <c r="H5" i="12"/>
  <c r="H5" i="18"/>
  <c r="H7" i="18"/>
  <c r="H8" i="18"/>
  <c r="H9" i="18"/>
  <c r="H10" i="18"/>
  <c r="H5" i="11"/>
  <c r="H6" i="11"/>
  <c r="H7" i="11"/>
  <c r="H8" i="11"/>
  <c r="H9" i="11"/>
  <c r="H10" i="11"/>
  <c r="H11" i="11"/>
  <c r="H12" i="11"/>
  <c r="H13" i="11"/>
  <c r="H14" i="11"/>
  <c r="H15" i="11"/>
  <c r="H16" i="11"/>
  <c r="H17" i="11"/>
  <c r="H5" i="3"/>
  <c r="H7" i="3"/>
  <c r="H8" i="3"/>
  <c r="H10" i="3"/>
  <c r="L10" i="3" s="1"/>
  <c r="H6" i="9"/>
  <c r="H7" i="9"/>
  <c r="H8" i="9"/>
  <c r="H9" i="9"/>
  <c r="H10" i="9"/>
  <c r="H11" i="9"/>
  <c r="H12" i="9"/>
  <c r="H13" i="9"/>
  <c r="H14" i="9"/>
  <c r="H15" i="9"/>
  <c r="H16" i="9"/>
  <c r="H17" i="9"/>
  <c r="H5" i="9"/>
  <c r="H5" i="6"/>
  <c r="H6" i="6"/>
  <c r="H7" i="6"/>
  <c r="H8" i="6"/>
  <c r="H9" i="6"/>
  <c r="H10" i="6"/>
  <c r="H11" i="6"/>
  <c r="H12" i="6"/>
  <c r="H13" i="6"/>
  <c r="H14" i="6"/>
  <c r="H15" i="6"/>
  <c r="H16" i="6"/>
  <c r="H17" i="6"/>
  <c r="H5" i="7"/>
  <c r="H6" i="7"/>
  <c r="H7" i="7"/>
  <c r="H8" i="7"/>
  <c r="H9" i="7"/>
  <c r="H10" i="7"/>
  <c r="H11" i="7"/>
  <c r="H12" i="7"/>
  <c r="H13" i="7"/>
  <c r="H14" i="7"/>
  <c r="H15" i="7"/>
  <c r="H6" i="4"/>
  <c r="H7" i="4"/>
  <c r="H8" i="4"/>
  <c r="H9" i="4"/>
  <c r="H10" i="4"/>
  <c r="H11" i="4"/>
  <c r="H12" i="4"/>
  <c r="H5" i="4"/>
  <c r="L5" i="5" l="1"/>
  <c r="L6" i="5"/>
  <c r="L7" i="5"/>
  <c r="H5" i="13"/>
  <c r="L5" i="13" s="1"/>
  <c r="H6" i="13"/>
  <c r="H7" i="13"/>
  <c r="L7" i="13" s="1"/>
  <c r="H8" i="13"/>
  <c r="L8" i="13" s="1"/>
  <c r="H9" i="13"/>
  <c r="L9" i="13" s="1"/>
  <c r="H10" i="13"/>
  <c r="L10" i="13" s="1"/>
  <c r="H11" i="13"/>
  <c r="L11" i="13" s="1"/>
  <c r="H12" i="13"/>
  <c r="L12" i="13" s="1"/>
  <c r="H13" i="13"/>
  <c r="L13" i="13" s="1"/>
  <c r="H14" i="13"/>
  <c r="L14" i="13" s="1"/>
  <c r="H15" i="13"/>
  <c r="L15" i="13" s="1"/>
  <c r="H16" i="13"/>
  <c r="L16" i="13" s="1"/>
  <c r="H17" i="13"/>
  <c r="L17" i="13" s="1"/>
  <c r="H18" i="13"/>
  <c r="L18" i="13" s="1"/>
  <c r="H19" i="13"/>
  <c r="L19" i="13" s="1"/>
  <c r="H20" i="13"/>
  <c r="L20" i="13" s="1"/>
  <c r="H21" i="13"/>
  <c r="L21" i="13" s="1"/>
  <c r="H22" i="13"/>
  <c r="L22" i="13" s="1"/>
  <c r="H23" i="13"/>
  <c r="L23" i="13" s="1"/>
  <c r="H24" i="13"/>
  <c r="L24" i="13" s="1"/>
  <c r="H25" i="13"/>
  <c r="L25" i="13" s="1"/>
  <c r="H26" i="13"/>
  <c r="L26" i="13" s="1"/>
  <c r="H27" i="13"/>
  <c r="L27" i="13" s="1"/>
  <c r="H4" i="13"/>
  <c r="L4" i="13" s="1"/>
  <c r="H6" i="2"/>
  <c r="H7" i="2"/>
  <c r="H8" i="2"/>
  <c r="H5" i="2"/>
  <c r="L8" i="5" l="1"/>
  <c r="D7" i="22" s="1"/>
  <c r="L6" i="13"/>
  <c r="L28" i="13" s="1"/>
  <c r="D17" i="22" s="1"/>
  <c r="L5" i="3"/>
  <c r="L6" i="3"/>
  <c r="L7" i="3"/>
  <c r="L8" i="3"/>
  <c r="L5" i="18"/>
  <c r="L7" i="18"/>
  <c r="L8" i="18"/>
  <c r="L9" i="18"/>
  <c r="L10" i="18"/>
  <c r="L12" i="18"/>
  <c r="L13" i="18"/>
  <c r="K6" i="10"/>
  <c r="K7" i="10"/>
  <c r="K8" i="10"/>
  <c r="K9" i="10"/>
  <c r="K10" i="10"/>
  <c r="K5" i="10"/>
  <c r="L5" i="11"/>
  <c r="L6" i="11"/>
  <c r="L7" i="11"/>
  <c r="L8" i="11"/>
  <c r="L9" i="11"/>
  <c r="L10" i="11"/>
  <c r="L11" i="11"/>
  <c r="L12" i="11"/>
  <c r="L13" i="11"/>
  <c r="L14" i="11"/>
  <c r="L15" i="11"/>
  <c r="L16" i="11"/>
  <c r="L17" i="11"/>
  <c r="L18" i="11"/>
  <c r="L19" i="11"/>
  <c r="L5" i="6"/>
  <c r="L6" i="6"/>
  <c r="L7" i="6"/>
  <c r="L8" i="6"/>
  <c r="L9" i="6"/>
  <c r="L10" i="6"/>
  <c r="L11" i="6"/>
  <c r="L12" i="6"/>
  <c r="L13" i="6"/>
  <c r="L14" i="6"/>
  <c r="L15" i="6"/>
  <c r="L16" i="6"/>
  <c r="L17" i="6"/>
  <c r="L18" i="6"/>
  <c r="L19" i="6"/>
  <c r="L5" i="7"/>
  <c r="L6" i="7"/>
  <c r="L7" i="7"/>
  <c r="L8" i="7"/>
  <c r="L9" i="7"/>
  <c r="L10" i="7"/>
  <c r="L11" i="7"/>
  <c r="L12" i="7"/>
  <c r="L13" i="7"/>
  <c r="L14" i="7"/>
  <c r="L15" i="7"/>
  <c r="L16" i="7"/>
  <c r="L17" i="7"/>
  <c r="L6" i="9"/>
  <c r="L7" i="9"/>
  <c r="L8" i="9"/>
  <c r="L9" i="9"/>
  <c r="L10" i="9"/>
  <c r="L11" i="9"/>
  <c r="L12" i="9"/>
  <c r="L13" i="9"/>
  <c r="L14" i="9"/>
  <c r="L15" i="9"/>
  <c r="L16" i="9"/>
  <c r="L17" i="9"/>
  <c r="L18" i="9"/>
  <c r="L19" i="9"/>
  <c r="L20" i="9"/>
  <c r="D9" i="22" s="1"/>
  <c r="L5" i="9"/>
  <c r="L6" i="12"/>
  <c r="L7" i="12"/>
  <c r="L8" i="12"/>
  <c r="L9" i="12"/>
  <c r="L10" i="12"/>
  <c r="L11" i="12"/>
  <c r="L12" i="12"/>
  <c r="L5" i="12"/>
  <c r="L6" i="4"/>
  <c r="L7" i="4"/>
  <c r="L8" i="4"/>
  <c r="L9" i="4"/>
  <c r="L10" i="4"/>
  <c r="L11" i="4"/>
  <c r="L12" i="4"/>
  <c r="L13" i="4"/>
  <c r="L14" i="4"/>
  <c r="L5" i="4"/>
  <c r="E5" i="5"/>
  <c r="G5" i="5" s="1"/>
  <c r="J5" i="5" s="1"/>
  <c r="E6" i="5"/>
  <c r="G6" i="5" s="1"/>
  <c r="J6" i="5" s="1"/>
  <c r="E7" i="5"/>
  <c r="G7" i="5" s="1"/>
  <c r="J7" i="5" s="1"/>
  <c r="E5" i="13"/>
  <c r="G5" i="13" s="1"/>
  <c r="J5" i="13" s="1"/>
  <c r="E6" i="13"/>
  <c r="G6" i="13" s="1"/>
  <c r="J6" i="13" s="1"/>
  <c r="E7" i="13"/>
  <c r="G7" i="13" s="1"/>
  <c r="J7" i="13" s="1"/>
  <c r="E8" i="13"/>
  <c r="G8" i="13" s="1"/>
  <c r="J8" i="13" s="1"/>
  <c r="E9" i="13"/>
  <c r="G9" i="13" s="1"/>
  <c r="J9" i="13" s="1"/>
  <c r="E10" i="13"/>
  <c r="G10" i="13" s="1"/>
  <c r="J10" i="13" s="1"/>
  <c r="E11" i="13"/>
  <c r="G11" i="13" s="1"/>
  <c r="J11" i="13" s="1"/>
  <c r="E12" i="13"/>
  <c r="G12" i="13" s="1"/>
  <c r="J12" i="13" s="1"/>
  <c r="E13" i="13"/>
  <c r="G13" i="13" s="1"/>
  <c r="J13" i="13" s="1"/>
  <c r="E14" i="13"/>
  <c r="G14" i="13" s="1"/>
  <c r="J14" i="13" s="1"/>
  <c r="E15" i="13"/>
  <c r="G15" i="13" s="1"/>
  <c r="J15" i="13" s="1"/>
  <c r="E16" i="13"/>
  <c r="G16" i="13" s="1"/>
  <c r="J16" i="13" s="1"/>
  <c r="E17" i="13"/>
  <c r="G17" i="13" s="1"/>
  <c r="J17" i="13" s="1"/>
  <c r="E18" i="13"/>
  <c r="G18" i="13" s="1"/>
  <c r="J18" i="13" s="1"/>
  <c r="E19" i="13"/>
  <c r="G19" i="13" s="1"/>
  <c r="J19" i="13" s="1"/>
  <c r="E20" i="13"/>
  <c r="G20" i="13" s="1"/>
  <c r="J20" i="13" s="1"/>
  <c r="E21" i="13"/>
  <c r="G21" i="13" s="1"/>
  <c r="J21" i="13" s="1"/>
  <c r="E22" i="13"/>
  <c r="G22" i="13" s="1"/>
  <c r="J22" i="13" s="1"/>
  <c r="E23" i="13"/>
  <c r="G23" i="13" s="1"/>
  <c r="J23" i="13" s="1"/>
  <c r="E24" i="13"/>
  <c r="G24" i="13" s="1"/>
  <c r="J24" i="13" s="1"/>
  <c r="E25" i="13"/>
  <c r="G25" i="13" s="1"/>
  <c r="J25" i="13" s="1"/>
  <c r="E26" i="13"/>
  <c r="G26" i="13" s="1"/>
  <c r="J26" i="13" s="1"/>
  <c r="E27" i="13"/>
  <c r="G27" i="13" s="1"/>
  <c r="J27" i="13" s="1"/>
  <c r="E4" i="13"/>
  <c r="G4" i="13" s="1"/>
  <c r="J4" i="13" s="1"/>
  <c r="E6" i="4"/>
  <c r="G6" i="4" s="1"/>
  <c r="J6" i="4" s="1"/>
  <c r="E7" i="4"/>
  <c r="G7" i="4" s="1"/>
  <c r="J7" i="4" s="1"/>
  <c r="E8" i="4"/>
  <c r="G8" i="4" s="1"/>
  <c r="J8" i="4" s="1"/>
  <c r="E9" i="4"/>
  <c r="G9" i="4" s="1"/>
  <c r="J9" i="4" s="1"/>
  <c r="E10" i="4"/>
  <c r="G10" i="4" s="1"/>
  <c r="J10" i="4" s="1"/>
  <c r="E11" i="4"/>
  <c r="G11" i="4" s="1"/>
  <c r="J11" i="4" s="1"/>
  <c r="E12" i="4"/>
  <c r="G12" i="4" s="1"/>
  <c r="J12" i="4" s="1"/>
  <c r="E13" i="4"/>
  <c r="G13" i="4" s="1"/>
  <c r="J13" i="4" s="1"/>
  <c r="E14" i="4"/>
  <c r="G14" i="4" s="1"/>
  <c r="J14" i="4" s="1"/>
  <c r="E5" i="4"/>
  <c r="G5" i="4" s="1"/>
  <c r="J5" i="4" s="1"/>
  <c r="E6" i="12"/>
  <c r="G6" i="12" s="1"/>
  <c r="J6" i="12" s="1"/>
  <c r="E7" i="12"/>
  <c r="G7" i="12" s="1"/>
  <c r="J7" i="12" s="1"/>
  <c r="E8" i="12"/>
  <c r="G8" i="12" s="1"/>
  <c r="J8" i="12" s="1"/>
  <c r="E9" i="12"/>
  <c r="G9" i="12" s="1"/>
  <c r="J9" i="12" s="1"/>
  <c r="E10" i="12"/>
  <c r="G10" i="12" s="1"/>
  <c r="J10" i="12" s="1"/>
  <c r="E11" i="12"/>
  <c r="G11" i="12" s="1"/>
  <c r="J11" i="12" s="1"/>
  <c r="E12" i="12"/>
  <c r="G12" i="12" s="1"/>
  <c r="J12" i="12" s="1"/>
  <c r="E5" i="12"/>
  <c r="G5" i="12" s="1"/>
  <c r="J5" i="12" s="1"/>
  <c r="E12" i="9"/>
  <c r="G12" i="9" s="1"/>
  <c r="J12" i="9" s="1"/>
  <c r="E13" i="9"/>
  <c r="G13" i="9" s="1"/>
  <c r="J13" i="9" s="1"/>
  <c r="E14" i="9"/>
  <c r="G14" i="9" s="1"/>
  <c r="J14" i="9" s="1"/>
  <c r="E15" i="9"/>
  <c r="G15" i="9" s="1"/>
  <c r="J15" i="9" s="1"/>
  <c r="E16" i="9"/>
  <c r="G16" i="9" s="1"/>
  <c r="J16" i="9" s="1"/>
  <c r="E17" i="9"/>
  <c r="G17" i="9" s="1"/>
  <c r="J17" i="9" s="1"/>
  <c r="E18" i="9"/>
  <c r="G18" i="9" s="1"/>
  <c r="J18" i="9" s="1"/>
  <c r="E19" i="9"/>
  <c r="G19" i="9" s="1"/>
  <c r="J19" i="9" s="1"/>
  <c r="E6" i="9"/>
  <c r="G6" i="9" s="1"/>
  <c r="J6" i="9" s="1"/>
  <c r="E7" i="9"/>
  <c r="G7" i="9" s="1"/>
  <c r="J7" i="9" s="1"/>
  <c r="E8" i="9"/>
  <c r="G8" i="9" s="1"/>
  <c r="J8" i="9" s="1"/>
  <c r="E9" i="9"/>
  <c r="G9" i="9" s="1"/>
  <c r="J9" i="9" s="1"/>
  <c r="E10" i="9"/>
  <c r="G10" i="9" s="1"/>
  <c r="J10" i="9" s="1"/>
  <c r="E11" i="9"/>
  <c r="G11" i="9" s="1"/>
  <c r="J11" i="9" s="1"/>
  <c r="E5" i="9"/>
  <c r="G5" i="9" s="1"/>
  <c r="J5" i="9" s="1"/>
  <c r="E13" i="18"/>
  <c r="G13" i="18" s="1"/>
  <c r="J13" i="18" s="1"/>
  <c r="E12" i="18"/>
  <c r="G12" i="18" s="1"/>
  <c r="J12" i="18" s="1"/>
  <c r="E10" i="18"/>
  <c r="G10" i="18" s="1"/>
  <c r="J10" i="18" s="1"/>
  <c r="E9" i="18"/>
  <c r="G9" i="18" s="1"/>
  <c r="J9" i="18" s="1"/>
  <c r="E8" i="18"/>
  <c r="G8" i="18" s="1"/>
  <c r="J8" i="18" s="1"/>
  <c r="E7" i="18"/>
  <c r="G7" i="18" s="1"/>
  <c r="J7" i="18" s="1"/>
  <c r="E5" i="18"/>
  <c r="G5" i="18" s="1"/>
  <c r="J5" i="18" s="1"/>
  <c r="E5" i="7"/>
  <c r="G5" i="7" s="1"/>
  <c r="J5" i="7" s="1"/>
  <c r="E6" i="7"/>
  <c r="G6" i="7" s="1"/>
  <c r="J6" i="7" s="1"/>
  <c r="E7" i="7"/>
  <c r="G7" i="7" s="1"/>
  <c r="J7" i="7" s="1"/>
  <c r="E8" i="7"/>
  <c r="G8" i="7" s="1"/>
  <c r="J8" i="7" s="1"/>
  <c r="E9" i="7"/>
  <c r="G9" i="7" s="1"/>
  <c r="J9" i="7" s="1"/>
  <c r="E10" i="7"/>
  <c r="G10" i="7" s="1"/>
  <c r="J10" i="7" s="1"/>
  <c r="E11" i="7"/>
  <c r="G11" i="7" s="1"/>
  <c r="J11" i="7" s="1"/>
  <c r="E12" i="7"/>
  <c r="G12" i="7" s="1"/>
  <c r="J12" i="7" s="1"/>
  <c r="E13" i="7"/>
  <c r="G13" i="7" s="1"/>
  <c r="J13" i="7" s="1"/>
  <c r="E14" i="7"/>
  <c r="G14" i="7" s="1"/>
  <c r="J14" i="7" s="1"/>
  <c r="E15" i="7"/>
  <c r="G15" i="7" s="1"/>
  <c r="J15" i="7" s="1"/>
  <c r="E16" i="7"/>
  <c r="G16" i="7" s="1"/>
  <c r="J16" i="7" s="1"/>
  <c r="E17" i="7"/>
  <c r="G17" i="7" s="1"/>
  <c r="J17" i="7" s="1"/>
  <c r="E5" i="6"/>
  <c r="G5" i="6" s="1"/>
  <c r="J5" i="6" s="1"/>
  <c r="E6" i="6"/>
  <c r="G6" i="6" s="1"/>
  <c r="J6" i="6" s="1"/>
  <c r="E7" i="6"/>
  <c r="G7" i="6" s="1"/>
  <c r="J7" i="6" s="1"/>
  <c r="E8" i="6"/>
  <c r="G8" i="6" s="1"/>
  <c r="J8" i="6" s="1"/>
  <c r="E9" i="6"/>
  <c r="G9" i="6" s="1"/>
  <c r="J9" i="6" s="1"/>
  <c r="E10" i="6"/>
  <c r="G10" i="6" s="1"/>
  <c r="J10" i="6" s="1"/>
  <c r="E11" i="6"/>
  <c r="G11" i="6" s="1"/>
  <c r="J11" i="6" s="1"/>
  <c r="E12" i="6"/>
  <c r="G12" i="6" s="1"/>
  <c r="J12" i="6" s="1"/>
  <c r="E13" i="6"/>
  <c r="G13" i="6" s="1"/>
  <c r="J13" i="6" s="1"/>
  <c r="E14" i="6"/>
  <c r="G14" i="6" s="1"/>
  <c r="J14" i="6" s="1"/>
  <c r="E15" i="6"/>
  <c r="G15" i="6" s="1"/>
  <c r="J15" i="6" s="1"/>
  <c r="E16" i="6"/>
  <c r="G16" i="6" s="1"/>
  <c r="J16" i="6" s="1"/>
  <c r="E18" i="6"/>
  <c r="G18" i="6" s="1"/>
  <c r="J18" i="6" s="1"/>
  <c r="E19" i="6"/>
  <c r="G19" i="6" s="1"/>
  <c r="J19" i="6" s="1"/>
  <c r="E5" i="11"/>
  <c r="G5" i="11" s="1"/>
  <c r="J5" i="11" s="1"/>
  <c r="E6" i="11"/>
  <c r="G6" i="11" s="1"/>
  <c r="J6" i="11" s="1"/>
  <c r="E7" i="11"/>
  <c r="G7" i="11" s="1"/>
  <c r="J7" i="11" s="1"/>
  <c r="E8" i="11"/>
  <c r="G8" i="11" s="1"/>
  <c r="J8" i="11" s="1"/>
  <c r="E9" i="11"/>
  <c r="G9" i="11" s="1"/>
  <c r="J9" i="11" s="1"/>
  <c r="E10" i="11"/>
  <c r="G10" i="11" s="1"/>
  <c r="J10" i="11" s="1"/>
  <c r="E11" i="11"/>
  <c r="G11" i="11" s="1"/>
  <c r="J11" i="11" s="1"/>
  <c r="E12" i="11"/>
  <c r="G12" i="11" s="1"/>
  <c r="J12" i="11" s="1"/>
  <c r="E13" i="11"/>
  <c r="G13" i="11" s="1"/>
  <c r="J13" i="11" s="1"/>
  <c r="E14" i="11"/>
  <c r="G14" i="11" s="1"/>
  <c r="J14" i="11" s="1"/>
  <c r="E15" i="11"/>
  <c r="G15" i="11" s="1"/>
  <c r="J15" i="11" s="1"/>
  <c r="E16" i="11"/>
  <c r="G16" i="11" s="1"/>
  <c r="J16" i="11" s="1"/>
  <c r="E17" i="11"/>
  <c r="G17" i="11" s="1"/>
  <c r="J17" i="11" s="1"/>
  <c r="E18" i="11"/>
  <c r="G18" i="11" s="1"/>
  <c r="J18" i="11" s="1"/>
  <c r="E19" i="11"/>
  <c r="G19" i="11" s="1"/>
  <c r="J19" i="11" s="1"/>
  <c r="E6" i="10"/>
  <c r="G6" i="10" s="1"/>
  <c r="I6" i="10" s="1"/>
  <c r="E7" i="10"/>
  <c r="G7" i="10" s="1"/>
  <c r="I7" i="10" s="1"/>
  <c r="E8" i="10"/>
  <c r="G8" i="10" s="1"/>
  <c r="I8" i="10" s="1"/>
  <c r="E9" i="10"/>
  <c r="G9" i="10" s="1"/>
  <c r="I9" i="10" s="1"/>
  <c r="E10" i="10"/>
  <c r="G10" i="10" s="1"/>
  <c r="I10" i="10" s="1"/>
  <c r="E5" i="10"/>
  <c r="G5" i="10" s="1"/>
  <c r="I5" i="10" s="1"/>
  <c r="E5" i="3"/>
  <c r="G5" i="3" s="1"/>
  <c r="J5" i="3" s="1"/>
  <c r="E6" i="3"/>
  <c r="G6" i="3" s="1"/>
  <c r="J6" i="3" s="1"/>
  <c r="E7" i="3"/>
  <c r="G7" i="3" s="1"/>
  <c r="J7" i="3" s="1"/>
  <c r="E8" i="3"/>
  <c r="G8" i="3" s="1"/>
  <c r="J8" i="3" s="1"/>
  <c r="E10" i="3"/>
  <c r="G10" i="3" s="1"/>
  <c r="J10" i="3" s="1"/>
  <c r="E11" i="3"/>
  <c r="G11" i="3" s="1"/>
  <c r="J11" i="3" s="1"/>
  <c r="E12" i="3"/>
  <c r="G12" i="3" s="1"/>
  <c r="J12" i="3" s="1"/>
  <c r="E6" i="2"/>
  <c r="G6" i="2" s="1"/>
  <c r="L6" i="2" s="1"/>
  <c r="E7" i="2"/>
  <c r="G7" i="2" s="1"/>
  <c r="L7" i="2" s="1"/>
  <c r="E8" i="2"/>
  <c r="G8" i="2" s="1"/>
  <c r="J8" i="2" s="1"/>
  <c r="E9" i="2"/>
  <c r="G9" i="2" s="1"/>
  <c r="E10" i="2"/>
  <c r="G10" i="2" s="1"/>
  <c r="E5" i="2"/>
  <c r="G5" i="2" s="1"/>
  <c r="L5" i="2" s="1"/>
  <c r="E17" i="6"/>
  <c r="G17" i="6" s="1"/>
  <c r="J17" i="6" s="1"/>
  <c r="J28" i="13" l="1"/>
  <c r="C17" i="22" s="1"/>
  <c r="L8" i="2"/>
  <c r="J6" i="2"/>
  <c r="L10" i="2"/>
  <c r="J10" i="2"/>
  <c r="L9" i="2"/>
  <c r="L11" i="2" s="1"/>
  <c r="D4" i="22" s="1"/>
  <c r="J9" i="2"/>
  <c r="J7" i="2"/>
  <c r="J5" i="2"/>
  <c r="I11" i="10"/>
  <c r="C26" i="22" s="1"/>
  <c r="L13" i="12"/>
  <c r="D23" i="22" s="1" a="1"/>
  <c r="D23" i="22" s="1"/>
  <c r="J13" i="12"/>
  <c r="C23" i="22" s="1"/>
  <c r="J14" i="18"/>
  <c r="C20" i="22" s="1"/>
  <c r="J20" i="11"/>
  <c r="C14" i="22" s="1"/>
  <c r="J13" i="3"/>
  <c r="C10" i="22" s="1"/>
  <c r="J8" i="5"/>
  <c r="C7" i="22" s="1"/>
  <c r="J20" i="9"/>
  <c r="C9" i="22" s="1"/>
  <c r="J18" i="7"/>
  <c r="C6" i="22" s="1"/>
  <c r="J15" i="4"/>
  <c r="C5" i="22" s="1"/>
  <c r="J20" i="6"/>
  <c r="C8" i="22" s="1"/>
  <c r="K11" i="10"/>
  <c r="D26" i="22" s="1"/>
  <c r="L14" i="18"/>
  <c r="D20" i="22" s="1"/>
  <c r="L20" i="11"/>
  <c r="D14" i="22" s="1"/>
  <c r="L13" i="3"/>
  <c r="D10" i="22" s="1"/>
  <c r="L20" i="6"/>
  <c r="D8" i="22" s="1"/>
  <c r="L18" i="7"/>
  <c r="D6" i="22" s="1"/>
  <c r="L15" i="4"/>
  <c r="D5" i="22" s="1"/>
  <c r="J11" i="2" l="1"/>
  <c r="C4" i="22" s="1"/>
  <c r="C11" i="22" s="1"/>
  <c r="C29" i="22" s="1"/>
  <c r="D11" i="2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<sst xmlns="http://schemas.openxmlformats.org/spreadsheetml/2006/main" count="640" uniqueCount="297">
  <si>
    <t>Area</t>
  </si>
  <si>
    <t>HRG</t>
  </si>
  <si>
    <t>Description</t>
  </si>
  <si>
    <t>Bgynae</t>
  </si>
  <si>
    <t>MA03C</t>
  </si>
  <si>
    <t>Major Open Lower Genital Tract Procedures with CC Score 3+</t>
  </si>
  <si>
    <t>MA04D</t>
  </si>
  <si>
    <t>Intermediate Open Lower Genital Tract Procedures with CC Score 0-2</t>
  </si>
  <si>
    <t>MA07G</t>
  </si>
  <si>
    <t>Major Open Upper Genital Tract Procedures with CC Score 0-2</t>
  </si>
  <si>
    <t>MA08B</t>
  </si>
  <si>
    <t>Major, Laparoscopic or Endoscopic, Upper Genital Tract Procedures, with CC Score 0-1</t>
  </si>
  <si>
    <t>MA09B</t>
  </si>
  <si>
    <t>Intermediate, Laparoscopic or Endoscopic, Upper Genital Tract Procedures, with CC Score 0-1</t>
  </si>
  <si>
    <t>MA10Z</t>
  </si>
  <si>
    <t>Minor, Laparoscopic or Endoscopic, Upper Genital Tract Procedures</t>
  </si>
  <si>
    <t>MA12Z</t>
  </si>
  <si>
    <t>Resection or Ablation Procedures for Intrauterine Lesions</t>
  </si>
  <si>
    <t>MA22Z</t>
  </si>
  <si>
    <t>Minor Lower Genital Tract Procedures</t>
  </si>
  <si>
    <t>MA32Z</t>
  </si>
  <si>
    <t>Diagnostic Hysteroscopy with Biopsy</t>
  </si>
  <si>
    <t>WF01A</t>
  </si>
  <si>
    <t>Non-Admitted Face-to-Face Attendance, Follow-up</t>
  </si>
  <si>
    <t>WF01B</t>
  </si>
  <si>
    <t>Non-Admitted Face-to-Face Attendance, First</t>
  </si>
  <si>
    <t>Breast</t>
  </si>
  <si>
    <t>JA43B</t>
  </si>
  <si>
    <t>Unilateral Intermediate Breast Procedures with CC Score 0-2</t>
  </si>
  <si>
    <t>JC43C</t>
  </si>
  <si>
    <t>Minor Skin Procedures, 19 years and over</t>
  </si>
  <si>
    <t>WF02B</t>
  </si>
  <si>
    <t>Multiprofessional Non-Admitted Face-to-Face Attendance, First</t>
  </si>
  <si>
    <t>Derm</t>
  </si>
  <si>
    <t>ENT</t>
  </si>
  <si>
    <t>CA03B</t>
  </si>
  <si>
    <t>CA03B : Major, Head or Neck Procedures, with CC Score 0-1</t>
  </si>
  <si>
    <t xml:space="preserve">CA05A </t>
  </si>
  <si>
    <t>CA05A : Minor, Head or Neck Procedures, 19 years and over</t>
  </si>
  <si>
    <t xml:space="preserve">CA10A </t>
  </si>
  <si>
    <t>CA10A : Septorhinoplasty, 19 years and over</t>
  </si>
  <si>
    <t xml:space="preserve">CA11A </t>
  </si>
  <si>
    <t>CA11A : Septoplasty, 19 years and over</t>
  </si>
  <si>
    <t>CA16Z</t>
  </si>
  <si>
    <t>CA16Z : Excision or Biopsy, of Lesion of External Nose</t>
  </si>
  <si>
    <t xml:space="preserve">CA20Z </t>
  </si>
  <si>
    <t>CA20Z : Complex Nose Procedures</t>
  </si>
  <si>
    <t xml:space="preserve">CA22Z </t>
  </si>
  <si>
    <t>CA22Z : Major Nose Procedures</t>
  </si>
  <si>
    <t xml:space="preserve">CA27Z </t>
  </si>
  <si>
    <t>CA27Z : Major Sinus Procedures</t>
  </si>
  <si>
    <t>CA28Z : Intermediate Sinus Procedures</t>
  </si>
  <si>
    <t xml:space="preserve">CA34A </t>
  </si>
  <si>
    <t>CA34A : Excision or Biopsy, of Lesion of External Ear, 19 years and over</t>
  </si>
  <si>
    <t>CA52A</t>
  </si>
  <si>
    <t>CA52A : Major Ear Procedures, 19 years and over</t>
  </si>
  <si>
    <t>CA61Z</t>
  </si>
  <si>
    <t xml:space="preserve">CA66A </t>
  </si>
  <si>
    <t>CA66A : Excision or Biopsy, of Lesion of Mouth, 19 years and over</t>
  </si>
  <si>
    <t>CA69A : Diagnostic, Laryngoscopy or Pharyngoscopy, 19 years and over</t>
  </si>
  <si>
    <t xml:space="preserve">CA69A </t>
  </si>
  <si>
    <t xml:space="preserve">KA09E </t>
  </si>
  <si>
    <t>KA09E : Thyroid Procedures with CC Score 0-1</t>
  </si>
  <si>
    <t>WF01A : Non-Admitted Face-to-Face Attendance, Follow-up</t>
  </si>
  <si>
    <t>WF01B : Non-Admitted Face-to-Face Attendance, First</t>
  </si>
  <si>
    <t>Gastro</t>
  </si>
  <si>
    <t>FE20Z</t>
  </si>
  <si>
    <t>FE20Z : Therapeutic Endoscopic Upper Gastrointestinal Tract Procedures, 19 years and over</t>
  </si>
  <si>
    <t>FE21Z</t>
  </si>
  <si>
    <t>FE21Z : Diagnostic Endoscopic Upper Gastrointestinal Tract Procedures with Biopsy, 19 years and over</t>
  </si>
  <si>
    <t>FE22Z</t>
  </si>
  <si>
    <t>FE22Z : Diagnostic Endoscopic Upper Gastrointestinal Tract Procedures, 19 years and over</t>
  </si>
  <si>
    <t>FE30Z</t>
  </si>
  <si>
    <t>FE30Z : Therapeutic Colonoscopy, 19 years and over</t>
  </si>
  <si>
    <t>FE31Z</t>
  </si>
  <si>
    <t>FE31Z : Diagnostic Colonoscopy with Biopsy, 19 years and over</t>
  </si>
  <si>
    <t>FE32Z</t>
  </si>
  <si>
    <t>FE32Z : Diagnostic Colonoscopy, 19 years and over</t>
  </si>
  <si>
    <t>FE33Z</t>
  </si>
  <si>
    <t>FE33Z : Therapeutic Flexible Sigmoidoscopy, 19 years and over</t>
  </si>
  <si>
    <t>FE34Z</t>
  </si>
  <si>
    <t>FE34Z : Diagnostic Flexible Sigmoidoscopy with Biopsy, 19 years and over</t>
  </si>
  <si>
    <t>FE35Z</t>
  </si>
  <si>
    <t>FE35Z : Diagnostic Flexible Sigmoidoscopy, 19 years and over</t>
  </si>
  <si>
    <t>FE40Z</t>
  </si>
  <si>
    <t>FE40Z : Therapeutic, Upper Gastrointestinal Tract Endoscopic Procedure with Colonoscopy, 19 years and over</t>
  </si>
  <si>
    <t>FE41Z</t>
  </si>
  <si>
    <t>FE41Z : Diagnostic, Upper Gastrointestinal Tract Endoscopic Procedure with Colonoscopy, with Biopsy, 19 years and over</t>
  </si>
  <si>
    <t>FE42Z</t>
  </si>
  <si>
    <t>FE42Z : Diagnostic, Upper Gastrointestinal Tract Endoscopic Procedure with Colonoscopy, 19 years and over</t>
  </si>
  <si>
    <t>FF43Z</t>
  </si>
  <si>
    <t>FF43Z : Minimal Anal Procedures</t>
  </si>
  <si>
    <t>General</t>
  </si>
  <si>
    <t>FF40A</t>
  </si>
  <si>
    <t>FF40A : Major Anal Procedures, 19 years and over, with CC Score 1+</t>
  </si>
  <si>
    <t>FF41C</t>
  </si>
  <si>
    <t>FF41C : Intermediate Anal Procedures, 19 years and over, with CC Score 0</t>
  </si>
  <si>
    <t>FF42Z</t>
  </si>
  <si>
    <t>FF42Z : Minor Anal Procedures</t>
  </si>
  <si>
    <t>FF51E</t>
  </si>
  <si>
    <t>FF51E : Major General Abdominal Procedures, 19 years and over, with CC Score 0</t>
  </si>
  <si>
    <t>FF52C</t>
  </si>
  <si>
    <t>FF52C : Intermediate Therapeutic General Abdominal Procedures, 19 years and over, with CC Score 0</t>
  </si>
  <si>
    <t>FF60D</t>
  </si>
  <si>
    <t>FF60D : Complex Hernia Procedures with CC Score 0</t>
  </si>
  <si>
    <t>FF61C</t>
  </si>
  <si>
    <t>FF61C : Abdominal Hernia Procedures, 19 years and over, with CC Score 0</t>
  </si>
  <si>
    <t>FF62C</t>
  </si>
  <si>
    <t>FF62C : Inguinal, Umbilical or Femoral Hernia Procedures, 19 years and over, with CC Score 1-2</t>
  </si>
  <si>
    <t>GA10K</t>
  </si>
  <si>
    <t>GA10K : Laparoscopic Cholecystectomy, 19 years and over, with CC Score 0</t>
  </si>
  <si>
    <t>HN55Z</t>
  </si>
  <si>
    <t>JC43C : Minor Skin Procedures, 19 years and over</t>
  </si>
  <si>
    <t>JD07D</t>
  </si>
  <si>
    <t>JD07D : Skin Disorders with Interventions, with CC Score 0-3</t>
  </si>
  <si>
    <t>OMFS</t>
  </si>
  <si>
    <t>AA54A</t>
  </si>
  <si>
    <t>AA54A : Intermediate Intracranial Procedures, 19 years and over, with CC Score 4+</t>
  </si>
  <si>
    <t>BZ45B</t>
  </si>
  <si>
    <t>BZ45B : Intermediate Oculoplastics Procedures, 19 years and over, with CC Score 0-1</t>
  </si>
  <si>
    <t>CA05A</t>
  </si>
  <si>
    <t>CA28Z</t>
  </si>
  <si>
    <t>CA34A</t>
  </si>
  <si>
    <t>CA66A</t>
  </si>
  <si>
    <t>CA95Z</t>
  </si>
  <si>
    <t>CA95Z : Minor Maxillofacial Procedures</t>
  </si>
  <si>
    <t>CD04A</t>
  </si>
  <si>
    <t>CD04A : Major Surgical Removal of Tooth, 19 years and over</t>
  </si>
  <si>
    <t>CD05A</t>
  </si>
  <si>
    <t>CD05A : Surgical Removal of Tooth, 19 years and over</t>
  </si>
  <si>
    <t>CD06B</t>
  </si>
  <si>
    <t>CD06B : Extraction of Multiple Teeth, 18 years and under</t>
  </si>
  <si>
    <t>JC42C</t>
  </si>
  <si>
    <t>JC42C : Intermediate Skin Procedures, 19 years and over</t>
  </si>
  <si>
    <t>Paed</t>
  </si>
  <si>
    <t>CA35B</t>
  </si>
  <si>
    <t>Insertion of Grommets, between 2 and 18 years </t>
  </si>
  <si>
    <t>CA60C</t>
  </si>
  <si>
    <t>Tonsillectomy </t>
  </si>
  <si>
    <t>Adenotonsillectomy </t>
  </si>
  <si>
    <t>FE23E</t>
  </si>
  <si>
    <t>Endoscopic or Intermediate, Upper Gastrointestinal Tract Procedures, between 5 and 18 years </t>
  </si>
  <si>
    <t>Plastics</t>
  </si>
  <si>
    <t xml:space="preserve">Intermediate Occuloplastic Procedure </t>
  </si>
  <si>
    <t>Excision Biopsy Lesion External Nose</t>
  </si>
  <si>
    <t>CA22Z</t>
  </si>
  <si>
    <t>Major Nose Procedures</t>
  </si>
  <si>
    <t>Major Ear Procedures</t>
  </si>
  <si>
    <t>CA53A</t>
  </si>
  <si>
    <t>Intermediate Ear Procedures</t>
  </si>
  <si>
    <t>Excision Biopsy of Lesion of Mouth</t>
  </si>
  <si>
    <t xml:space="preserve">JC43C </t>
  </si>
  <si>
    <t>Out Patient Procedure -  Minor Skin Procedures, 19 years and over</t>
  </si>
  <si>
    <t>T&amp;O</t>
  </si>
  <si>
    <t>HN15A</t>
  </si>
  <si>
    <t>Minor Hip Procedures</t>
  </si>
  <si>
    <t>HN16A</t>
  </si>
  <si>
    <t>Minimal Hip Procedures</t>
  </si>
  <si>
    <t>HN23C</t>
  </si>
  <si>
    <t>Major Knee Procedures for Non-Trauma, 19 years and over, with CC Score 0-1</t>
  </si>
  <si>
    <t>HN24C</t>
  </si>
  <si>
    <t>Intermediate Knee Procedures</t>
  </si>
  <si>
    <t>HN25A</t>
  </si>
  <si>
    <t>Minor Knee Procedures for Non-Trauma, 19 years and over</t>
  </si>
  <si>
    <t>HN26A</t>
  </si>
  <si>
    <t>Minimal Knee Procedures, 19 years and over</t>
  </si>
  <si>
    <t>HN33A</t>
  </si>
  <si>
    <t>Major Foot Procedures for Non-Trauma, 19 years and over, with CC Score 4+</t>
  </si>
  <si>
    <t>HN34C</t>
  </si>
  <si>
    <t>Intermediate Foot Procedures</t>
  </si>
  <si>
    <t>HN35A</t>
  </si>
  <si>
    <t>Minor Foot Procedures</t>
  </si>
  <si>
    <t>HN36Z</t>
  </si>
  <si>
    <t>Minimal Foot Procedures</t>
  </si>
  <si>
    <t>HN43B</t>
  </si>
  <si>
    <t>Major Hand Procedures for Non-Trauma, 19 years and over, with CC Score 0-1</t>
  </si>
  <si>
    <t>HN45A</t>
  </si>
  <si>
    <t>Minor Hand Procedures</t>
  </si>
  <si>
    <t>HN52C</t>
  </si>
  <si>
    <t>Very Major Shoulder Procedures</t>
  </si>
  <si>
    <t>HN53C</t>
  </si>
  <si>
    <t>Major Shoulder Procedures for Non-Trauma with CC Score 0-1</t>
  </si>
  <si>
    <t>Minor Shoulder Procedures</t>
  </si>
  <si>
    <t>HN63B</t>
  </si>
  <si>
    <t>Major Elbow Procedures for Non-Trauma with CC Score 0-1</t>
  </si>
  <si>
    <t>HN81E</t>
  </si>
  <si>
    <t>Complex, Hip or Knee Procedures for Non-Trauma, with CC Score 0-1</t>
  </si>
  <si>
    <t>HN93Z</t>
  </si>
  <si>
    <t>Other Muscle, Tendon, Fascia or Ligament Procedures</t>
  </si>
  <si>
    <t>HT22C</t>
  </si>
  <si>
    <t>Very major Knee procedures for trauma</t>
  </si>
  <si>
    <t xml:space="preserve">HT24C </t>
  </si>
  <si>
    <t>Intermediate Knee Procedures for Trauma</t>
  </si>
  <si>
    <t>Intermediate Skin Procedures, 19 years and over</t>
  </si>
  <si>
    <t>Uro</t>
  </si>
  <si>
    <t>LB72A</t>
  </si>
  <si>
    <t>Diagnostic Flexible Cystoscopy, 19 years and over</t>
  </si>
  <si>
    <t>LB77Z</t>
  </si>
  <si>
    <t>Trans perineal Template Biopsy of Prostate (Prostate biopsies)</t>
  </si>
  <si>
    <t>Intermediate   Skin Procedures</t>
  </si>
  <si>
    <t>Excision or Biopsy, of Lesion of Mouth, 19 years and over</t>
  </si>
  <si>
    <t>JC42D</t>
  </si>
  <si>
    <t>Intermediate Skin Procedures, 18 years and under</t>
  </si>
  <si>
    <t>Non-Admitted Face-to-Face Attendance, Follow-up ENT</t>
  </si>
  <si>
    <t>Non-Admitted Face-to-Face Attendance, First ENT</t>
  </si>
  <si>
    <t>Non-Admitted Face-to-Face Attendance, Follow-up Gastro</t>
  </si>
  <si>
    <t>Non-Admitted Face-to-Face Attendance, First Gastro</t>
  </si>
  <si>
    <t xml:space="preserve">Projected Patient Volume </t>
  </si>
  <si>
    <t>Maximum Allowed by Provider</t>
  </si>
  <si>
    <t>%</t>
  </si>
  <si>
    <t>£</t>
  </si>
  <si>
    <t>Increased by MFF 1.041267</t>
  </si>
  <si>
    <t>Split of Follow Up Activity %</t>
  </si>
  <si>
    <t>Providers Bid</t>
  </si>
  <si>
    <t>Total for HRG</t>
  </si>
  <si>
    <t>Tariff</t>
  </si>
  <si>
    <t>MAXIMUM AMOUNT</t>
  </si>
  <si>
    <t>Projected Follow Up</t>
  </si>
  <si>
    <t>Activity</t>
  </si>
  <si>
    <t>HN12E</t>
  </si>
  <si>
    <t>Very Major Hip Procedures for Non-Trauma with CC Score 2-3</t>
  </si>
  <si>
    <t>HN22D</t>
  </si>
  <si>
    <t>Very Major Knee Procedures for Non-Trauma with CC Score 2-3</t>
  </si>
  <si>
    <t>HN32B</t>
  </si>
  <si>
    <t>Very Major Foot Procedures for Non-Trauma with CC Score 2-3</t>
  </si>
  <si>
    <t>HT23C</t>
  </si>
  <si>
    <t>Major Knee Procedures for Trauma, 19 years and over, with CC Score 1</t>
  </si>
  <si>
    <t>Follow up activity is based on departmental ratios which are detailed in the specification</t>
  </si>
  <si>
    <t>The activity levels are based on activity planning by all the departments.</t>
  </si>
  <si>
    <t>The main HRGs have been used to develop a bid value.  Low volume HRG have been excluded except for in Lot 3 T&amp;O</t>
  </si>
  <si>
    <t xml:space="preserve">The lots are structed by HRGs which are inscope </t>
  </si>
  <si>
    <t>Providers are then required to complete ONLY the worksheets for the lots they intend to submit bids - the details of those lots which are part of your bid must be identified in APPENDIX A:  QUALITY AND CAPABILITY SUBMISSION – CORE REQUIREMENTS</t>
  </si>
  <si>
    <t>All providers are required to complete the master worksheet - this relates to additional discounts offered for prompt payments</t>
  </si>
  <si>
    <t>GUIDANCE FOR COMPLETION</t>
  </si>
  <si>
    <t>Commercial submissions which exceed the maximum HRG tariff percentage split will be rejected and not evaluated</t>
  </si>
  <si>
    <t>Patients who do not attend scheduled appointments will not be chargeable by the provider</t>
  </si>
  <si>
    <t xml:space="preserve">No separate charges will be accepted for induction or training time required to ensure all staff are conversant with the inhouse procedures, policies and systems.  </t>
  </si>
  <si>
    <t>Please ensure that you factor in the pre-operative assessments into the per patient charge for relevant procedures/day cases</t>
  </si>
  <si>
    <t>Please ensure that you factor the cost of booking and scheduling into the per patient charge</t>
  </si>
  <si>
    <t>For HRGs which are not present in the workbook the successful provider will be entitled to charge the maximum percentage of HRG as stated in the workbook</t>
  </si>
  <si>
    <t xml:space="preserve">The awarded contract will be structured on a per patient cost no other commercial structure will be accepted.  The amount bid by a provider by HRG in this workbook will be the one used in the awarded contract.  </t>
  </si>
  <si>
    <t>KEY COMMERCIAL POINTS TO NOTE</t>
  </si>
  <si>
    <t>Discounts offered for prompt payment will not be taken into account for evaluation but will be consider if the Provider is successful.</t>
  </si>
  <si>
    <t>Discount for payment within 14 days of a reconciled and agreed invoice</t>
  </si>
  <si>
    <t>Discount for payment within 7 days of a reconciled and agreed invoice</t>
  </si>
  <si>
    <t>MFT are willing to support prompt payment initiaitives that provide benefit to the organisation</t>
  </si>
  <si>
    <t>MFT recognise this however, cashflow is also an element that needs to be protected</t>
  </si>
  <si>
    <t>It is recognised that insourcing is financially draining for the providers due to the biggest cost of the service being pay.</t>
  </si>
  <si>
    <t>Prompt Payment Discount</t>
  </si>
  <si>
    <t>ADDITIONAL COMMERCIAL OFFER</t>
  </si>
  <si>
    <t>Person Completing the submission</t>
  </si>
  <si>
    <t>Provider Name</t>
  </si>
  <si>
    <t>MASTER TO BE COMPLETED BY ALL PROVIDERS</t>
  </si>
  <si>
    <t>Lot 3 Trauma &amp; Orthopaedics</t>
  </si>
  <si>
    <t xml:space="preserve"> Lot 4 Complex Gynaecology</t>
  </si>
  <si>
    <t>Lot 5 Paediatric</t>
  </si>
  <si>
    <t>Lot 7 Breast</t>
  </si>
  <si>
    <t>Bid Value</t>
  </si>
  <si>
    <t>Total of Lot 1</t>
  </si>
  <si>
    <t>Providers must complete the boxes in green only - do not amend the formulas.</t>
  </si>
  <si>
    <t>Summary of Bid Values per Lot</t>
  </si>
  <si>
    <r>
      <t xml:space="preserve"> Lot 1</t>
    </r>
    <r>
      <rPr>
        <b/>
        <sz val="14"/>
        <rFont val="Calibri"/>
        <family val="2"/>
      </rPr>
      <t xml:space="preserve"> </t>
    </r>
  </si>
  <si>
    <r>
      <t xml:space="preserve">·         </t>
    </r>
    <r>
      <rPr>
        <b/>
        <sz val="14"/>
        <rFont val="Calibri"/>
        <family val="2"/>
      </rPr>
      <t>Dermatology</t>
    </r>
  </si>
  <si>
    <r>
      <t xml:space="preserve">·         </t>
    </r>
    <r>
      <rPr>
        <b/>
        <sz val="14"/>
        <rFont val="Calibri"/>
        <family val="2"/>
      </rPr>
      <t>Plastics</t>
    </r>
  </si>
  <si>
    <r>
      <t xml:space="preserve">·         </t>
    </r>
    <r>
      <rPr>
        <b/>
        <sz val="14"/>
        <rFont val="Calibri"/>
        <family val="2"/>
      </rPr>
      <t>General Surgery</t>
    </r>
  </si>
  <si>
    <r>
      <t xml:space="preserve">·         </t>
    </r>
    <r>
      <rPr>
        <b/>
        <sz val="14"/>
        <rFont val="Calibri"/>
        <family val="2"/>
      </rPr>
      <t>Urology</t>
    </r>
  </si>
  <si>
    <r>
      <t xml:space="preserve">·         </t>
    </r>
    <r>
      <rPr>
        <b/>
        <sz val="14"/>
        <rFont val="Calibri"/>
        <family val="2"/>
      </rPr>
      <t xml:space="preserve">Ear Nose &amp; Throat (ENT) including Audiology provision </t>
    </r>
  </si>
  <si>
    <r>
      <t xml:space="preserve">·         </t>
    </r>
    <r>
      <rPr>
        <b/>
        <sz val="14"/>
        <rFont val="Calibri"/>
        <family val="2"/>
      </rPr>
      <t>Oral Maxillofacial Surgery/Oral Surgery (OMFS)</t>
    </r>
  </si>
  <si>
    <r>
      <t xml:space="preserve">·         </t>
    </r>
    <r>
      <rPr>
        <b/>
        <sz val="14"/>
        <rFont val="Calibri"/>
        <family val="2"/>
      </rPr>
      <t>Benign Gynaecology</t>
    </r>
  </si>
  <si>
    <r>
      <t>Lot 2</t>
    </r>
    <r>
      <rPr>
        <b/>
        <sz val="14"/>
        <rFont val="Calibri"/>
        <family val="2"/>
      </rPr>
      <t xml:space="preserve"> Gastroenterology </t>
    </r>
  </si>
  <si>
    <t>Maximum Allowed</t>
  </si>
  <si>
    <t>A provider can either bid the maximum amount of tariff allowed or insert a price below the maximum amount.  The value must be entered in the green box even if the provider has opted for the maximum amount</t>
  </si>
  <si>
    <t>MAXIMUM AFFORDABILITY LEVEL</t>
  </si>
  <si>
    <t>The bid value is what will be used to calculate the bid score as per the details in the invitation to tender document</t>
  </si>
  <si>
    <t>In the execution of the contract the provider will charge the Authority either the price as per the commercial schedule or the maximum HRG tariff split as identified at the top of each worksheet</t>
  </si>
  <si>
    <t>Projected Follow Up ENT</t>
  </si>
  <si>
    <t>Projected Follow Up Gastro</t>
  </si>
  <si>
    <t>Outpatient first appointments numbers are an estimate based on departments activity assumptions - this is just for attendance at an outpatient appointment only</t>
  </si>
  <si>
    <t>Activity levels against HRG are based on organisation historic data and predictions and used as an illustration</t>
  </si>
  <si>
    <t xml:space="preserve">The number highlighted in yellow as follow up represents the number which is anticipated to be a procedure during first appointment or convert to a follow up procedure or a day case - ratios and historical data have been used to generate the case mix </t>
  </si>
  <si>
    <t>Follow up appointments are an estimate based on departmental ratios - these are follow up with no procedure</t>
  </si>
  <si>
    <t>The levels of activity in the tender will not be a guaranteed or committed at when awarding the contract however, they do represent a projected number of patients over the initial term of the contract (excluding extensions).</t>
  </si>
  <si>
    <t>MA29Z</t>
  </si>
  <si>
    <t>Major Female Pelvic Peritoneum Adhesion Procedures</t>
  </si>
  <si>
    <t>Cgynae</t>
  </si>
  <si>
    <t>MA06C</t>
  </si>
  <si>
    <t>Major, Open or Laparoscopic, Upper or Lower Genital Tract Procedures for Malignancy, with CC Score 0-1</t>
  </si>
  <si>
    <t>MA30Z</t>
  </si>
  <si>
    <t>Intermediate Female Pelvic Peritoneum Adhesion Procedures</t>
  </si>
  <si>
    <t>YJ13Z</t>
  </si>
  <si>
    <t>Ultrasound Guided Core Needle Biopsy of Lesion of Breast</t>
  </si>
  <si>
    <t>YJ15Z</t>
  </si>
  <si>
    <t>Fine Needle Aspiration of Lesion of Breast</t>
  </si>
  <si>
    <t>YJ12Z</t>
  </si>
  <si>
    <t>Insertion of, Wire or Marker, for Localisation of Breast Lesion</t>
  </si>
  <si>
    <t xml:space="preserve">For Lot 6 Breast an assumption has been made that 50% of patients attendance will convert in the one stop clinic to one of the outpatient HRG and that activity has been divided equally by HRG. </t>
  </si>
  <si>
    <t>TOTAL MAXIMUM ALLOWED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</si>
</sst>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8" x14ac:knownFonts="1">
    <font>
      <sz val="11"/>
      <color theme="1"/>
      <name val="Aptos Narrow"/>
      <family val="2"/>
      <scheme val="minor"/>
    </font>
    <font>
      <sz val="11"/>
      <color theme="1"/>
      <name val="Aptos Narrow"/>
      <family val="2"/>
      <scheme val="minor"/>
    </font>
    <font>
      <b/>
      <sz val="11"/>
      <color theme="1"/>
      <name val="Aptos Narrow"/>
      <family val="2"/>
      <scheme val="minor"/>
    </font>
    <font>
      <sz val="11"/>
      <color rgb="FF000000"/>
      <name val="Calibri"/>
      <family val="2"/>
    </font>
    <font>
      <sz val="10"/>
      <color indexed="8"/>
      <name val="Arial"/>
      <family val="2"/>
    </font>
    <font>
      <sz val="11"/>
      <color theme="1"/>
      <name val="Calibri"/>
      <family val="2"/>
    </font>
    <font>
      <sz val="14"/>
      <name val="Aptos Narrow"/>
      <family val="2"/>
      <scheme val="minor"/>
    </font>
    <font>
      <b/>
      <sz val="14"/>
      <color theme="1"/>
      <name val="Aptos Narrow"/>
      <family val="2"/>
      <scheme val="minor"/>
    </font>
    <font>
      <sz val="14"/>
      <color theme="1"/>
      <name val="Calibri"/>
      <family val="2"/>
    </font>
    <font>
      <b/>
      <sz val="14"/>
      <color theme="1"/>
      <name val="Calibri"/>
      <family val="2"/>
    </font>
    <font>
      <b/>
      <sz val="14"/>
      <color rgb="FF000000"/>
      <name val="Calibri"/>
      <family val="2"/>
    </font>
    <font>
      <b/>
      <sz val="14"/>
      <name val="Calibri"/>
      <family val="2"/>
    </font>
    <font>
      <sz val="14"/>
      <color rgb="FF000000"/>
      <name val="Calibri"/>
      <family val="2"/>
    </font>
    <font>
      <sz val="11"/>
      <color rgb="FF000000"/>
      <name val="Aptos Narrow"/>
      <family val="2"/>
      <scheme val="minor"/>
    </font>
    <font>
      <sz val="12"/>
      <color theme="1"/>
      <name val="Aptos Narrow"/>
      <family val="2"/>
      <scheme val="minor"/>
    </font>
    <font>
      <b/>
      <sz val="12"/>
      <color theme="1"/>
      <name val="Aptos Narrow"/>
      <family val="2"/>
      <scheme val="minor"/>
    </font>
    <font>
      <sz val="10"/>
      <color theme="1"/>
      <name val="Times New Roman"/>
      <family val="1"/>
    </font>
    <font>
      <b/>
      <sz val="16"/>
      <color theme="1"/>
      <name val="Calibri"/>
      <family val="2"/>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9" tint="0.79998168889431442"/>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3" tint="0.749992370372631"/>
        <bgColor indexed="64"/>
      </patternFill>
    </fill>
    <fill>
      <patternFill patternType="solid">
        <fgColor theme="0"/>
        <bgColor rgb="FF000000"/>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style="thin">
        <color indexed="64"/>
      </top>
      <bottom/>
      <diagonal/>
    </border>
    <border>
      <left/>
      <right/>
      <top style="medium">
        <color indexed="64"/>
      </top>
      <bottom/>
      <diagonal/>
    </border>
    <border>
      <left/>
      <right/>
      <top/>
      <bottom style="medium">
        <color indexed="64"/>
      </bottom>
      <diagonal/>
    </border>
  </borders>
  <cellStyleXfs count="2">
    <xf numFmtId="0" fontId="0" fillId="0" borderId="0"/>
    <xf numFmtId="44" fontId="1" fillId="0" borderId="0" applyFont="0" applyFill="0" applyBorder="0" applyAlignment="0" applyProtection="0"/>
  </cellStyleXfs>
  <cellXfs count="89">
    <xf numFmtId="0" fontId="0" fillId="0" borderId="0" xfId="0"/>
    <xf numFmtId="0" fontId="2" fillId="2" borderId="0" xfId="0" applyFont="1" applyFill="1" applyAlignment="1">
      <alignment wrapText="1"/>
    </xf>
    <xf numFmtId="0" fontId="0" fillId="0" borderId="1" xfId="0" applyBorder="1"/>
    <xf numFmtId="0" fontId="3" fillId="0" borderId="0" xfId="0" applyFont="1" applyAlignment="1">
      <alignment vertical="center" wrapText="1"/>
    </xf>
    <xf numFmtId="0" fontId="3" fillId="0" borderId="1" xfId="0" applyFont="1" applyBorder="1" applyAlignment="1">
      <alignment vertical="center" wrapText="1"/>
    </xf>
    <xf numFmtId="0" fontId="0" fillId="0" borderId="0" xfId="0" applyAlignment="1">
      <alignment wrapText="1"/>
    </xf>
    <xf numFmtId="0" fontId="0" fillId="0" borderId="1" xfId="0" applyBorder="1" applyAlignment="1">
      <alignment horizontal="center" wrapText="1"/>
    </xf>
    <xf numFmtId="44" fontId="0" fillId="0" borderId="1" xfId="1" applyFont="1" applyBorder="1" applyAlignment="1">
      <alignment horizontal="center" wrapText="1"/>
    </xf>
    <xf numFmtId="0" fontId="2" fillId="0" borderId="1" xfId="0" applyFont="1" applyBorder="1" applyAlignment="1">
      <alignment horizontal="center" wrapText="1"/>
    </xf>
    <xf numFmtId="44" fontId="0" fillId="0" borderId="1" xfId="0" applyNumberFormat="1" applyBorder="1" applyAlignment="1">
      <alignment horizontal="center" wrapText="1"/>
    </xf>
    <xf numFmtId="44" fontId="4" fillId="0" borderId="1" xfId="1" applyFont="1" applyBorder="1" applyAlignment="1">
      <alignment horizontal="center" wrapText="1"/>
    </xf>
    <xf numFmtId="44" fontId="0" fillId="0" borderId="1" xfId="1" applyFont="1" applyBorder="1"/>
    <xf numFmtId="44" fontId="0" fillId="0" borderId="1" xfId="0" applyNumberFormat="1" applyBorder="1"/>
    <xf numFmtId="0" fontId="2" fillId="0" borderId="5" xfId="0" applyFont="1" applyBorder="1" applyAlignment="1">
      <alignment horizontal="center" wrapText="1"/>
    </xf>
    <xf numFmtId="0" fontId="0" fillId="3" borderId="1" xfId="0" applyFill="1" applyBorder="1"/>
    <xf numFmtId="44" fontId="0" fillId="3" borderId="1" xfId="1" applyFont="1" applyFill="1" applyBorder="1"/>
    <xf numFmtId="44" fontId="0" fillId="3" borderId="1" xfId="0" applyNumberFormat="1" applyFill="1" applyBorder="1"/>
    <xf numFmtId="0" fontId="2" fillId="3" borderId="5" xfId="0" applyFont="1" applyFill="1" applyBorder="1" applyAlignment="1">
      <alignment horizontal="center" wrapText="1"/>
    </xf>
    <xf numFmtId="0" fontId="2" fillId="0" borderId="0" xfId="0" applyFont="1"/>
    <xf numFmtId="1" fontId="0" fillId="3" borderId="1" xfId="0" applyNumberFormat="1" applyFill="1" applyBorder="1"/>
    <xf numFmtId="0" fontId="2" fillId="2" borderId="0" xfId="0" applyFont="1" applyFill="1"/>
    <xf numFmtId="0" fontId="5" fillId="0" borderId="1" xfId="0" applyFont="1" applyBorder="1"/>
    <xf numFmtId="0" fontId="5" fillId="3" borderId="1" xfId="0" applyFont="1" applyFill="1" applyBorder="1"/>
    <xf numFmtId="0" fontId="5" fillId="0" borderId="0" xfId="0" applyFont="1"/>
    <xf numFmtId="0" fontId="5" fillId="0" borderId="0" xfId="0" applyFont="1" applyAlignment="1">
      <alignment wrapText="1"/>
    </xf>
    <xf numFmtId="0" fontId="0" fillId="4" borderId="1" xfId="0" applyFill="1" applyBorder="1"/>
    <xf numFmtId="44" fontId="0" fillId="6" borderId="0" xfId="0" applyNumberFormat="1" applyFill="1"/>
    <xf numFmtId="0" fontId="0" fillId="7" borderId="1" xfId="0" applyFill="1" applyBorder="1"/>
    <xf numFmtId="44" fontId="0" fillId="7" borderId="1" xfId="0" applyNumberFormat="1" applyFill="1" applyBorder="1"/>
    <xf numFmtId="0" fontId="2" fillId="0" borderId="8" xfId="0" applyFont="1" applyBorder="1" applyAlignment="1">
      <alignment horizontal="center" wrapText="1"/>
    </xf>
    <xf numFmtId="0" fontId="2" fillId="0" borderId="7" xfId="0" applyFont="1" applyBorder="1" applyAlignment="1">
      <alignment horizontal="center" wrapText="1"/>
    </xf>
    <xf numFmtId="0" fontId="2" fillId="7" borderId="1" xfId="0" applyFont="1" applyFill="1" applyBorder="1" applyAlignment="1">
      <alignment horizontal="center" wrapText="1"/>
    </xf>
    <xf numFmtId="44" fontId="2" fillId="7" borderId="1" xfId="0" applyNumberFormat="1" applyFont="1" applyFill="1" applyBorder="1" applyAlignment="1">
      <alignment horizontal="center" wrapText="1"/>
    </xf>
    <xf numFmtId="0" fontId="2" fillId="0" borderId="9" xfId="0" applyFont="1" applyBorder="1" applyAlignment="1">
      <alignment horizontal="center" wrapText="1"/>
    </xf>
    <xf numFmtId="44" fontId="0" fillId="0" borderId="9" xfId="1" applyFont="1" applyBorder="1" applyAlignment="1">
      <alignment horizontal="center" wrapText="1"/>
    </xf>
    <xf numFmtId="0" fontId="2" fillId="0" borderId="6" xfId="0" applyFont="1" applyBorder="1" applyAlignment="1">
      <alignment horizontal="center" wrapText="1"/>
    </xf>
    <xf numFmtId="1" fontId="0" fillId="0" borderId="6" xfId="0" applyNumberFormat="1" applyBorder="1" applyAlignment="1">
      <alignment horizontal="center" wrapText="1"/>
    </xf>
    <xf numFmtId="0" fontId="6" fillId="0" borderId="1" xfId="0" applyFont="1" applyBorder="1" applyAlignment="1">
      <alignment vertical="center" wrapText="1"/>
    </xf>
    <xf numFmtId="44" fontId="0" fillId="6" borderId="1" xfId="0" applyNumberFormat="1" applyFill="1" applyBorder="1"/>
    <xf numFmtId="44" fontId="0" fillId="6" borderId="1" xfId="1" applyFont="1" applyFill="1" applyBorder="1"/>
    <xf numFmtId="44" fontId="0" fillId="6" borderId="0" xfId="1" applyFont="1" applyFill="1"/>
    <xf numFmtId="0" fontId="8" fillId="0" borderId="0" xfId="0" applyFont="1"/>
    <xf numFmtId="0" fontId="9" fillId="0" borderId="0" xfId="0" applyFont="1"/>
    <xf numFmtId="0" fontId="10" fillId="0" borderId="13" xfId="0" applyFont="1" applyBorder="1" applyAlignment="1">
      <alignment horizontal="justify" vertical="center"/>
    </xf>
    <xf numFmtId="0" fontId="9" fillId="0" borderId="14" xfId="0" applyFont="1" applyBorder="1"/>
    <xf numFmtId="0" fontId="12" fillId="0" borderId="15" xfId="0" applyFont="1" applyBorder="1" applyAlignment="1">
      <alignment horizontal="justify" vertical="center"/>
    </xf>
    <xf numFmtId="44" fontId="8" fillId="0" borderId="16" xfId="0" applyNumberFormat="1" applyFont="1" applyBorder="1"/>
    <xf numFmtId="0" fontId="10" fillId="0" borderId="17" xfId="0" applyFont="1" applyBorder="1" applyAlignment="1">
      <alignment horizontal="justify" vertical="center"/>
    </xf>
    <xf numFmtId="44" fontId="8" fillId="6" borderId="3" xfId="0" applyNumberFormat="1" applyFont="1" applyFill="1" applyBorder="1"/>
    <xf numFmtId="0" fontId="8" fillId="0" borderId="13" xfId="0" applyFont="1" applyBorder="1"/>
    <xf numFmtId="44" fontId="2" fillId="0" borderId="1" xfId="0" applyNumberFormat="1" applyFont="1" applyBorder="1" applyAlignment="1">
      <alignment wrapText="1"/>
    </xf>
    <xf numFmtId="44" fontId="0" fillId="0" borderId="0" xfId="0" applyNumberFormat="1"/>
    <xf numFmtId="0" fontId="2" fillId="7" borderId="5" xfId="0" applyFont="1" applyFill="1" applyBorder="1" applyAlignment="1">
      <alignment horizontal="center" wrapText="1"/>
    </xf>
    <xf numFmtId="0" fontId="2" fillId="7" borderId="1" xfId="0" applyFont="1" applyFill="1" applyBorder="1"/>
    <xf numFmtId="44" fontId="2" fillId="7" borderId="1" xfId="0" applyNumberFormat="1" applyFont="1" applyFill="1" applyBorder="1"/>
    <xf numFmtId="0" fontId="10" fillId="0" borderId="19" xfId="0" applyFont="1" applyBorder="1" applyAlignment="1">
      <alignment horizontal="justify" vertical="center"/>
    </xf>
    <xf numFmtId="44" fontId="12" fillId="0" borderId="0" xfId="0" applyNumberFormat="1" applyFont="1" applyAlignment="1">
      <alignment horizontal="justify" vertical="center"/>
    </xf>
    <xf numFmtId="44" fontId="10" fillId="0" borderId="20" xfId="0" applyNumberFormat="1" applyFont="1" applyBorder="1" applyAlignment="1">
      <alignment horizontal="justify" vertical="center"/>
    </xf>
    <xf numFmtId="0" fontId="0" fillId="0" borderId="0" xfId="0" applyAlignment="1">
      <alignment horizontal="center" vertical="center"/>
    </xf>
    <xf numFmtId="0" fontId="0" fillId="0" borderId="0" xfId="0" applyAlignment="1">
      <alignment horizontal="left" vertical="center" wrapText="1"/>
    </xf>
    <xf numFmtId="0" fontId="0" fillId="4" borderId="9" xfId="0" applyFill="1" applyBorder="1"/>
    <xf numFmtId="1" fontId="0" fillId="0" borderId="1" xfId="0" applyNumberFormat="1" applyBorder="1"/>
    <xf numFmtId="0" fontId="13" fillId="9" borderId="0" xfId="0" applyFont="1" applyFill="1" applyAlignment="1">
      <alignment horizontal="right" vertical="center"/>
    </xf>
    <xf numFmtId="0" fontId="13" fillId="9" borderId="0" xfId="0" applyFont="1" applyFill="1" applyAlignment="1">
      <alignment vertical="center"/>
    </xf>
    <xf numFmtId="0" fontId="13" fillId="3" borderId="0" xfId="0" applyFont="1" applyFill="1"/>
    <xf numFmtId="0" fontId="13" fillId="3" borderId="0" xfId="0" applyFont="1" applyFill="1" applyAlignment="1">
      <alignment horizontal="right" vertical="center"/>
    </xf>
    <xf numFmtId="3" fontId="13" fillId="3" borderId="0" xfId="0" applyNumberFormat="1" applyFont="1" applyFill="1"/>
    <xf numFmtId="0" fontId="0" fillId="3" borderId="0" xfId="0" applyFill="1"/>
    <xf numFmtId="0" fontId="14" fillId="0" borderId="0" xfId="0" applyFont="1" applyAlignment="1">
      <alignment wrapText="1"/>
    </xf>
    <xf numFmtId="0" fontId="14" fillId="0" borderId="0" xfId="0" applyFont="1"/>
    <xf numFmtId="0" fontId="15" fillId="8" borderId="11" xfId="0" applyFont="1" applyFill="1" applyBorder="1" applyAlignment="1">
      <alignment wrapText="1"/>
    </xf>
    <xf numFmtId="0" fontId="14" fillId="0" borderId="10" xfId="0" applyFont="1" applyBorder="1" applyAlignment="1">
      <alignment wrapText="1"/>
    </xf>
    <xf numFmtId="0" fontId="14" fillId="0" borderId="2" xfId="0" applyFont="1" applyBorder="1" applyAlignment="1">
      <alignment wrapText="1"/>
    </xf>
    <xf numFmtId="0" fontId="15" fillId="8" borderId="12" xfId="0" applyFont="1" applyFill="1" applyBorder="1" applyAlignment="1">
      <alignment wrapText="1"/>
    </xf>
    <xf numFmtId="0" fontId="5" fillId="0" borderId="0" xfId="0" applyFont="1" applyAlignment="1">
      <alignment vertical="center"/>
    </xf>
    <xf numFmtId="0" fontId="16" fillId="0" borderId="0" xfId="0" applyFont="1"/>
    <xf numFmtId="0" fontId="3" fillId="0" borderId="0" xfId="0" applyFont="1" applyAlignment="1">
      <alignment vertical="center"/>
    </xf>
    <xf numFmtId="0" fontId="3" fillId="0" borderId="1" xfId="0" applyFont="1" applyBorder="1" applyAlignment="1">
      <alignment vertical="center"/>
    </xf>
    <xf numFmtId="0" fontId="0" fillId="0" borderId="0" xfId="0" applyAlignment="1">
      <alignment horizontal="center" wrapText="1"/>
    </xf>
    <xf numFmtId="0" fontId="0" fillId="4" borderId="9" xfId="0" applyFill="1" applyBorder="1" applyAlignment="1">
      <alignment horizontal="center" wrapText="1"/>
    </xf>
    <xf numFmtId="44" fontId="0" fillId="5" borderId="1" xfId="0" applyNumberFormat="1" applyFill="1" applyBorder="1" applyAlignment="1">
      <alignment wrapText="1"/>
    </xf>
    <xf numFmtId="44" fontId="17" fillId="0" borderId="0" xfId="0" applyNumberFormat="1" applyFont="1"/>
    <xf numFmtId="0" fontId="9" fillId="0" borderId="0" xfId="0" applyFont="1" applyAlignment="1">
      <alignment horizontal="right"/>
    </xf>
    <xf numFmtId="0" fontId="7" fillId="8" borderId="4" xfId="0" applyFont="1" applyFill="1" applyBorder="1" applyAlignment="1">
      <alignment horizontal="center"/>
    </xf>
    <xf numFmtId="0" fontId="2" fillId="7" borderId="1" xfId="0" applyFont="1" applyFill="1" applyBorder="1" applyAlignment="1">
      <alignment horizontal="center" wrapText="1"/>
    </xf>
    <xf numFmtId="0" fontId="2" fillId="0" borderId="18" xfId="0" applyFont="1" applyBorder="1" applyAlignment="1">
      <alignment horizontal="right" wrapText="1"/>
    </xf>
    <xf numFmtId="0" fontId="2" fillId="7" borderId="4" xfId="0" applyFont="1" applyFill="1" applyBorder="1" applyAlignment="1">
      <alignment horizontal="center"/>
    </xf>
    <xf numFmtId="0" fontId="2" fillId="7" borderId="0" xfId="0" applyFont="1" applyFill="1" applyAlignment="1">
      <alignment horizontal="center" wrapText="1"/>
    </xf>
    <xf numFmtId="0" fontId="0" fillId="4" borderId="1" xfId="0" applyFill="1" applyBorder="1" applyAlignment="1">
      <alignment horizontal="center"/>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99958-626A-401F-AFD6-1F3EE3D863A7}">
  <sheetPr>
    <pageSetUpPr fitToPage="1"/>
  </sheetPr>
  <dimension ref="A1:A50"/>
  <sheetViews>
    <sheetView showGridLines="0" tabSelected="1" workbookViewId="0">
      <selection activeCell="A15" sqref="A15"/>
    </sheetView>
  </sheetViews>
  <sheetFormatPr defaultRowHeight="15.75" x14ac:dyDescent="0.25"/>
  <cols>
    <col min="1" max="1" width="240.28515625" style="68" customWidth="1"/>
    <col min="2" max="16384" width="9.140625" style="69"/>
  </cols>
  <sheetData>
    <row r="1" spans="1:1" ht="16.5" thickBot="1" x14ac:dyDescent="0.3"/>
    <row r="2" spans="1:1" x14ac:dyDescent="0.25">
      <c r="A2" s="70" t="s">
        <v>241</v>
      </c>
    </row>
    <row r="3" spans="1:1" x14ac:dyDescent="0.25">
      <c r="A3" s="71"/>
    </row>
    <row r="4" spans="1:1" x14ac:dyDescent="0.25">
      <c r="A4" s="71" t="s">
        <v>240</v>
      </c>
    </row>
    <row r="5" spans="1:1" x14ac:dyDescent="0.25">
      <c r="A5" s="71"/>
    </row>
    <row r="6" spans="1:1" x14ac:dyDescent="0.25">
      <c r="A6" s="71" t="s">
        <v>239</v>
      </c>
    </row>
    <row r="7" spans="1:1" x14ac:dyDescent="0.25">
      <c r="A7" s="71"/>
    </row>
    <row r="8" spans="1:1" x14ac:dyDescent="0.25">
      <c r="A8" s="71" t="s">
        <v>238</v>
      </c>
    </row>
    <row r="9" spans="1:1" x14ac:dyDescent="0.25">
      <c r="A9" s="71"/>
    </row>
    <row r="10" spans="1:1" x14ac:dyDescent="0.25">
      <c r="A10" s="71" t="s">
        <v>237</v>
      </c>
    </row>
    <row r="11" spans="1:1" x14ac:dyDescent="0.25">
      <c r="A11" s="71"/>
    </row>
    <row r="12" spans="1:1" x14ac:dyDescent="0.25">
      <c r="A12" s="71" t="s">
        <v>236</v>
      </c>
    </row>
    <row r="13" spans="1:1" x14ac:dyDescent="0.25">
      <c r="A13" s="71"/>
    </row>
    <row r="14" spans="1:1" x14ac:dyDescent="0.25">
      <c r="A14" s="71" t="s">
        <v>235</v>
      </c>
    </row>
    <row r="15" spans="1:1" x14ac:dyDescent="0.25">
      <c r="A15" s="71"/>
    </row>
    <row r="16" spans="1:1" x14ac:dyDescent="0.25">
      <c r="A16" s="71" t="s">
        <v>234</v>
      </c>
    </row>
    <row r="17" spans="1:1" x14ac:dyDescent="0.25">
      <c r="A17" s="71"/>
    </row>
    <row r="18" spans="1:1" x14ac:dyDescent="0.25">
      <c r="A18" s="71" t="s">
        <v>277</v>
      </c>
    </row>
    <row r="19" spans="1:1" x14ac:dyDescent="0.25">
      <c r="A19" s="71"/>
    </row>
    <row r="20" spans="1:1" ht="12.75" customHeight="1" x14ac:dyDescent="0.25">
      <c r="A20" s="71" t="s">
        <v>279</v>
      </c>
    </row>
    <row r="21" spans="1:1" x14ac:dyDescent="0.25">
      <c r="A21" s="71"/>
    </row>
    <row r="22" spans="1:1" x14ac:dyDescent="0.25">
      <c r="A22" s="71" t="s">
        <v>280</v>
      </c>
    </row>
    <row r="23" spans="1:1" x14ac:dyDescent="0.25">
      <c r="A23" s="71"/>
    </row>
    <row r="24" spans="1:1" x14ac:dyDescent="0.25">
      <c r="A24" s="71" t="s">
        <v>278</v>
      </c>
    </row>
    <row r="25" spans="1:1" x14ac:dyDescent="0.25">
      <c r="A25" s="71"/>
    </row>
    <row r="26" spans="1:1" x14ac:dyDescent="0.25">
      <c r="A26" s="71" t="s">
        <v>295</v>
      </c>
    </row>
    <row r="27" spans="1:1" x14ac:dyDescent="0.25">
      <c r="A27" s="71"/>
    </row>
    <row r="28" spans="1:1" ht="16.5" thickBot="1" x14ac:dyDescent="0.3">
      <c r="A28" s="72" t="s">
        <v>281</v>
      </c>
    </row>
    <row r="29" spans="1:1" ht="16.5" thickBot="1" x14ac:dyDescent="0.3"/>
    <row r="30" spans="1:1" x14ac:dyDescent="0.25">
      <c r="A30" s="73" t="s">
        <v>233</v>
      </c>
    </row>
    <row r="31" spans="1:1" x14ac:dyDescent="0.25">
      <c r="A31" s="71"/>
    </row>
    <row r="32" spans="1:1" x14ac:dyDescent="0.25">
      <c r="A32" s="71" t="s">
        <v>232</v>
      </c>
    </row>
    <row r="33" spans="1:1" x14ac:dyDescent="0.25">
      <c r="A33" s="71"/>
    </row>
    <row r="34" spans="1:1" x14ac:dyDescent="0.25">
      <c r="A34" s="71" t="s">
        <v>231</v>
      </c>
    </row>
    <row r="35" spans="1:1" x14ac:dyDescent="0.25">
      <c r="A35" s="71"/>
    </row>
    <row r="36" spans="1:1" x14ac:dyDescent="0.25">
      <c r="A36" s="71" t="s">
        <v>230</v>
      </c>
    </row>
    <row r="37" spans="1:1" x14ac:dyDescent="0.25">
      <c r="A37" s="71"/>
    </row>
    <row r="38" spans="1:1" x14ac:dyDescent="0.25">
      <c r="A38" s="71" t="s">
        <v>229</v>
      </c>
    </row>
    <row r="39" spans="1:1" x14ac:dyDescent="0.25">
      <c r="A39" s="71"/>
    </row>
    <row r="40" spans="1:1" x14ac:dyDescent="0.25">
      <c r="A40" s="71" t="s">
        <v>228</v>
      </c>
    </row>
    <row r="41" spans="1:1" x14ac:dyDescent="0.25">
      <c r="A41" s="71"/>
    </row>
    <row r="42" spans="1:1" x14ac:dyDescent="0.25">
      <c r="A42" s="71" t="s">
        <v>227</v>
      </c>
    </row>
    <row r="43" spans="1:1" x14ac:dyDescent="0.25">
      <c r="A43" s="71"/>
    </row>
    <row r="44" spans="1:1" x14ac:dyDescent="0.25">
      <c r="A44" s="71" t="s">
        <v>259</v>
      </c>
    </row>
    <row r="45" spans="1:1" x14ac:dyDescent="0.25">
      <c r="A45" s="71"/>
    </row>
    <row r="46" spans="1:1" x14ac:dyDescent="0.25">
      <c r="A46" s="71" t="s">
        <v>271</v>
      </c>
    </row>
    <row r="47" spans="1:1" x14ac:dyDescent="0.25">
      <c r="A47" s="71"/>
    </row>
    <row r="48" spans="1:1" x14ac:dyDescent="0.25">
      <c r="A48" s="71" t="s">
        <v>273</v>
      </c>
    </row>
    <row r="49" spans="1:1" x14ac:dyDescent="0.25">
      <c r="A49" s="71"/>
    </row>
    <row r="50" spans="1:1" ht="16.5" thickBot="1" x14ac:dyDescent="0.3">
      <c r="A50" s="72" t="s">
        <v>274</v>
      </c>
    </row>
  </sheetData>
  <pageMargins left="0.7" right="0.7" top="0.75" bottom="0.75" header="0.3" footer="0.3"/>
  <pageSetup paperSize="9" scale="5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999D5-E926-42F5-907B-CA88E075243A}">
  <sheetPr>
    <pageSetUpPr fitToPage="1"/>
  </sheetPr>
  <dimension ref="A1:L13"/>
  <sheetViews>
    <sheetView showGridLines="0" zoomScaleNormal="100" workbookViewId="0">
      <selection activeCell="N8" sqref="N8"/>
    </sheetView>
  </sheetViews>
  <sheetFormatPr defaultRowHeight="15" x14ac:dyDescent="0.25"/>
  <cols>
    <col min="1" max="1" width="13.5703125" customWidth="1"/>
    <col min="3" max="3" width="111.28515625" bestFit="1" customWidth="1"/>
    <col min="4" max="5" width="10.5703125" bestFit="1" customWidth="1"/>
    <col min="7" max="7" width="10.5703125" bestFit="1" customWidth="1"/>
    <col min="8" max="8" width="10.7109375" customWidth="1"/>
    <col min="10" max="10" width="14.28515625" bestFit="1" customWidth="1"/>
    <col min="11" max="11" width="10.85546875" customWidth="1"/>
  </cols>
  <sheetData>
    <row r="1" spans="1:12" ht="30" x14ac:dyDescent="0.25">
      <c r="A1" s="1" t="s">
        <v>217</v>
      </c>
      <c r="B1" s="1">
        <v>1219</v>
      </c>
      <c r="D1" s="62"/>
      <c r="E1" s="63"/>
      <c r="F1" s="64"/>
      <c r="G1" s="64"/>
      <c r="H1" s="63"/>
      <c r="I1" s="62"/>
    </row>
    <row r="3" spans="1:12" x14ac:dyDescent="0.25">
      <c r="F3" s="87" t="s">
        <v>208</v>
      </c>
      <c r="G3" s="87"/>
    </row>
    <row r="4" spans="1:12" ht="75" x14ac:dyDescent="0.25">
      <c r="A4" s="8" t="s">
        <v>0</v>
      </c>
      <c r="B4" s="8" t="s">
        <v>1</v>
      </c>
      <c r="C4" s="8" t="s">
        <v>2</v>
      </c>
      <c r="D4" s="8" t="s">
        <v>215</v>
      </c>
      <c r="E4" s="8" t="s">
        <v>211</v>
      </c>
      <c r="F4" s="31" t="s">
        <v>209</v>
      </c>
      <c r="G4" s="31" t="s">
        <v>210</v>
      </c>
      <c r="H4" s="8" t="s">
        <v>207</v>
      </c>
      <c r="I4" s="8" t="s">
        <v>212</v>
      </c>
      <c r="J4" s="8" t="s">
        <v>270</v>
      </c>
      <c r="K4" s="8" t="s">
        <v>213</v>
      </c>
      <c r="L4" s="8" t="s">
        <v>214</v>
      </c>
    </row>
    <row r="5" spans="1:12" x14ac:dyDescent="0.25">
      <c r="A5" s="2" t="s">
        <v>3</v>
      </c>
      <c r="B5" s="2" t="s">
        <v>6</v>
      </c>
      <c r="C5" s="2" t="s">
        <v>7</v>
      </c>
      <c r="D5" s="11">
        <v>2246</v>
      </c>
      <c r="E5" s="11">
        <f t="shared" ref="E5:E12" si="0">D5*1.041267</f>
        <v>2338.6856819999998</v>
      </c>
      <c r="F5" s="53">
        <v>51</v>
      </c>
      <c r="G5" s="54">
        <f t="shared" ref="G5:G12" si="1">(E5/100)*F5</f>
        <v>1192.72969782</v>
      </c>
      <c r="H5" s="61">
        <f t="shared" ref="H5:H10" si="2">($B$1/100)*I5</f>
        <v>97.52</v>
      </c>
      <c r="I5" s="2">
        <v>8</v>
      </c>
      <c r="J5" s="12">
        <f t="shared" ref="J5:J12" si="3">H5*G5</f>
        <v>116315.00013140638</v>
      </c>
      <c r="K5" s="25"/>
      <c r="L5" s="11">
        <f t="shared" ref="L5:L12" si="4">+K5*H5</f>
        <v>0</v>
      </c>
    </row>
    <row r="6" spans="1:12" x14ac:dyDescent="0.25">
      <c r="A6" s="2" t="s">
        <v>3</v>
      </c>
      <c r="B6" s="2" t="s">
        <v>14</v>
      </c>
      <c r="C6" s="2" t="s">
        <v>15</v>
      </c>
      <c r="D6" s="11">
        <v>1937</v>
      </c>
      <c r="E6" s="11">
        <f t="shared" si="0"/>
        <v>2016.9341789999999</v>
      </c>
      <c r="F6" s="53">
        <v>51</v>
      </c>
      <c r="G6" s="54">
        <f t="shared" si="1"/>
        <v>1028.6364312899998</v>
      </c>
      <c r="H6" s="61">
        <f t="shared" si="2"/>
        <v>390.08</v>
      </c>
      <c r="I6" s="2">
        <v>32</v>
      </c>
      <c r="J6" s="12">
        <f t="shared" si="3"/>
        <v>401250.49911760312</v>
      </c>
      <c r="K6" s="25"/>
      <c r="L6" s="11">
        <f t="shared" si="4"/>
        <v>0</v>
      </c>
    </row>
    <row r="7" spans="1:12" x14ac:dyDescent="0.25">
      <c r="A7" s="2" t="s">
        <v>3</v>
      </c>
      <c r="B7" s="2" t="s">
        <v>16</v>
      </c>
      <c r="C7" s="2" t="s">
        <v>17</v>
      </c>
      <c r="D7" s="11">
        <v>1115</v>
      </c>
      <c r="E7" s="11">
        <f t="shared" si="0"/>
        <v>1161.0127049999999</v>
      </c>
      <c r="F7" s="53">
        <v>51</v>
      </c>
      <c r="G7" s="54">
        <f t="shared" si="1"/>
        <v>592.11647955000001</v>
      </c>
      <c r="H7" s="61">
        <f t="shared" si="2"/>
        <v>85.33</v>
      </c>
      <c r="I7" s="2">
        <v>7</v>
      </c>
      <c r="J7" s="12">
        <f t="shared" si="3"/>
        <v>50525.2992000015</v>
      </c>
      <c r="K7" s="25"/>
      <c r="L7" s="11">
        <f t="shared" si="4"/>
        <v>0</v>
      </c>
    </row>
    <row r="8" spans="1:12" x14ac:dyDescent="0.25">
      <c r="A8" s="2" t="s">
        <v>3</v>
      </c>
      <c r="B8" s="2" t="s">
        <v>18</v>
      </c>
      <c r="C8" s="2" t="s">
        <v>19</v>
      </c>
      <c r="D8" s="11">
        <v>230</v>
      </c>
      <c r="E8" s="11">
        <f t="shared" si="0"/>
        <v>239.49140999999997</v>
      </c>
      <c r="F8" s="53">
        <v>51</v>
      </c>
      <c r="G8" s="54">
        <f t="shared" si="1"/>
        <v>122.1406191</v>
      </c>
      <c r="H8" s="61">
        <f t="shared" si="2"/>
        <v>170.66</v>
      </c>
      <c r="I8" s="2">
        <v>14</v>
      </c>
      <c r="J8" s="12">
        <f t="shared" si="3"/>
        <v>20844.518055606</v>
      </c>
      <c r="K8" s="25"/>
      <c r="L8" s="11">
        <f t="shared" si="4"/>
        <v>0</v>
      </c>
    </row>
    <row r="9" spans="1:12" x14ac:dyDescent="0.25">
      <c r="A9" s="2" t="s">
        <v>3</v>
      </c>
      <c r="B9" s="2" t="s">
        <v>287</v>
      </c>
      <c r="C9" s="2" t="s">
        <v>288</v>
      </c>
      <c r="D9" s="11">
        <v>2065</v>
      </c>
      <c r="E9" s="11">
        <f t="shared" si="0"/>
        <v>2150.216355</v>
      </c>
      <c r="F9" s="53">
        <v>51</v>
      </c>
      <c r="G9" s="54">
        <f t="shared" ref="G9" si="5">(E9/100)*F9</f>
        <v>1096.61034105</v>
      </c>
      <c r="H9" s="61">
        <f t="shared" ref="H9" si="6">($B$1/100)*I9</f>
        <v>377.89</v>
      </c>
      <c r="I9" s="2">
        <v>31</v>
      </c>
      <c r="J9" s="12">
        <f t="shared" ref="J9" si="7">H9*G9</f>
        <v>414398.08177938446</v>
      </c>
      <c r="K9" s="25"/>
      <c r="L9" s="11">
        <f t="shared" si="4"/>
        <v>0</v>
      </c>
    </row>
    <row r="10" spans="1:12" x14ac:dyDescent="0.25">
      <c r="A10" s="2" t="s">
        <v>3</v>
      </c>
      <c r="B10" s="2" t="s">
        <v>20</v>
      </c>
      <c r="C10" s="2" t="s">
        <v>21</v>
      </c>
      <c r="D10" s="11">
        <v>554</v>
      </c>
      <c r="E10" s="11">
        <f t="shared" si="0"/>
        <v>576.86191799999995</v>
      </c>
      <c r="F10" s="53">
        <v>51</v>
      </c>
      <c r="G10" s="54">
        <f t="shared" si="1"/>
        <v>294.19957817999995</v>
      </c>
      <c r="H10" s="61">
        <f t="shared" si="2"/>
        <v>97.52</v>
      </c>
      <c r="I10" s="2">
        <v>8</v>
      </c>
      <c r="J10" s="12">
        <f t="shared" si="3"/>
        <v>28690.342864113594</v>
      </c>
      <c r="K10" s="25"/>
      <c r="L10" s="11">
        <f t="shared" si="4"/>
        <v>0</v>
      </c>
    </row>
    <row r="11" spans="1:12" x14ac:dyDescent="0.25">
      <c r="A11" s="2" t="s">
        <v>3</v>
      </c>
      <c r="B11" s="2" t="s">
        <v>22</v>
      </c>
      <c r="C11" s="2" t="s">
        <v>23</v>
      </c>
      <c r="D11" s="11">
        <v>88</v>
      </c>
      <c r="E11" s="11">
        <f t="shared" si="0"/>
        <v>91.631495999999999</v>
      </c>
      <c r="F11" s="53">
        <v>51</v>
      </c>
      <c r="G11" s="54">
        <f t="shared" si="1"/>
        <v>46.73206296</v>
      </c>
      <c r="H11" s="2">
        <v>624</v>
      </c>
      <c r="I11" s="2"/>
      <c r="J11" s="12">
        <f t="shared" si="3"/>
        <v>29160.807287039999</v>
      </c>
      <c r="K11" s="25"/>
      <c r="L11" s="11">
        <f t="shared" si="4"/>
        <v>0</v>
      </c>
    </row>
    <row r="12" spans="1:12" x14ac:dyDescent="0.25">
      <c r="A12" s="2" t="s">
        <v>3</v>
      </c>
      <c r="B12" s="2" t="s">
        <v>24</v>
      </c>
      <c r="C12" s="2" t="s">
        <v>25</v>
      </c>
      <c r="D12" s="11">
        <v>189</v>
      </c>
      <c r="E12" s="11">
        <f t="shared" si="0"/>
        <v>196.799463</v>
      </c>
      <c r="F12" s="53">
        <v>66</v>
      </c>
      <c r="G12" s="54">
        <f t="shared" si="1"/>
        <v>129.88764558</v>
      </c>
      <c r="H12" s="2">
        <v>1320</v>
      </c>
      <c r="I12" s="2"/>
      <c r="J12" s="12">
        <f t="shared" si="3"/>
        <v>171451.69216559999</v>
      </c>
      <c r="K12" s="25"/>
      <c r="L12" s="11">
        <f t="shared" si="4"/>
        <v>0</v>
      </c>
    </row>
    <row r="13" spans="1:12" x14ac:dyDescent="0.25">
      <c r="F13" s="85" t="s">
        <v>272</v>
      </c>
      <c r="G13" s="85"/>
      <c r="H13" s="85"/>
      <c r="I13" s="85"/>
      <c r="J13" s="51">
        <f>SUM(J5:J12)</f>
        <v>1232636.240600755</v>
      </c>
      <c r="L13" s="26">
        <f>SUM(L5:L12)</f>
        <v>0</v>
      </c>
    </row>
  </sheetData>
  <mergeCells count="2">
    <mergeCell ref="F3:G3"/>
    <mergeCell ref="F13:I13"/>
  </mergeCells>
  <pageMargins left="0.25" right="0.25" top="0.75" bottom="0.75" header="0.3" footer="0.3"/>
  <pageSetup paperSize="9" scale="52"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68632-651F-4BB6-A891-4ED86B19F17D}">
  <sheetPr>
    <pageSetUpPr fitToPage="1"/>
  </sheetPr>
  <dimension ref="A1:N20"/>
  <sheetViews>
    <sheetView showGridLines="0" workbookViewId="0">
      <selection activeCell="A20" sqref="A20:XFD21"/>
    </sheetView>
  </sheetViews>
  <sheetFormatPr defaultRowHeight="15" x14ac:dyDescent="0.25"/>
  <cols>
    <col min="1" max="1" width="15" customWidth="1"/>
    <col min="3" max="3" width="111.28515625" bestFit="1" customWidth="1"/>
    <col min="4" max="4" width="10.5703125" bestFit="1" customWidth="1"/>
    <col min="5" max="5" width="11.7109375" customWidth="1"/>
    <col min="6" max="7" width="9.140625" customWidth="1"/>
    <col min="8" max="8" width="10.42578125" customWidth="1"/>
    <col min="9" max="9" width="9.140625" customWidth="1"/>
    <col min="10" max="10" width="14.28515625" customWidth="1"/>
    <col min="11" max="11" width="11.140625" customWidth="1"/>
  </cols>
  <sheetData>
    <row r="1" spans="1:14" ht="30" x14ac:dyDescent="0.25">
      <c r="A1" s="1" t="s">
        <v>217</v>
      </c>
      <c r="B1" s="1">
        <v>4601</v>
      </c>
      <c r="D1" s="62"/>
      <c r="E1" s="63"/>
      <c r="F1" s="64"/>
      <c r="G1" s="64"/>
      <c r="H1" s="63"/>
      <c r="I1" s="65"/>
    </row>
    <row r="3" spans="1:14" x14ac:dyDescent="0.25">
      <c r="F3" s="87" t="s">
        <v>208</v>
      </c>
      <c r="G3" s="87"/>
    </row>
    <row r="4" spans="1:14" ht="75" x14ac:dyDescent="0.25">
      <c r="A4" s="8" t="s">
        <v>0</v>
      </c>
      <c r="B4" s="8" t="s">
        <v>1</v>
      </c>
      <c r="C4" s="8" t="s">
        <v>2</v>
      </c>
      <c r="D4" s="8" t="s">
        <v>215</v>
      </c>
      <c r="E4" s="8" t="s">
        <v>211</v>
      </c>
      <c r="F4" s="31" t="s">
        <v>209</v>
      </c>
      <c r="G4" s="31" t="s">
        <v>210</v>
      </c>
      <c r="H4" s="8" t="s">
        <v>207</v>
      </c>
      <c r="I4" s="8" t="s">
        <v>212</v>
      </c>
      <c r="J4" s="8" t="s">
        <v>270</v>
      </c>
      <c r="K4" s="33" t="s">
        <v>213</v>
      </c>
      <c r="L4" s="8" t="s">
        <v>214</v>
      </c>
    </row>
    <row r="5" spans="1:14" x14ac:dyDescent="0.25">
      <c r="A5" s="2" t="s">
        <v>65</v>
      </c>
      <c r="B5" s="2" t="s">
        <v>66</v>
      </c>
      <c r="C5" s="2" t="s">
        <v>67</v>
      </c>
      <c r="D5" s="11">
        <v>649</v>
      </c>
      <c r="E5" s="11">
        <f t="shared" ref="E5:E19" si="0">D5*1.041267</f>
        <v>675.78228300000001</v>
      </c>
      <c r="F5" s="53">
        <v>51</v>
      </c>
      <c r="G5" s="54">
        <f t="shared" ref="G5:G19" si="1">(E5/100)*F5</f>
        <v>344.64896433000001</v>
      </c>
      <c r="H5" s="61">
        <f t="shared" ref="H5:H17" si="2">($B$1/100)*I5</f>
        <v>46.01</v>
      </c>
      <c r="I5" s="2">
        <v>1</v>
      </c>
      <c r="J5" s="12">
        <f t="shared" ref="J5:J19" si="3">H5*G5</f>
        <v>15857.2988488233</v>
      </c>
      <c r="K5" s="60"/>
      <c r="L5" s="11">
        <f t="shared" ref="L5:L19" si="4">K5*H5</f>
        <v>0</v>
      </c>
      <c r="M5" s="59"/>
      <c r="N5" s="58"/>
    </row>
    <row r="6" spans="1:14" x14ac:dyDescent="0.25">
      <c r="A6" s="2" t="s">
        <v>65</v>
      </c>
      <c r="B6" s="2" t="s">
        <v>68</v>
      </c>
      <c r="C6" s="2" t="s">
        <v>69</v>
      </c>
      <c r="D6" s="11">
        <v>499</v>
      </c>
      <c r="E6" s="11">
        <f t="shared" si="0"/>
        <v>519.59223299999996</v>
      </c>
      <c r="F6" s="53">
        <v>51</v>
      </c>
      <c r="G6" s="54">
        <f t="shared" si="1"/>
        <v>264.99203882999996</v>
      </c>
      <c r="H6" s="61">
        <f t="shared" si="2"/>
        <v>1058.23</v>
      </c>
      <c r="I6" s="2">
        <v>23</v>
      </c>
      <c r="J6" s="12">
        <f t="shared" si="3"/>
        <v>280422.52525107085</v>
      </c>
      <c r="K6" s="60"/>
      <c r="L6" s="11">
        <f t="shared" si="4"/>
        <v>0</v>
      </c>
      <c r="M6" s="59"/>
      <c r="N6" s="58"/>
    </row>
    <row r="7" spans="1:14" x14ac:dyDescent="0.25">
      <c r="A7" s="2" t="s">
        <v>65</v>
      </c>
      <c r="B7" s="2" t="s">
        <v>70</v>
      </c>
      <c r="C7" s="2" t="s">
        <v>71</v>
      </c>
      <c r="D7" s="11">
        <v>423</v>
      </c>
      <c r="E7" s="11">
        <f t="shared" si="0"/>
        <v>440.455941</v>
      </c>
      <c r="F7" s="53">
        <v>51</v>
      </c>
      <c r="G7" s="54">
        <f t="shared" si="1"/>
        <v>224.63252991000002</v>
      </c>
      <c r="H7" s="61">
        <f t="shared" si="2"/>
        <v>552.12</v>
      </c>
      <c r="I7" s="2">
        <v>12</v>
      </c>
      <c r="J7" s="12">
        <f t="shared" si="3"/>
        <v>124024.11241390921</v>
      </c>
      <c r="K7" s="60"/>
      <c r="L7" s="11">
        <f t="shared" si="4"/>
        <v>0</v>
      </c>
      <c r="M7" s="59"/>
      <c r="N7" s="58"/>
    </row>
    <row r="8" spans="1:14" x14ac:dyDescent="0.25">
      <c r="A8" s="2" t="s">
        <v>65</v>
      </c>
      <c r="B8" s="2" t="s">
        <v>72</v>
      </c>
      <c r="C8" s="2" t="s">
        <v>73</v>
      </c>
      <c r="D8" s="11">
        <v>682</v>
      </c>
      <c r="E8" s="11">
        <f t="shared" si="0"/>
        <v>710.144094</v>
      </c>
      <c r="F8" s="53">
        <v>51</v>
      </c>
      <c r="G8" s="54">
        <f t="shared" si="1"/>
        <v>362.17348793999997</v>
      </c>
      <c r="H8" s="61">
        <f t="shared" si="2"/>
        <v>276.06</v>
      </c>
      <c r="I8" s="2">
        <v>6</v>
      </c>
      <c r="J8" s="12">
        <f t="shared" si="3"/>
        <v>99981.613080716386</v>
      </c>
      <c r="K8" s="60"/>
      <c r="L8" s="11">
        <f t="shared" si="4"/>
        <v>0</v>
      </c>
      <c r="M8" s="59"/>
      <c r="N8" s="58"/>
    </row>
    <row r="9" spans="1:14" x14ac:dyDescent="0.25">
      <c r="A9" s="2" t="s">
        <v>65</v>
      </c>
      <c r="B9" s="2" t="s">
        <v>74</v>
      </c>
      <c r="C9" s="2" t="s">
        <v>75</v>
      </c>
      <c r="D9" s="11">
        <v>636</v>
      </c>
      <c r="E9" s="11">
        <f t="shared" si="0"/>
        <v>662.245812</v>
      </c>
      <c r="F9" s="53">
        <v>51</v>
      </c>
      <c r="G9" s="54">
        <f t="shared" si="1"/>
        <v>337.74536412000003</v>
      </c>
      <c r="H9" s="61">
        <f t="shared" si="2"/>
        <v>736.16</v>
      </c>
      <c r="I9" s="2">
        <v>16</v>
      </c>
      <c r="J9" s="12">
        <f t="shared" si="3"/>
        <v>248634.62725057921</v>
      </c>
      <c r="K9" s="60"/>
      <c r="L9" s="11">
        <f t="shared" si="4"/>
        <v>0</v>
      </c>
      <c r="M9" s="59"/>
      <c r="N9" s="58"/>
    </row>
    <row r="10" spans="1:14" x14ac:dyDescent="0.25">
      <c r="A10" s="2" t="s">
        <v>65</v>
      </c>
      <c r="B10" s="2" t="s">
        <v>76</v>
      </c>
      <c r="C10" s="2" t="s">
        <v>77</v>
      </c>
      <c r="D10" s="11">
        <v>557</v>
      </c>
      <c r="E10" s="11">
        <f t="shared" si="0"/>
        <v>579.98571900000002</v>
      </c>
      <c r="F10" s="53">
        <v>51</v>
      </c>
      <c r="G10" s="54">
        <f t="shared" si="1"/>
        <v>295.79271669000002</v>
      </c>
      <c r="H10" s="61">
        <f t="shared" si="2"/>
        <v>506.10999999999996</v>
      </c>
      <c r="I10" s="2">
        <v>11</v>
      </c>
      <c r="J10" s="12">
        <f t="shared" si="3"/>
        <v>149703.65184397591</v>
      </c>
      <c r="K10" s="60"/>
      <c r="L10" s="11">
        <f t="shared" si="4"/>
        <v>0</v>
      </c>
      <c r="M10" s="59"/>
      <c r="N10" s="58"/>
    </row>
    <row r="11" spans="1:14" x14ac:dyDescent="0.25">
      <c r="A11" s="2" t="s">
        <v>65</v>
      </c>
      <c r="B11" s="2" t="s">
        <v>78</v>
      </c>
      <c r="C11" s="2" t="s">
        <v>79</v>
      </c>
      <c r="D11" s="11">
        <v>537</v>
      </c>
      <c r="E11" s="11">
        <f t="shared" si="0"/>
        <v>559.16037899999992</v>
      </c>
      <c r="F11" s="53">
        <v>51</v>
      </c>
      <c r="G11" s="54">
        <f t="shared" si="1"/>
        <v>285.17179328999993</v>
      </c>
      <c r="H11" s="61">
        <f t="shared" si="2"/>
        <v>46.01</v>
      </c>
      <c r="I11" s="2">
        <v>1</v>
      </c>
      <c r="J11" s="12">
        <f t="shared" si="3"/>
        <v>13120.754209272896</v>
      </c>
      <c r="K11" s="60"/>
      <c r="L11" s="11">
        <f t="shared" si="4"/>
        <v>0</v>
      </c>
      <c r="M11" s="59"/>
      <c r="N11" s="58"/>
    </row>
    <row r="12" spans="1:14" x14ac:dyDescent="0.25">
      <c r="A12" s="2" t="s">
        <v>65</v>
      </c>
      <c r="B12" s="2" t="s">
        <v>80</v>
      </c>
      <c r="C12" s="2" t="s">
        <v>81</v>
      </c>
      <c r="D12" s="11">
        <v>456</v>
      </c>
      <c r="E12" s="11">
        <f t="shared" si="0"/>
        <v>474.81775199999998</v>
      </c>
      <c r="F12" s="53">
        <v>51</v>
      </c>
      <c r="G12" s="54">
        <f t="shared" si="1"/>
        <v>242.15705351999998</v>
      </c>
      <c r="H12" s="61">
        <f t="shared" si="2"/>
        <v>46.01</v>
      </c>
      <c r="I12" s="2">
        <v>1</v>
      </c>
      <c r="J12" s="12">
        <f t="shared" si="3"/>
        <v>11141.646032455199</v>
      </c>
      <c r="K12" s="60"/>
      <c r="L12" s="11">
        <f t="shared" si="4"/>
        <v>0</v>
      </c>
      <c r="M12" s="59"/>
      <c r="N12" s="58"/>
    </row>
    <row r="13" spans="1:14" x14ac:dyDescent="0.25">
      <c r="A13" s="2" t="s">
        <v>65</v>
      </c>
      <c r="B13" s="2" t="s">
        <v>82</v>
      </c>
      <c r="C13" s="2" t="s">
        <v>83</v>
      </c>
      <c r="D13" s="11">
        <v>389</v>
      </c>
      <c r="E13" s="11">
        <f t="shared" si="0"/>
        <v>405.052863</v>
      </c>
      <c r="F13" s="53">
        <v>51</v>
      </c>
      <c r="G13" s="54">
        <f t="shared" si="1"/>
        <v>206.57696012999997</v>
      </c>
      <c r="H13" s="61">
        <f t="shared" si="2"/>
        <v>736.16</v>
      </c>
      <c r="I13" s="2">
        <v>16</v>
      </c>
      <c r="J13" s="12">
        <f t="shared" si="3"/>
        <v>152073.69496930076</v>
      </c>
      <c r="K13" s="60"/>
      <c r="L13" s="11">
        <f t="shared" si="4"/>
        <v>0</v>
      </c>
      <c r="M13" s="59"/>
      <c r="N13" s="58"/>
    </row>
    <row r="14" spans="1:14" x14ac:dyDescent="0.25">
      <c r="A14" s="2" t="s">
        <v>65</v>
      </c>
      <c r="B14" s="2" t="s">
        <v>84</v>
      </c>
      <c r="C14" s="21" t="s">
        <v>85</v>
      </c>
      <c r="D14" s="11">
        <v>1086</v>
      </c>
      <c r="E14" s="11">
        <f t="shared" si="0"/>
        <v>1130.8159619999999</v>
      </c>
      <c r="F14" s="53">
        <v>51</v>
      </c>
      <c r="G14" s="54">
        <f t="shared" si="1"/>
        <v>576.71614062000003</v>
      </c>
      <c r="H14" s="61">
        <f t="shared" si="2"/>
        <v>46.01</v>
      </c>
      <c r="I14" s="2">
        <v>1</v>
      </c>
      <c r="J14" s="12">
        <f t="shared" si="3"/>
        <v>26534.709629926201</v>
      </c>
      <c r="K14" s="60"/>
      <c r="L14" s="11">
        <f t="shared" si="4"/>
        <v>0</v>
      </c>
      <c r="M14" s="59"/>
      <c r="N14" s="58"/>
    </row>
    <row r="15" spans="1:14" x14ac:dyDescent="0.25">
      <c r="A15" s="2" t="s">
        <v>65</v>
      </c>
      <c r="B15" s="2" t="s">
        <v>86</v>
      </c>
      <c r="C15" s="2" t="s">
        <v>87</v>
      </c>
      <c r="D15" s="11">
        <v>744</v>
      </c>
      <c r="E15" s="11">
        <f t="shared" si="0"/>
        <v>774.70264799999995</v>
      </c>
      <c r="F15" s="53">
        <v>51</v>
      </c>
      <c r="G15" s="54">
        <f t="shared" si="1"/>
        <v>395.09835047999997</v>
      </c>
      <c r="H15" s="61">
        <f t="shared" si="2"/>
        <v>230.04999999999998</v>
      </c>
      <c r="I15" s="2">
        <v>5</v>
      </c>
      <c r="J15" s="12">
        <f t="shared" si="3"/>
        <v>90892.375527923985</v>
      </c>
      <c r="K15" s="60"/>
      <c r="L15" s="11">
        <f t="shared" si="4"/>
        <v>0</v>
      </c>
      <c r="M15" s="59"/>
      <c r="N15" s="58"/>
    </row>
    <row r="16" spans="1:14" x14ac:dyDescent="0.25">
      <c r="A16" s="2" t="s">
        <v>65</v>
      </c>
      <c r="B16" s="2" t="s">
        <v>88</v>
      </c>
      <c r="C16" s="2" t="s">
        <v>89</v>
      </c>
      <c r="D16" s="11">
        <v>622</v>
      </c>
      <c r="E16" s="11">
        <f t="shared" si="0"/>
        <v>647.66807399999993</v>
      </c>
      <c r="F16" s="53">
        <v>51</v>
      </c>
      <c r="G16" s="54">
        <f t="shared" si="1"/>
        <v>330.31071773999997</v>
      </c>
      <c r="H16" s="61">
        <f t="shared" si="2"/>
        <v>46.01</v>
      </c>
      <c r="I16" s="2">
        <v>1</v>
      </c>
      <c r="J16" s="12">
        <f t="shared" si="3"/>
        <v>15197.596123217398</v>
      </c>
      <c r="K16" s="60"/>
      <c r="L16" s="11">
        <f t="shared" si="4"/>
        <v>0</v>
      </c>
      <c r="M16" s="59"/>
      <c r="N16" s="58"/>
    </row>
    <row r="17" spans="1:14" x14ac:dyDescent="0.25">
      <c r="A17" s="2" t="s">
        <v>65</v>
      </c>
      <c r="B17" s="2" t="s">
        <v>90</v>
      </c>
      <c r="C17" s="2" t="s">
        <v>91</v>
      </c>
      <c r="D17" s="11">
        <v>427</v>
      </c>
      <c r="E17" s="11">
        <f t="shared" si="0"/>
        <v>444.62100899999996</v>
      </c>
      <c r="F17" s="53">
        <v>51</v>
      </c>
      <c r="G17" s="54">
        <f t="shared" si="1"/>
        <v>226.75671458999997</v>
      </c>
      <c r="H17" s="61">
        <f t="shared" si="2"/>
        <v>276.06</v>
      </c>
      <c r="I17" s="2">
        <v>6</v>
      </c>
      <c r="J17" s="12">
        <f t="shared" si="3"/>
        <v>62598.458629715395</v>
      </c>
      <c r="K17" s="60"/>
      <c r="L17" s="11">
        <f t="shared" si="4"/>
        <v>0</v>
      </c>
      <c r="M17" s="59"/>
      <c r="N17" s="58"/>
    </row>
    <row r="18" spans="1:14" x14ac:dyDescent="0.25">
      <c r="A18" s="2" t="s">
        <v>65</v>
      </c>
      <c r="B18" s="4" t="s">
        <v>22</v>
      </c>
      <c r="C18" s="4" t="s">
        <v>63</v>
      </c>
      <c r="D18" s="10">
        <v>96</v>
      </c>
      <c r="E18" s="11">
        <f t="shared" si="0"/>
        <v>99.961631999999994</v>
      </c>
      <c r="F18" s="53">
        <v>51</v>
      </c>
      <c r="G18" s="54">
        <f t="shared" si="1"/>
        <v>50.980432319999991</v>
      </c>
      <c r="H18" s="61">
        <v>1372</v>
      </c>
      <c r="I18" s="2"/>
      <c r="J18" s="12">
        <f t="shared" si="3"/>
        <v>69945.153143039992</v>
      </c>
      <c r="K18" s="60"/>
      <c r="L18" s="11">
        <f t="shared" si="4"/>
        <v>0</v>
      </c>
    </row>
    <row r="19" spans="1:14" x14ac:dyDescent="0.25">
      <c r="A19" s="2" t="s">
        <v>65</v>
      </c>
      <c r="B19" s="4" t="s">
        <v>24</v>
      </c>
      <c r="C19" s="4" t="s">
        <v>64</v>
      </c>
      <c r="D19" s="10">
        <v>244</v>
      </c>
      <c r="E19" s="11">
        <f t="shared" si="0"/>
        <v>254.06914799999998</v>
      </c>
      <c r="F19" s="53">
        <v>66</v>
      </c>
      <c r="G19" s="54">
        <f t="shared" si="1"/>
        <v>167.68563768000001</v>
      </c>
      <c r="H19" s="61">
        <v>6838</v>
      </c>
      <c r="I19" s="2"/>
      <c r="J19" s="12">
        <f t="shared" si="3"/>
        <v>1146634.3904558402</v>
      </c>
      <c r="K19" s="60"/>
      <c r="L19" s="11">
        <f t="shared" si="4"/>
        <v>0</v>
      </c>
    </row>
    <row r="20" spans="1:14" x14ac:dyDescent="0.25">
      <c r="F20" s="85" t="s">
        <v>272</v>
      </c>
      <c r="G20" s="85"/>
      <c r="H20" s="85"/>
      <c r="I20" s="85"/>
      <c r="J20" s="51">
        <f>SUM(J5:J19)</f>
        <v>2506762.6074097669</v>
      </c>
      <c r="L20" s="38">
        <f>SUM(L5:L19)</f>
        <v>0</v>
      </c>
    </row>
  </sheetData>
  <mergeCells count="2">
    <mergeCell ref="F3:G3"/>
    <mergeCell ref="F20:I20"/>
  </mergeCells>
  <pageMargins left="0.25" right="0.25" top="0.75" bottom="0.75" header="0.3" footer="0.3"/>
  <pageSetup paperSize="9" scale="56"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CF8E6-2525-492D-A15A-9DD42F72EBE6}">
  <sheetPr>
    <pageSetUpPr fitToPage="1"/>
  </sheetPr>
  <dimension ref="A1:L28"/>
  <sheetViews>
    <sheetView showGridLines="0" workbookViewId="0">
      <selection activeCell="K4" sqref="K4"/>
    </sheetView>
  </sheetViews>
  <sheetFormatPr defaultRowHeight="15" x14ac:dyDescent="0.25"/>
  <cols>
    <col min="3" max="3" width="111.28515625" bestFit="1" customWidth="1"/>
    <col min="4" max="4" width="10.5703125" bestFit="1" customWidth="1"/>
    <col min="5" max="5" width="13.42578125" customWidth="1"/>
    <col min="7" max="7" width="10.5703125" bestFit="1" customWidth="1"/>
    <col min="8" max="8" width="9.85546875" customWidth="1"/>
    <col min="10" max="10" width="14.28515625" bestFit="1" customWidth="1"/>
    <col min="11" max="11" width="11.5703125" customWidth="1"/>
    <col min="12" max="12" width="14.140625" customWidth="1"/>
  </cols>
  <sheetData>
    <row r="1" spans="1:12" x14ac:dyDescent="0.25">
      <c r="A1" s="20" t="s">
        <v>218</v>
      </c>
      <c r="B1" s="20">
        <v>362</v>
      </c>
    </row>
    <row r="2" spans="1:12" x14ac:dyDescent="0.25">
      <c r="F2" s="84" t="s">
        <v>208</v>
      </c>
      <c r="G2" s="84"/>
    </row>
    <row r="3" spans="1:12" ht="75" x14ac:dyDescent="0.25">
      <c r="A3" s="13" t="s">
        <v>0</v>
      </c>
      <c r="B3" s="13" t="s">
        <v>1</v>
      </c>
      <c r="C3" s="13" t="s">
        <v>2</v>
      </c>
      <c r="D3" s="13" t="s">
        <v>215</v>
      </c>
      <c r="E3" s="29" t="s">
        <v>211</v>
      </c>
      <c r="F3" s="31" t="s">
        <v>209</v>
      </c>
      <c r="G3" s="31" t="s">
        <v>210</v>
      </c>
      <c r="H3" s="30" t="s">
        <v>207</v>
      </c>
      <c r="I3" s="13" t="s">
        <v>212</v>
      </c>
      <c r="J3" s="13" t="s">
        <v>270</v>
      </c>
      <c r="K3" s="13" t="s">
        <v>213</v>
      </c>
      <c r="L3" s="13" t="s">
        <v>214</v>
      </c>
    </row>
    <row r="4" spans="1:12" x14ac:dyDescent="0.25">
      <c r="A4" s="14" t="s">
        <v>153</v>
      </c>
      <c r="B4" s="14" t="s">
        <v>219</v>
      </c>
      <c r="C4" s="14" t="s">
        <v>220</v>
      </c>
      <c r="D4" s="15">
        <v>7740</v>
      </c>
      <c r="E4" s="15">
        <f>D4*1.041267</f>
        <v>8059.4065799999998</v>
      </c>
      <c r="F4" s="27">
        <v>51</v>
      </c>
      <c r="G4" s="28">
        <f>(E4/100)*F4</f>
        <v>4110.2973557999994</v>
      </c>
      <c r="H4" s="19">
        <f t="shared" ref="H4:H27" si="0">($B$1/100)*I4</f>
        <v>114.03</v>
      </c>
      <c r="I4" s="14">
        <v>31.5</v>
      </c>
      <c r="J4" s="16">
        <f>H4*G4</f>
        <v>468697.20748187392</v>
      </c>
      <c r="K4" s="25"/>
      <c r="L4" s="15">
        <f>H4*K4</f>
        <v>0</v>
      </c>
    </row>
    <row r="5" spans="1:12" x14ac:dyDescent="0.25">
      <c r="A5" s="14" t="s">
        <v>153</v>
      </c>
      <c r="B5" s="14" t="s">
        <v>154</v>
      </c>
      <c r="C5" s="14" t="s">
        <v>155</v>
      </c>
      <c r="D5" s="15">
        <v>1329</v>
      </c>
      <c r="E5" s="15">
        <f t="shared" ref="E5:E27" si="1">D5*1.041267</f>
        <v>1383.8438429999999</v>
      </c>
      <c r="F5" s="27">
        <v>51</v>
      </c>
      <c r="G5" s="28">
        <f t="shared" ref="G5:G27" si="2">(E5/100)*F5</f>
        <v>705.76035992999994</v>
      </c>
      <c r="H5" s="19">
        <f t="shared" si="0"/>
        <v>5.43</v>
      </c>
      <c r="I5" s="14">
        <v>1.5</v>
      </c>
      <c r="J5" s="16">
        <f t="shared" ref="J5:J27" si="3">H5*G5</f>
        <v>3832.2787544198995</v>
      </c>
      <c r="K5" s="25"/>
      <c r="L5" s="15">
        <f t="shared" ref="L5:L27" si="4">H5*K5</f>
        <v>0</v>
      </c>
    </row>
    <row r="6" spans="1:12" x14ac:dyDescent="0.25">
      <c r="A6" s="14" t="s">
        <v>153</v>
      </c>
      <c r="B6" s="14" t="s">
        <v>156</v>
      </c>
      <c r="C6" s="14" t="s">
        <v>157</v>
      </c>
      <c r="D6" s="15">
        <v>569</v>
      </c>
      <c r="E6" s="15">
        <f t="shared" si="1"/>
        <v>592.48092299999996</v>
      </c>
      <c r="F6" s="27">
        <v>51</v>
      </c>
      <c r="G6" s="28">
        <f t="shared" si="2"/>
        <v>302.16527072999997</v>
      </c>
      <c r="H6" s="19">
        <f t="shared" si="0"/>
        <v>5.43</v>
      </c>
      <c r="I6" s="14">
        <v>1.5</v>
      </c>
      <c r="J6" s="16">
        <f t="shared" si="3"/>
        <v>1640.7574200638999</v>
      </c>
      <c r="K6" s="25"/>
      <c r="L6" s="15">
        <f t="shared" si="4"/>
        <v>0</v>
      </c>
    </row>
    <row r="7" spans="1:12" x14ac:dyDescent="0.25">
      <c r="A7" s="14" t="s">
        <v>153</v>
      </c>
      <c r="B7" s="14" t="s">
        <v>221</v>
      </c>
      <c r="C7" s="14" t="s">
        <v>222</v>
      </c>
      <c r="D7" s="15">
        <v>7529</v>
      </c>
      <c r="E7" s="15">
        <f t="shared" si="1"/>
        <v>7839.6992429999991</v>
      </c>
      <c r="F7" s="27">
        <v>51</v>
      </c>
      <c r="G7" s="28">
        <f t="shared" si="2"/>
        <v>3998.24661393</v>
      </c>
      <c r="H7" s="19">
        <f t="shared" si="0"/>
        <v>123.08</v>
      </c>
      <c r="I7" s="14">
        <v>34</v>
      </c>
      <c r="J7" s="16">
        <f t="shared" si="3"/>
        <v>492104.19324250438</v>
      </c>
      <c r="K7" s="25"/>
      <c r="L7" s="15">
        <f t="shared" si="4"/>
        <v>0</v>
      </c>
    </row>
    <row r="8" spans="1:12" x14ac:dyDescent="0.25">
      <c r="A8" s="14" t="s">
        <v>153</v>
      </c>
      <c r="B8" s="14" t="s">
        <v>158</v>
      </c>
      <c r="C8" s="14" t="s">
        <v>159</v>
      </c>
      <c r="D8" s="15">
        <v>4370</v>
      </c>
      <c r="E8" s="15">
        <f t="shared" si="1"/>
        <v>4550.3367899999994</v>
      </c>
      <c r="F8" s="27">
        <v>51</v>
      </c>
      <c r="G8" s="28">
        <f t="shared" si="2"/>
        <v>2320.6717628999995</v>
      </c>
      <c r="H8" s="19">
        <f t="shared" si="0"/>
        <v>9.0500000000000007</v>
      </c>
      <c r="I8" s="14">
        <v>2.5</v>
      </c>
      <c r="J8" s="16">
        <f t="shared" si="3"/>
        <v>21002.079454244998</v>
      </c>
      <c r="K8" s="25"/>
      <c r="L8" s="15">
        <f t="shared" si="4"/>
        <v>0</v>
      </c>
    </row>
    <row r="9" spans="1:12" x14ac:dyDescent="0.25">
      <c r="A9" s="14" t="s">
        <v>153</v>
      </c>
      <c r="B9" s="14" t="s">
        <v>160</v>
      </c>
      <c r="C9" s="14" t="s">
        <v>161</v>
      </c>
      <c r="D9" s="15">
        <v>2129</v>
      </c>
      <c r="E9" s="15">
        <f t="shared" si="1"/>
        <v>2216.8574429999999</v>
      </c>
      <c r="F9" s="27">
        <v>51</v>
      </c>
      <c r="G9" s="28">
        <f t="shared" si="2"/>
        <v>1130.59729593</v>
      </c>
      <c r="H9" s="19">
        <f t="shared" si="0"/>
        <v>14.48</v>
      </c>
      <c r="I9" s="14">
        <v>4</v>
      </c>
      <c r="J9" s="16">
        <f t="shared" si="3"/>
        <v>16371.0488450664</v>
      </c>
      <c r="K9" s="25"/>
      <c r="L9" s="15">
        <f t="shared" si="4"/>
        <v>0</v>
      </c>
    </row>
    <row r="10" spans="1:12" x14ac:dyDescent="0.25">
      <c r="A10" s="14" t="s">
        <v>153</v>
      </c>
      <c r="B10" s="14" t="s">
        <v>162</v>
      </c>
      <c r="C10" s="14" t="s">
        <v>163</v>
      </c>
      <c r="D10" s="15">
        <v>1353</v>
      </c>
      <c r="E10" s="15">
        <f t="shared" si="1"/>
        <v>1408.834251</v>
      </c>
      <c r="F10" s="27">
        <v>51</v>
      </c>
      <c r="G10" s="28">
        <f t="shared" si="2"/>
        <v>718.50546801000007</v>
      </c>
      <c r="H10" s="19">
        <f t="shared" si="0"/>
        <v>3.62</v>
      </c>
      <c r="I10" s="14">
        <v>1</v>
      </c>
      <c r="J10" s="16">
        <f t="shared" si="3"/>
        <v>2600.9897941962004</v>
      </c>
      <c r="K10" s="25"/>
      <c r="L10" s="15">
        <f t="shared" si="4"/>
        <v>0</v>
      </c>
    </row>
    <row r="11" spans="1:12" x14ac:dyDescent="0.25">
      <c r="A11" s="14" t="s">
        <v>153</v>
      </c>
      <c r="B11" s="14" t="s">
        <v>164</v>
      </c>
      <c r="C11" s="14" t="s">
        <v>165</v>
      </c>
      <c r="D11" s="15">
        <v>569</v>
      </c>
      <c r="E11" s="15">
        <f t="shared" si="1"/>
        <v>592.48092299999996</v>
      </c>
      <c r="F11" s="27">
        <v>51</v>
      </c>
      <c r="G11" s="28">
        <f t="shared" si="2"/>
        <v>302.16527072999997</v>
      </c>
      <c r="H11" s="19">
        <f t="shared" si="0"/>
        <v>5.43</v>
      </c>
      <c r="I11" s="14">
        <v>1.5</v>
      </c>
      <c r="J11" s="16">
        <f t="shared" si="3"/>
        <v>1640.7574200638999</v>
      </c>
      <c r="K11" s="25"/>
      <c r="L11" s="15">
        <f t="shared" si="4"/>
        <v>0</v>
      </c>
    </row>
    <row r="12" spans="1:12" x14ac:dyDescent="0.25">
      <c r="A12" s="14" t="s">
        <v>153</v>
      </c>
      <c r="B12" s="14" t="s">
        <v>223</v>
      </c>
      <c r="C12" s="14" t="s">
        <v>224</v>
      </c>
      <c r="D12" s="15">
        <v>6723</v>
      </c>
      <c r="E12" s="15">
        <f t="shared" si="1"/>
        <v>7000.4380409999994</v>
      </c>
      <c r="F12" s="27">
        <v>51</v>
      </c>
      <c r="G12" s="28">
        <f t="shared" si="2"/>
        <v>3570.2234009099998</v>
      </c>
      <c r="H12" s="19">
        <f t="shared" si="0"/>
        <v>5.43</v>
      </c>
      <c r="I12" s="14">
        <v>1.5</v>
      </c>
      <c r="J12" s="16">
        <f t="shared" si="3"/>
        <v>19386.313066941297</v>
      </c>
      <c r="K12" s="25"/>
      <c r="L12" s="15">
        <f t="shared" si="4"/>
        <v>0</v>
      </c>
    </row>
    <row r="13" spans="1:12" x14ac:dyDescent="0.25">
      <c r="A13" s="14" t="s">
        <v>153</v>
      </c>
      <c r="B13" s="14" t="s">
        <v>166</v>
      </c>
      <c r="C13" s="14" t="s">
        <v>167</v>
      </c>
      <c r="D13" s="15">
        <v>5043</v>
      </c>
      <c r="E13" s="15">
        <f t="shared" si="1"/>
        <v>5251.1094809999995</v>
      </c>
      <c r="F13" s="27">
        <v>51</v>
      </c>
      <c r="G13" s="28">
        <f t="shared" si="2"/>
        <v>2678.0658353099998</v>
      </c>
      <c r="H13" s="19">
        <f t="shared" si="0"/>
        <v>3.62</v>
      </c>
      <c r="I13" s="14">
        <v>1</v>
      </c>
      <c r="J13" s="16">
        <f t="shared" si="3"/>
        <v>9694.5983238221997</v>
      </c>
      <c r="K13" s="25"/>
      <c r="L13" s="15">
        <f t="shared" si="4"/>
        <v>0</v>
      </c>
    </row>
    <row r="14" spans="1:12" x14ac:dyDescent="0.25">
      <c r="A14" s="14" t="s">
        <v>153</v>
      </c>
      <c r="B14" s="14" t="s">
        <v>168</v>
      </c>
      <c r="C14" s="22" t="s">
        <v>169</v>
      </c>
      <c r="D14" s="15">
        <v>2155</v>
      </c>
      <c r="E14" s="15">
        <f t="shared" si="1"/>
        <v>2243.9303849999997</v>
      </c>
      <c r="F14" s="27">
        <v>51</v>
      </c>
      <c r="G14" s="28">
        <f t="shared" si="2"/>
        <v>1144.4044963499998</v>
      </c>
      <c r="H14" s="19">
        <f t="shared" si="0"/>
        <v>5.43</v>
      </c>
      <c r="I14" s="14">
        <v>1.5</v>
      </c>
      <c r="J14" s="16">
        <f t="shared" si="3"/>
        <v>6214.1164151804987</v>
      </c>
      <c r="K14" s="25"/>
      <c r="L14" s="15">
        <f t="shared" si="4"/>
        <v>0</v>
      </c>
    </row>
    <row r="15" spans="1:12" x14ac:dyDescent="0.25">
      <c r="A15" s="14" t="s">
        <v>153</v>
      </c>
      <c r="B15" s="14" t="s">
        <v>170</v>
      </c>
      <c r="C15" s="14" t="s">
        <v>171</v>
      </c>
      <c r="D15" s="15">
        <v>1295</v>
      </c>
      <c r="E15" s="15">
        <f t="shared" si="1"/>
        <v>1348.4407649999998</v>
      </c>
      <c r="F15" s="27">
        <v>51</v>
      </c>
      <c r="G15" s="28">
        <f t="shared" si="2"/>
        <v>687.70479014999989</v>
      </c>
      <c r="H15" s="19">
        <f t="shared" si="0"/>
        <v>1.81</v>
      </c>
      <c r="I15" s="14">
        <v>0.5</v>
      </c>
      <c r="J15" s="16">
        <f t="shared" si="3"/>
        <v>1244.7456701714998</v>
      </c>
      <c r="K15" s="25"/>
      <c r="L15" s="15">
        <f t="shared" si="4"/>
        <v>0</v>
      </c>
    </row>
    <row r="16" spans="1:12" x14ac:dyDescent="0.25">
      <c r="A16" s="14" t="s">
        <v>153</v>
      </c>
      <c r="B16" s="14" t="s">
        <v>172</v>
      </c>
      <c r="C16" s="14" t="s">
        <v>173</v>
      </c>
      <c r="D16" s="15">
        <v>569</v>
      </c>
      <c r="E16" s="15">
        <f t="shared" si="1"/>
        <v>592.48092299999996</v>
      </c>
      <c r="F16" s="27">
        <v>51</v>
      </c>
      <c r="G16" s="28">
        <f t="shared" si="2"/>
        <v>302.16527072999997</v>
      </c>
      <c r="H16" s="19">
        <f t="shared" si="0"/>
        <v>9.0500000000000007</v>
      </c>
      <c r="I16" s="14">
        <v>2.5</v>
      </c>
      <c r="J16" s="16">
        <f t="shared" si="3"/>
        <v>2734.5957001064999</v>
      </c>
      <c r="K16" s="25"/>
      <c r="L16" s="15">
        <f t="shared" si="4"/>
        <v>0</v>
      </c>
    </row>
    <row r="17" spans="1:12" x14ac:dyDescent="0.25">
      <c r="A17" s="14" t="s">
        <v>153</v>
      </c>
      <c r="B17" s="14" t="s">
        <v>174</v>
      </c>
      <c r="C17" s="14" t="s">
        <v>175</v>
      </c>
      <c r="D17" s="15">
        <v>3362</v>
      </c>
      <c r="E17" s="15">
        <f t="shared" si="1"/>
        <v>3500.739654</v>
      </c>
      <c r="F17" s="27">
        <v>51</v>
      </c>
      <c r="G17" s="28">
        <f t="shared" si="2"/>
        <v>1785.3772235400002</v>
      </c>
      <c r="H17" s="19">
        <f t="shared" si="0"/>
        <v>3.62</v>
      </c>
      <c r="I17" s="14">
        <v>1</v>
      </c>
      <c r="J17" s="16">
        <f t="shared" si="3"/>
        <v>6463.0655492148007</v>
      </c>
      <c r="K17" s="25"/>
      <c r="L17" s="15">
        <f t="shared" si="4"/>
        <v>0</v>
      </c>
    </row>
    <row r="18" spans="1:12" x14ac:dyDescent="0.25">
      <c r="A18" s="14" t="s">
        <v>153</v>
      </c>
      <c r="B18" s="14" t="s">
        <v>176</v>
      </c>
      <c r="C18" s="14" t="s">
        <v>177</v>
      </c>
      <c r="D18" s="15">
        <v>1295</v>
      </c>
      <c r="E18" s="15">
        <f t="shared" si="1"/>
        <v>1348.4407649999998</v>
      </c>
      <c r="F18" s="27">
        <v>51</v>
      </c>
      <c r="G18" s="28">
        <f t="shared" si="2"/>
        <v>687.70479014999989</v>
      </c>
      <c r="H18" s="19">
        <f t="shared" si="0"/>
        <v>5.43</v>
      </c>
      <c r="I18" s="14">
        <v>1.5</v>
      </c>
      <c r="J18" s="16">
        <f t="shared" si="3"/>
        <v>3734.2370105144992</v>
      </c>
      <c r="K18" s="25"/>
      <c r="L18" s="15">
        <f t="shared" si="4"/>
        <v>0</v>
      </c>
    </row>
    <row r="19" spans="1:12" x14ac:dyDescent="0.25">
      <c r="A19" s="14" t="s">
        <v>153</v>
      </c>
      <c r="B19" s="14" t="s">
        <v>178</v>
      </c>
      <c r="C19" s="14" t="s">
        <v>179</v>
      </c>
      <c r="D19" s="15">
        <v>6282</v>
      </c>
      <c r="E19" s="15">
        <f t="shared" si="1"/>
        <v>6541.239294</v>
      </c>
      <c r="F19" s="27">
        <v>51</v>
      </c>
      <c r="G19" s="28">
        <f t="shared" si="2"/>
        <v>3336.0320399400002</v>
      </c>
      <c r="H19" s="19">
        <f t="shared" si="0"/>
        <v>7.24</v>
      </c>
      <c r="I19" s="14">
        <v>2</v>
      </c>
      <c r="J19" s="16">
        <f t="shared" si="3"/>
        <v>24152.871969165601</v>
      </c>
      <c r="K19" s="25"/>
      <c r="L19" s="15">
        <f t="shared" si="4"/>
        <v>0</v>
      </c>
    </row>
    <row r="20" spans="1:12" x14ac:dyDescent="0.25">
      <c r="A20" s="14" t="s">
        <v>153</v>
      </c>
      <c r="B20" s="14" t="s">
        <v>180</v>
      </c>
      <c r="C20" s="14" t="s">
        <v>181</v>
      </c>
      <c r="D20" s="15">
        <v>4364</v>
      </c>
      <c r="E20" s="15">
        <f t="shared" si="1"/>
        <v>4544.0891879999999</v>
      </c>
      <c r="F20" s="27">
        <v>51</v>
      </c>
      <c r="G20" s="28">
        <f t="shared" si="2"/>
        <v>2317.4854858799999</v>
      </c>
      <c r="H20" s="19">
        <f t="shared" si="0"/>
        <v>3.62</v>
      </c>
      <c r="I20" s="14">
        <v>1</v>
      </c>
      <c r="J20" s="16">
        <f t="shared" si="3"/>
        <v>8389.2974588855996</v>
      </c>
      <c r="K20" s="25"/>
      <c r="L20" s="15">
        <f t="shared" si="4"/>
        <v>0</v>
      </c>
    </row>
    <row r="21" spans="1:12" x14ac:dyDescent="0.25">
      <c r="A21" s="14" t="s">
        <v>153</v>
      </c>
      <c r="B21" s="14" t="s">
        <v>111</v>
      </c>
      <c r="C21" s="14" t="s">
        <v>182</v>
      </c>
      <c r="D21" s="15">
        <v>1295</v>
      </c>
      <c r="E21" s="15">
        <f t="shared" si="1"/>
        <v>1348.4407649999998</v>
      </c>
      <c r="F21" s="27">
        <v>51</v>
      </c>
      <c r="G21" s="28">
        <f t="shared" si="2"/>
        <v>687.70479014999989</v>
      </c>
      <c r="H21" s="19">
        <f t="shared" si="0"/>
        <v>3.62</v>
      </c>
      <c r="I21" s="14">
        <v>1</v>
      </c>
      <c r="J21" s="16">
        <f t="shared" si="3"/>
        <v>2489.4913403429996</v>
      </c>
      <c r="K21" s="25"/>
      <c r="L21" s="15">
        <f t="shared" si="4"/>
        <v>0</v>
      </c>
    </row>
    <row r="22" spans="1:12" x14ac:dyDescent="0.25">
      <c r="A22" s="14" t="s">
        <v>153</v>
      </c>
      <c r="B22" s="14" t="s">
        <v>183</v>
      </c>
      <c r="C22" s="14" t="s">
        <v>184</v>
      </c>
      <c r="D22" s="15">
        <v>4482</v>
      </c>
      <c r="E22" s="15">
        <f t="shared" si="1"/>
        <v>4666.9586939999999</v>
      </c>
      <c r="F22" s="27">
        <v>51</v>
      </c>
      <c r="G22" s="28">
        <f t="shared" si="2"/>
        <v>2380.14893394</v>
      </c>
      <c r="H22" s="19">
        <f t="shared" si="0"/>
        <v>1.81</v>
      </c>
      <c r="I22" s="14">
        <v>0.5</v>
      </c>
      <c r="J22" s="16">
        <f t="shared" si="3"/>
        <v>4308.0695704314003</v>
      </c>
      <c r="K22" s="25"/>
      <c r="L22" s="15">
        <f t="shared" si="4"/>
        <v>0</v>
      </c>
    </row>
    <row r="23" spans="1:12" x14ac:dyDescent="0.25">
      <c r="A23" s="14" t="s">
        <v>153</v>
      </c>
      <c r="B23" s="14" t="s">
        <v>185</v>
      </c>
      <c r="C23" s="14" t="s">
        <v>186</v>
      </c>
      <c r="D23" s="15">
        <v>9754</v>
      </c>
      <c r="E23" s="15">
        <f t="shared" si="1"/>
        <v>10156.518317999999</v>
      </c>
      <c r="F23" s="27">
        <v>51</v>
      </c>
      <c r="G23" s="28">
        <f t="shared" si="2"/>
        <v>5179.8243421799998</v>
      </c>
      <c r="H23" s="19">
        <f t="shared" si="0"/>
        <v>1.81</v>
      </c>
      <c r="I23" s="14">
        <v>0.5</v>
      </c>
      <c r="J23" s="16">
        <f t="shared" si="3"/>
        <v>9375.4820593458007</v>
      </c>
      <c r="K23" s="25"/>
      <c r="L23" s="15">
        <f t="shared" si="4"/>
        <v>0</v>
      </c>
    </row>
    <row r="24" spans="1:12" x14ac:dyDescent="0.25">
      <c r="A24" s="14" t="s">
        <v>153</v>
      </c>
      <c r="B24" s="14" t="s">
        <v>187</v>
      </c>
      <c r="C24" s="14" t="s">
        <v>188</v>
      </c>
      <c r="D24" s="15">
        <v>1707</v>
      </c>
      <c r="E24" s="15">
        <f t="shared" si="1"/>
        <v>1777.442769</v>
      </c>
      <c r="F24" s="27">
        <v>51</v>
      </c>
      <c r="G24" s="28">
        <f t="shared" si="2"/>
        <v>906.49581218999992</v>
      </c>
      <c r="H24" s="19">
        <f t="shared" si="0"/>
        <v>5.43</v>
      </c>
      <c r="I24" s="14">
        <v>1.5</v>
      </c>
      <c r="J24" s="16">
        <f t="shared" si="3"/>
        <v>4922.2722601916994</v>
      </c>
      <c r="K24" s="25"/>
      <c r="L24" s="15">
        <f t="shared" si="4"/>
        <v>0</v>
      </c>
    </row>
    <row r="25" spans="1:12" x14ac:dyDescent="0.25">
      <c r="A25" s="14" t="s">
        <v>153</v>
      </c>
      <c r="B25" s="14" t="s">
        <v>189</v>
      </c>
      <c r="C25" s="14" t="s">
        <v>190</v>
      </c>
      <c r="D25" s="15">
        <v>8392</v>
      </c>
      <c r="E25" s="15">
        <f t="shared" si="1"/>
        <v>8738.3126639999991</v>
      </c>
      <c r="F25" s="27">
        <v>51</v>
      </c>
      <c r="G25" s="28">
        <f t="shared" si="2"/>
        <v>4456.5394586399989</v>
      </c>
      <c r="H25" s="19">
        <f t="shared" si="0"/>
        <v>5.43</v>
      </c>
      <c r="I25" s="14">
        <v>1.5</v>
      </c>
      <c r="J25" s="16">
        <f t="shared" si="3"/>
        <v>24199.009260415194</v>
      </c>
      <c r="K25" s="25"/>
      <c r="L25" s="15">
        <f t="shared" si="4"/>
        <v>0</v>
      </c>
    </row>
    <row r="26" spans="1:12" x14ac:dyDescent="0.25">
      <c r="A26" s="14" t="s">
        <v>153</v>
      </c>
      <c r="B26" s="14" t="s">
        <v>225</v>
      </c>
      <c r="C26" s="14" t="s">
        <v>226</v>
      </c>
      <c r="D26" s="15">
        <v>5278</v>
      </c>
      <c r="E26" s="15">
        <f t="shared" si="1"/>
        <v>5495.8072259999999</v>
      </c>
      <c r="F26" s="27">
        <v>51</v>
      </c>
      <c r="G26" s="28">
        <f t="shared" si="2"/>
        <v>2802.8616852600003</v>
      </c>
      <c r="H26" s="19">
        <f t="shared" si="0"/>
        <v>9.0500000000000007</v>
      </c>
      <c r="I26" s="14">
        <v>2.5</v>
      </c>
      <c r="J26" s="16">
        <f t="shared" si="3"/>
        <v>25365.898251603005</v>
      </c>
      <c r="K26" s="25"/>
      <c r="L26" s="15">
        <f t="shared" si="4"/>
        <v>0</v>
      </c>
    </row>
    <row r="27" spans="1:12" x14ac:dyDescent="0.25">
      <c r="A27" s="14" t="s">
        <v>153</v>
      </c>
      <c r="B27" s="14" t="s">
        <v>191</v>
      </c>
      <c r="C27" s="14" t="s">
        <v>192</v>
      </c>
      <c r="D27" s="15">
        <v>1900</v>
      </c>
      <c r="E27" s="15">
        <f t="shared" si="1"/>
        <v>1978.4072999999999</v>
      </c>
      <c r="F27" s="27">
        <v>51</v>
      </c>
      <c r="G27" s="28">
        <f t="shared" si="2"/>
        <v>1008.987723</v>
      </c>
      <c r="H27" s="19">
        <f t="shared" si="0"/>
        <v>9.0500000000000007</v>
      </c>
      <c r="I27" s="14">
        <v>2.5</v>
      </c>
      <c r="J27" s="16">
        <f t="shared" si="3"/>
        <v>9131.3388931500012</v>
      </c>
      <c r="K27" s="25"/>
      <c r="L27" s="15">
        <f t="shared" si="4"/>
        <v>0</v>
      </c>
    </row>
    <row r="28" spans="1:12" x14ac:dyDescent="0.25">
      <c r="F28" s="85" t="s">
        <v>272</v>
      </c>
      <c r="G28" s="85"/>
      <c r="H28" s="85"/>
      <c r="I28" s="85"/>
      <c r="J28" s="51">
        <f>SUM(J4:J27)</f>
        <v>1169694.715211916</v>
      </c>
      <c r="L28" s="26">
        <f>SUM(L4:L27)</f>
        <v>0</v>
      </c>
    </row>
  </sheetData>
  <mergeCells count="2">
    <mergeCell ref="F2:G2"/>
    <mergeCell ref="F28:I28"/>
  </mergeCells>
  <pageMargins left="0.25" right="0.25" top="0.75" bottom="0.75" header="0.3" footer="0.3"/>
  <pageSetup paperSize="9" scale="55"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65EDC5-2BCB-4F5B-A9A2-4E5CE8101871}">
  <sheetPr>
    <pageSetUpPr fitToPage="1"/>
  </sheetPr>
  <dimension ref="A1:M17"/>
  <sheetViews>
    <sheetView showGridLines="0" topLeftCell="B1" zoomScaleNormal="100" workbookViewId="0">
      <selection activeCell="G21" sqref="G21"/>
    </sheetView>
  </sheetViews>
  <sheetFormatPr defaultRowHeight="15" x14ac:dyDescent="0.25"/>
  <cols>
    <col min="1" max="1" width="14.5703125" customWidth="1"/>
    <col min="3" max="3" width="111.28515625" bestFit="1" customWidth="1"/>
    <col min="4" max="5" width="10.5703125" bestFit="1" customWidth="1"/>
    <col min="7" max="7" width="10.5703125" bestFit="1" customWidth="1"/>
    <col min="8" max="8" width="10.7109375" customWidth="1"/>
    <col min="10" max="10" width="16.140625" customWidth="1"/>
    <col min="11" max="11" width="10.85546875" customWidth="1"/>
  </cols>
  <sheetData>
    <row r="1" spans="1:13" ht="30" x14ac:dyDescent="0.25">
      <c r="A1" s="1" t="s">
        <v>217</v>
      </c>
      <c r="B1" s="1">
        <v>1826</v>
      </c>
    </row>
    <row r="3" spans="1:13" x14ac:dyDescent="0.25">
      <c r="F3" s="87" t="s">
        <v>208</v>
      </c>
      <c r="G3" s="87"/>
    </row>
    <row r="4" spans="1:13" ht="75" x14ac:dyDescent="0.25">
      <c r="A4" s="8" t="s">
        <v>0</v>
      </c>
      <c r="B4" s="8" t="s">
        <v>1</v>
      </c>
      <c r="C4" s="8" t="s">
        <v>2</v>
      </c>
      <c r="D4" s="8" t="s">
        <v>215</v>
      </c>
      <c r="E4" s="8" t="s">
        <v>211</v>
      </c>
      <c r="F4" s="31" t="s">
        <v>209</v>
      </c>
      <c r="G4" s="31" t="s">
        <v>210</v>
      </c>
      <c r="H4" s="8" t="s">
        <v>207</v>
      </c>
      <c r="I4" s="8" t="s">
        <v>212</v>
      </c>
      <c r="J4" s="8" t="s">
        <v>270</v>
      </c>
      <c r="K4" s="8" t="s">
        <v>213</v>
      </c>
      <c r="L4" s="8" t="s">
        <v>214</v>
      </c>
      <c r="M4" s="2"/>
    </row>
    <row r="5" spans="1:13" x14ac:dyDescent="0.25">
      <c r="A5" s="2" t="s">
        <v>284</v>
      </c>
      <c r="B5" s="2" t="s">
        <v>4</v>
      </c>
      <c r="C5" s="2" t="s">
        <v>5</v>
      </c>
      <c r="D5" s="11">
        <v>3430</v>
      </c>
      <c r="E5" s="11">
        <f t="shared" ref="E5:E13" si="0">D5*1.041267</f>
        <v>3571.5458099999996</v>
      </c>
      <c r="F5" s="53">
        <v>51</v>
      </c>
      <c r="G5" s="54">
        <f t="shared" ref="G5:G13" si="1">(E5/100)*F5</f>
        <v>1821.4883631</v>
      </c>
      <c r="H5" s="61">
        <f t="shared" ref="H5:H10" si="2">($B$1/100)*I5</f>
        <v>91.300000000000011</v>
      </c>
      <c r="I5" s="2">
        <v>5</v>
      </c>
      <c r="J5" s="12">
        <f t="shared" ref="J5:J13" si="3">H5*G5</f>
        <v>166301.88755103003</v>
      </c>
      <c r="K5" s="25"/>
      <c r="L5" s="11">
        <f t="shared" ref="L5:L13" si="4">K5*H5</f>
        <v>0</v>
      </c>
      <c r="M5" s="2"/>
    </row>
    <row r="6" spans="1:13" x14ac:dyDescent="0.25">
      <c r="A6" s="2" t="s">
        <v>284</v>
      </c>
      <c r="B6" s="2" t="s">
        <v>285</v>
      </c>
      <c r="C6" s="2" t="s">
        <v>286</v>
      </c>
      <c r="D6" s="11">
        <v>4077</v>
      </c>
      <c r="E6" s="11">
        <f t="shared" si="0"/>
        <v>4245.245559</v>
      </c>
      <c r="F6" s="53">
        <v>51</v>
      </c>
      <c r="G6" s="54">
        <f t="shared" ref="G6" si="5">(E6/100)*F6</f>
        <v>2165.0752350900002</v>
      </c>
      <c r="H6" s="61">
        <f t="shared" si="2"/>
        <v>73.040000000000006</v>
      </c>
      <c r="I6" s="2">
        <v>4</v>
      </c>
      <c r="J6" s="12">
        <f t="shared" ref="J6" si="6">H6*G6</f>
        <v>158137.09517097363</v>
      </c>
      <c r="K6" s="25"/>
      <c r="L6" s="11">
        <f t="shared" ref="L6" si="7">K6*H6</f>
        <v>0</v>
      </c>
      <c r="M6" s="2"/>
    </row>
    <row r="7" spans="1:13" x14ac:dyDescent="0.25">
      <c r="A7" s="2" t="s">
        <v>284</v>
      </c>
      <c r="B7" s="2" t="s">
        <v>8</v>
      </c>
      <c r="C7" s="2" t="s">
        <v>9</v>
      </c>
      <c r="D7" s="11">
        <v>4202</v>
      </c>
      <c r="E7" s="11">
        <f t="shared" si="0"/>
        <v>4375.4039339999999</v>
      </c>
      <c r="F7" s="53">
        <v>51</v>
      </c>
      <c r="G7" s="54">
        <f t="shared" si="1"/>
        <v>2231.4560063399999</v>
      </c>
      <c r="H7" s="61">
        <f t="shared" si="2"/>
        <v>73.040000000000006</v>
      </c>
      <c r="I7" s="2">
        <v>4</v>
      </c>
      <c r="J7" s="12">
        <f t="shared" si="3"/>
        <v>162985.5467030736</v>
      </c>
      <c r="K7" s="25"/>
      <c r="L7" s="11">
        <f t="shared" si="4"/>
        <v>0</v>
      </c>
      <c r="M7" s="2"/>
    </row>
    <row r="8" spans="1:13" x14ac:dyDescent="0.25">
      <c r="A8" s="2" t="s">
        <v>284</v>
      </c>
      <c r="B8" s="2" t="s">
        <v>10</v>
      </c>
      <c r="C8" s="2" t="s">
        <v>11</v>
      </c>
      <c r="D8" s="11">
        <v>3491</v>
      </c>
      <c r="E8" s="11">
        <f t="shared" si="0"/>
        <v>3635.0630969999997</v>
      </c>
      <c r="F8" s="53">
        <v>51</v>
      </c>
      <c r="G8" s="54">
        <f t="shared" si="1"/>
        <v>1853.8821794699998</v>
      </c>
      <c r="H8" s="61">
        <f t="shared" si="2"/>
        <v>200.86</v>
      </c>
      <c r="I8" s="2">
        <v>11</v>
      </c>
      <c r="J8" s="12">
        <f t="shared" si="3"/>
        <v>372370.77456834418</v>
      </c>
      <c r="K8" s="25"/>
      <c r="L8" s="11">
        <f t="shared" si="4"/>
        <v>0</v>
      </c>
      <c r="M8" s="2"/>
    </row>
    <row r="9" spans="1:13" x14ac:dyDescent="0.25">
      <c r="A9" s="2" t="s">
        <v>284</v>
      </c>
      <c r="B9" s="2" t="s">
        <v>12</v>
      </c>
      <c r="C9" s="2" t="s">
        <v>13</v>
      </c>
      <c r="D9" s="11">
        <v>2152</v>
      </c>
      <c r="E9" s="11">
        <f t="shared" si="0"/>
        <v>2240.8065839999999</v>
      </c>
      <c r="F9" s="53">
        <v>51</v>
      </c>
      <c r="G9" s="54">
        <f t="shared" si="1"/>
        <v>1142.81135784</v>
      </c>
      <c r="H9" s="61">
        <f t="shared" si="2"/>
        <v>620.84</v>
      </c>
      <c r="I9" s="2">
        <v>34</v>
      </c>
      <c r="J9" s="12">
        <f t="shared" si="3"/>
        <v>709503.00340138562</v>
      </c>
      <c r="K9" s="25"/>
      <c r="L9" s="11">
        <f t="shared" si="4"/>
        <v>0</v>
      </c>
      <c r="M9" s="2"/>
    </row>
    <row r="10" spans="1:13" x14ac:dyDescent="0.25">
      <c r="A10" s="2" t="s">
        <v>284</v>
      </c>
      <c r="B10" s="2" t="s">
        <v>16</v>
      </c>
      <c r="C10" s="2" t="s">
        <v>17</v>
      </c>
      <c r="D10" s="11">
        <v>1115</v>
      </c>
      <c r="E10" s="11">
        <f t="shared" si="0"/>
        <v>1161.0127049999999</v>
      </c>
      <c r="F10" s="53">
        <v>51</v>
      </c>
      <c r="G10" s="54">
        <f t="shared" si="1"/>
        <v>592.11647955000001</v>
      </c>
      <c r="H10" s="61">
        <f t="shared" si="2"/>
        <v>109.56</v>
      </c>
      <c r="I10" s="2">
        <v>6</v>
      </c>
      <c r="J10" s="12">
        <f t="shared" si="3"/>
        <v>64872.281499498</v>
      </c>
      <c r="K10" s="25"/>
      <c r="L10" s="11">
        <f t="shared" si="4"/>
        <v>0</v>
      </c>
      <c r="M10" s="2"/>
    </row>
    <row r="11" spans="1:13" x14ac:dyDescent="0.25">
      <c r="A11" s="2" t="s">
        <v>284</v>
      </c>
      <c r="B11" s="2" t="s">
        <v>282</v>
      </c>
      <c r="C11" s="2" t="s">
        <v>283</v>
      </c>
      <c r="D11" s="11">
        <v>2643</v>
      </c>
      <c r="E11" s="11">
        <f t="shared" si="0"/>
        <v>2752.0686809999997</v>
      </c>
      <c r="F11" s="53">
        <v>52</v>
      </c>
      <c r="G11" s="54">
        <f t="shared" ref="G11" si="8">(E11/100)*F11</f>
        <v>1431.0757141199999</v>
      </c>
      <c r="H11" s="61">
        <f t="shared" ref="H11" si="9">($B$1/100)*I11</f>
        <v>657.36</v>
      </c>
      <c r="I11" s="2">
        <v>36</v>
      </c>
      <c r="J11" s="12">
        <f t="shared" ref="J11" si="10">H11*G11</f>
        <v>940731.93143392319</v>
      </c>
      <c r="K11" s="25"/>
      <c r="L11" s="11">
        <f t="shared" ref="L11" si="11">K11*H11</f>
        <v>0</v>
      </c>
      <c r="M11" s="2"/>
    </row>
    <row r="12" spans="1:13" x14ac:dyDescent="0.25">
      <c r="A12" s="2" t="s">
        <v>284</v>
      </c>
      <c r="B12" s="2" t="s">
        <v>22</v>
      </c>
      <c r="C12" s="2" t="s">
        <v>23</v>
      </c>
      <c r="D12" s="11">
        <v>88</v>
      </c>
      <c r="E12" s="11">
        <f t="shared" si="0"/>
        <v>91.631495999999999</v>
      </c>
      <c r="F12" s="53">
        <v>51</v>
      </c>
      <c r="G12" s="54">
        <f t="shared" si="1"/>
        <v>46.73206296</v>
      </c>
      <c r="H12" s="2">
        <v>1278</v>
      </c>
      <c r="I12" s="2"/>
      <c r="J12" s="12">
        <f t="shared" si="3"/>
        <v>59723.576462880003</v>
      </c>
      <c r="K12" s="25"/>
      <c r="L12" s="11">
        <f t="shared" si="4"/>
        <v>0</v>
      </c>
      <c r="M12" s="2"/>
    </row>
    <row r="13" spans="1:13" x14ac:dyDescent="0.25">
      <c r="A13" s="2" t="s">
        <v>284</v>
      </c>
      <c r="B13" s="2" t="s">
        <v>24</v>
      </c>
      <c r="C13" s="2" t="s">
        <v>25</v>
      </c>
      <c r="D13" s="11">
        <v>189</v>
      </c>
      <c r="E13" s="11">
        <f t="shared" si="0"/>
        <v>196.799463</v>
      </c>
      <c r="F13" s="53">
        <v>66</v>
      </c>
      <c r="G13" s="54">
        <f t="shared" si="1"/>
        <v>129.88764558</v>
      </c>
      <c r="H13" s="2">
        <v>772</v>
      </c>
      <c r="I13" s="2"/>
      <c r="J13" s="12">
        <f t="shared" si="3"/>
        <v>100273.26238776</v>
      </c>
      <c r="K13" s="25"/>
      <c r="L13" s="11">
        <f t="shared" si="4"/>
        <v>0</v>
      </c>
      <c r="M13" s="2"/>
    </row>
    <row r="14" spans="1:13" x14ac:dyDescent="0.25">
      <c r="F14" s="85" t="s">
        <v>272</v>
      </c>
      <c r="G14" s="85"/>
      <c r="H14" s="85"/>
      <c r="I14" s="85"/>
      <c r="J14" s="51">
        <f>SUM(J5:J13)</f>
        <v>2734899.3591788681</v>
      </c>
      <c r="L14" s="26">
        <f>SUM(L5:L13)</f>
        <v>0</v>
      </c>
    </row>
    <row r="15" spans="1:13" x14ac:dyDescent="0.25">
      <c r="F15" s="67"/>
      <c r="G15" s="67"/>
      <c r="H15" s="67"/>
      <c r="I15" s="67"/>
      <c r="J15" s="67"/>
      <c r="K15" s="67"/>
      <c r="L15" s="67"/>
    </row>
    <row r="16" spans="1:13" x14ac:dyDescent="0.25">
      <c r="F16" s="62"/>
      <c r="G16" s="63"/>
      <c r="H16" s="64"/>
      <c r="I16" s="66"/>
      <c r="J16" s="63"/>
      <c r="K16" s="65"/>
      <c r="L16" s="65"/>
    </row>
    <row r="17" spans="6:12" x14ac:dyDescent="0.25">
      <c r="F17" s="67"/>
      <c r="G17" s="67"/>
      <c r="H17" s="67"/>
      <c r="I17" s="67"/>
      <c r="J17" s="67"/>
      <c r="K17" s="67"/>
      <c r="L17" s="67"/>
    </row>
  </sheetData>
  <mergeCells count="2">
    <mergeCell ref="F3:G3"/>
    <mergeCell ref="F14:I14"/>
  </mergeCells>
  <pageMargins left="0.25" right="0.25" top="0.75" bottom="0.75" header="0.3" footer="0.3"/>
  <pageSetup paperSize="9" scale="52"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B6031-42A4-4D38-B27C-F849606D5B12}">
  <sheetPr>
    <pageSetUpPr fitToPage="1"/>
  </sheetPr>
  <dimension ref="A1:L17"/>
  <sheetViews>
    <sheetView showGridLines="0" workbookViewId="0">
      <selection activeCell="C25" sqref="C25"/>
    </sheetView>
  </sheetViews>
  <sheetFormatPr defaultRowHeight="15" x14ac:dyDescent="0.25"/>
  <cols>
    <col min="1" max="1" width="15" customWidth="1"/>
    <col min="3" max="3" width="99.5703125" bestFit="1" customWidth="1"/>
    <col min="4" max="4" width="10.5703125" bestFit="1" customWidth="1"/>
    <col min="5" max="5" width="13" customWidth="1"/>
    <col min="7" max="7" width="10.5703125" bestFit="1" customWidth="1"/>
    <col min="8" max="8" width="11.5703125" customWidth="1"/>
    <col min="10" max="10" width="14.28515625" bestFit="1" customWidth="1"/>
    <col min="11" max="11" width="9.85546875" customWidth="1"/>
  </cols>
  <sheetData>
    <row r="1" spans="1:12" ht="30" x14ac:dyDescent="0.25">
      <c r="A1" s="1" t="s">
        <v>275</v>
      </c>
      <c r="B1" s="1">
        <v>1207</v>
      </c>
      <c r="D1" s="62"/>
      <c r="E1" s="62"/>
      <c r="F1" s="64"/>
      <c r="G1" s="64"/>
      <c r="H1" s="63"/>
      <c r="I1" s="65"/>
    </row>
    <row r="2" spans="1:12" ht="45" x14ac:dyDescent="0.25">
      <c r="A2" s="1" t="s">
        <v>276</v>
      </c>
      <c r="B2" s="1">
        <v>466</v>
      </c>
      <c r="D2" s="62"/>
      <c r="E2" s="62"/>
      <c r="F2" s="64"/>
      <c r="G2" s="64"/>
      <c r="H2" s="63"/>
      <c r="I2" s="65"/>
    </row>
    <row r="3" spans="1:12" x14ac:dyDescent="0.25">
      <c r="F3" s="87" t="s">
        <v>208</v>
      </c>
      <c r="G3" s="87"/>
    </row>
    <row r="4" spans="1:12" ht="75" x14ac:dyDescent="0.25">
      <c r="A4" s="17" t="s">
        <v>0</v>
      </c>
      <c r="B4" s="17" t="s">
        <v>1</v>
      </c>
      <c r="C4" s="17" t="s">
        <v>2</v>
      </c>
      <c r="D4" s="17" t="s">
        <v>215</v>
      </c>
      <c r="E4" s="17" t="s">
        <v>211</v>
      </c>
      <c r="F4" s="52" t="s">
        <v>209</v>
      </c>
      <c r="G4" s="52" t="s">
        <v>210</v>
      </c>
      <c r="H4" s="17" t="s">
        <v>207</v>
      </c>
      <c r="I4" s="13" t="s">
        <v>212</v>
      </c>
      <c r="J4" s="13" t="s">
        <v>270</v>
      </c>
      <c r="K4" s="13" t="s">
        <v>213</v>
      </c>
      <c r="L4" s="13" t="s">
        <v>214</v>
      </c>
    </row>
    <row r="5" spans="1:12" x14ac:dyDescent="0.25">
      <c r="A5" s="14" t="s">
        <v>134</v>
      </c>
      <c r="B5" s="14" t="s">
        <v>135</v>
      </c>
      <c r="C5" s="14" t="s">
        <v>136</v>
      </c>
      <c r="D5" s="15">
        <v>1006</v>
      </c>
      <c r="E5" s="15">
        <f>D5*1.041267</f>
        <v>1047.514602</v>
      </c>
      <c r="F5" s="53">
        <v>51</v>
      </c>
      <c r="G5" s="54">
        <f>(E5/100)*F5</f>
        <v>534.23244702</v>
      </c>
      <c r="H5" s="19">
        <f>($B$1/100)*I5</f>
        <v>398.31</v>
      </c>
      <c r="I5" s="2">
        <v>33</v>
      </c>
      <c r="J5" s="12">
        <f>H5*G5</f>
        <v>212790.12597253619</v>
      </c>
      <c r="K5" s="25"/>
      <c r="L5" s="11">
        <f>K5*H5</f>
        <v>0</v>
      </c>
    </row>
    <row r="6" spans="1:12" x14ac:dyDescent="0.25">
      <c r="A6" s="14" t="s">
        <v>134</v>
      </c>
      <c r="B6" s="14" t="s">
        <v>137</v>
      </c>
      <c r="C6" s="14" t="s">
        <v>138</v>
      </c>
      <c r="D6" s="15">
        <v>1618</v>
      </c>
      <c r="E6" s="15">
        <f t="shared" ref="E6:E12" si="0">D6*1.041267</f>
        <v>1684.770006</v>
      </c>
      <c r="F6" s="53">
        <v>51</v>
      </c>
      <c r="G6" s="54">
        <f t="shared" ref="G6:G12" si="1">(E6/100)*F6</f>
        <v>859.23270306000006</v>
      </c>
      <c r="H6" s="19">
        <f t="shared" ref="H6:H7" si="2">($B$1/100)*I6</f>
        <v>410.38</v>
      </c>
      <c r="I6" s="2">
        <v>34</v>
      </c>
      <c r="J6" s="12">
        <f t="shared" ref="J6:J12" si="3">H6*G6</f>
        <v>352611.91668176284</v>
      </c>
      <c r="K6" s="25"/>
      <c r="L6" s="11">
        <f t="shared" ref="L6:L12" si="4">K6*H6</f>
        <v>0</v>
      </c>
    </row>
    <row r="7" spans="1:12" x14ac:dyDescent="0.25">
      <c r="A7" s="14" t="s">
        <v>134</v>
      </c>
      <c r="B7" s="14" t="s">
        <v>56</v>
      </c>
      <c r="C7" s="14" t="s">
        <v>139</v>
      </c>
      <c r="D7" s="15">
        <v>1752</v>
      </c>
      <c r="E7" s="15">
        <f t="shared" si="0"/>
        <v>1824.2997839999998</v>
      </c>
      <c r="F7" s="53">
        <v>51</v>
      </c>
      <c r="G7" s="54">
        <f t="shared" si="1"/>
        <v>930.39288983999984</v>
      </c>
      <c r="H7" s="19">
        <f t="shared" si="2"/>
        <v>398.31</v>
      </c>
      <c r="I7" s="2">
        <v>33</v>
      </c>
      <c r="J7" s="12">
        <f t="shared" si="3"/>
        <v>370584.79195217032</v>
      </c>
      <c r="K7" s="25"/>
      <c r="L7" s="11">
        <f t="shared" si="4"/>
        <v>0</v>
      </c>
    </row>
    <row r="8" spans="1:12" x14ac:dyDescent="0.25">
      <c r="A8" s="14" t="s">
        <v>134</v>
      </c>
      <c r="B8" s="14" t="s">
        <v>140</v>
      </c>
      <c r="C8" s="14" t="s">
        <v>141</v>
      </c>
      <c r="D8" s="15">
        <v>940</v>
      </c>
      <c r="E8" s="15">
        <f t="shared" si="0"/>
        <v>978.79097999999999</v>
      </c>
      <c r="F8" s="53">
        <v>51</v>
      </c>
      <c r="G8" s="54">
        <f t="shared" si="1"/>
        <v>499.18339979999996</v>
      </c>
      <c r="H8" s="14">
        <f>B2</f>
        <v>466</v>
      </c>
      <c r="I8" s="2"/>
      <c r="J8" s="12">
        <f t="shared" si="3"/>
        <v>232619.46430679999</v>
      </c>
      <c r="K8" s="25"/>
      <c r="L8" s="11">
        <f t="shared" si="4"/>
        <v>0</v>
      </c>
    </row>
    <row r="9" spans="1:12" x14ac:dyDescent="0.25">
      <c r="A9" s="14" t="s">
        <v>134</v>
      </c>
      <c r="B9" s="14" t="s">
        <v>22</v>
      </c>
      <c r="C9" s="14" t="s">
        <v>203</v>
      </c>
      <c r="D9" s="15">
        <v>77</v>
      </c>
      <c r="E9" s="15">
        <f t="shared" si="0"/>
        <v>80.177559000000002</v>
      </c>
      <c r="F9" s="53">
        <v>51</v>
      </c>
      <c r="G9" s="54">
        <f t="shared" si="1"/>
        <v>40.890555089999999</v>
      </c>
      <c r="H9" s="14">
        <v>1043</v>
      </c>
      <c r="I9" s="2"/>
      <c r="J9" s="12">
        <f t="shared" si="3"/>
        <v>42648.848958869996</v>
      </c>
      <c r="K9" s="25"/>
      <c r="L9" s="11">
        <f t="shared" si="4"/>
        <v>0</v>
      </c>
    </row>
    <row r="10" spans="1:12" x14ac:dyDescent="0.25">
      <c r="A10" s="14" t="s">
        <v>134</v>
      </c>
      <c r="B10" s="14" t="s">
        <v>24</v>
      </c>
      <c r="C10" s="14" t="s">
        <v>204</v>
      </c>
      <c r="D10" s="15">
        <v>144</v>
      </c>
      <c r="E10" s="15">
        <f t="shared" si="0"/>
        <v>149.94244799999998</v>
      </c>
      <c r="F10" s="53">
        <v>66</v>
      </c>
      <c r="G10" s="54">
        <f t="shared" si="1"/>
        <v>98.962015679999993</v>
      </c>
      <c r="H10" s="14">
        <v>752</v>
      </c>
      <c r="I10" s="2"/>
      <c r="J10" s="12">
        <f t="shared" si="3"/>
        <v>74419.435791359996</v>
      </c>
      <c r="K10" s="25"/>
      <c r="L10" s="11">
        <f t="shared" si="4"/>
        <v>0</v>
      </c>
    </row>
    <row r="11" spans="1:12" x14ac:dyDescent="0.25">
      <c r="A11" s="14" t="s">
        <v>134</v>
      </c>
      <c r="B11" s="14" t="s">
        <v>22</v>
      </c>
      <c r="C11" s="14" t="s">
        <v>205</v>
      </c>
      <c r="D11" s="15">
        <v>184</v>
      </c>
      <c r="E11" s="15">
        <f t="shared" si="0"/>
        <v>191.59312799999998</v>
      </c>
      <c r="F11" s="53">
        <v>51</v>
      </c>
      <c r="G11" s="54">
        <f t="shared" si="1"/>
        <v>97.712495279999985</v>
      </c>
      <c r="H11" s="14">
        <v>998</v>
      </c>
      <c r="I11" s="2"/>
      <c r="J11" s="12">
        <f t="shared" si="3"/>
        <v>97517.070289439987</v>
      </c>
      <c r="K11" s="25"/>
      <c r="L11" s="11">
        <f t="shared" si="4"/>
        <v>0</v>
      </c>
    </row>
    <row r="12" spans="1:12" x14ac:dyDescent="0.25">
      <c r="A12" s="14" t="s">
        <v>134</v>
      </c>
      <c r="B12" s="14" t="s">
        <v>24</v>
      </c>
      <c r="C12" s="14" t="s">
        <v>206</v>
      </c>
      <c r="D12" s="15">
        <v>316</v>
      </c>
      <c r="E12" s="15">
        <f t="shared" si="0"/>
        <v>329.04037199999999</v>
      </c>
      <c r="F12" s="53">
        <v>66</v>
      </c>
      <c r="G12" s="54">
        <f t="shared" si="1"/>
        <v>217.16664552</v>
      </c>
      <c r="H12" s="14">
        <v>856</v>
      </c>
      <c r="I12" s="2"/>
      <c r="J12" s="12">
        <f t="shared" si="3"/>
        <v>185894.64856512001</v>
      </c>
      <c r="K12" s="25"/>
      <c r="L12" s="11">
        <f t="shared" si="4"/>
        <v>0</v>
      </c>
    </row>
    <row r="13" spans="1:12" x14ac:dyDescent="0.25">
      <c r="F13" s="85" t="s">
        <v>272</v>
      </c>
      <c r="G13" s="85"/>
      <c r="H13" s="85"/>
      <c r="I13" s="85"/>
      <c r="J13" s="51">
        <f>SUM(J5:J12)</f>
        <v>1569086.3025180593</v>
      </c>
      <c r="L13" s="26">
        <f>SUM(L5:L12)</f>
        <v>0</v>
      </c>
    </row>
    <row r="15" spans="1:12" x14ac:dyDescent="0.25">
      <c r="D15" s="3"/>
    </row>
    <row r="16" spans="1:12" x14ac:dyDescent="0.25">
      <c r="C16" s="23"/>
      <c r="D16" s="3"/>
    </row>
    <row r="17" spans="4:4" x14ac:dyDescent="0.25">
      <c r="D17" s="3"/>
    </row>
  </sheetData>
  <mergeCells count="2">
    <mergeCell ref="F3:G3"/>
    <mergeCell ref="F13:I13"/>
  </mergeCells>
  <pageMargins left="0.25" right="0.25" top="0.75" bottom="0.75" header="0.3" footer="0.3"/>
  <pageSetup paperSize="9" scale="59"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14846-2EE2-4554-BD0A-11E8151B976B}">
  <sheetPr>
    <pageSetUpPr fitToPage="1"/>
  </sheetPr>
  <dimension ref="A1:K14"/>
  <sheetViews>
    <sheetView showGridLines="0" workbookViewId="0">
      <selection activeCell="F20" sqref="F20"/>
    </sheetView>
  </sheetViews>
  <sheetFormatPr defaultRowHeight="15" x14ac:dyDescent="0.25"/>
  <cols>
    <col min="1" max="1" width="12.42578125" customWidth="1"/>
    <col min="3" max="3" width="89.42578125" customWidth="1"/>
    <col min="4" max="4" width="10.5703125" bestFit="1" customWidth="1"/>
    <col min="5" max="5" width="13.140625" customWidth="1"/>
    <col min="7" max="7" width="10.5703125" bestFit="1" customWidth="1"/>
    <col min="8" max="8" width="10" customWidth="1"/>
    <col min="9" max="9" width="16.28515625" customWidth="1"/>
    <col min="10" max="10" width="11" customWidth="1"/>
  </cols>
  <sheetData>
    <row r="1" spans="1:11" ht="30" x14ac:dyDescent="0.25">
      <c r="A1" s="1" t="s">
        <v>217</v>
      </c>
      <c r="B1" s="1">
        <v>0</v>
      </c>
    </row>
    <row r="3" spans="1:11" x14ac:dyDescent="0.25">
      <c r="F3" s="87" t="s">
        <v>208</v>
      </c>
      <c r="G3" s="87"/>
    </row>
    <row r="4" spans="1:11" ht="45" x14ac:dyDescent="0.25">
      <c r="A4" s="8" t="s">
        <v>0</v>
      </c>
      <c r="B4" s="8" t="s">
        <v>1</v>
      </c>
      <c r="C4" s="8" t="s">
        <v>2</v>
      </c>
      <c r="D4" s="8" t="s">
        <v>215</v>
      </c>
      <c r="E4" s="8" t="s">
        <v>211</v>
      </c>
      <c r="F4" s="31" t="s">
        <v>209</v>
      </c>
      <c r="G4" s="31" t="s">
        <v>210</v>
      </c>
      <c r="H4" s="8" t="s">
        <v>207</v>
      </c>
      <c r="I4" s="8" t="s">
        <v>270</v>
      </c>
      <c r="J4" s="8" t="s">
        <v>213</v>
      </c>
      <c r="K4" s="8" t="s">
        <v>214</v>
      </c>
    </row>
    <row r="5" spans="1:11" x14ac:dyDescent="0.25">
      <c r="A5" s="2" t="s">
        <v>26</v>
      </c>
      <c r="B5" s="2" t="s">
        <v>289</v>
      </c>
      <c r="C5" s="77" t="s">
        <v>290</v>
      </c>
      <c r="D5" s="11">
        <v>329</v>
      </c>
      <c r="E5" s="11">
        <f>D5*1.041267</f>
        <v>342.576843</v>
      </c>
      <c r="F5" s="53">
        <v>51</v>
      </c>
      <c r="G5" s="54">
        <f>(E5/100)*F5</f>
        <v>174.71418992999997</v>
      </c>
      <c r="H5" s="2">
        <v>332</v>
      </c>
      <c r="I5" s="12">
        <f t="shared" ref="I5:I10" si="0">H5*G5</f>
        <v>58005.11105675999</v>
      </c>
      <c r="J5" s="25"/>
      <c r="K5" s="11">
        <f t="shared" ref="K5:K10" si="1">J5*H5</f>
        <v>0</v>
      </c>
    </row>
    <row r="6" spans="1:11" x14ac:dyDescent="0.25">
      <c r="A6" s="2" t="s">
        <v>26</v>
      </c>
      <c r="B6" s="2" t="s">
        <v>291</v>
      </c>
      <c r="C6" s="77" t="s">
        <v>292</v>
      </c>
      <c r="D6" s="11">
        <v>289</v>
      </c>
      <c r="E6" s="11">
        <f t="shared" ref="E6:E10" si="2">D6*1.041267</f>
        <v>300.92616299999997</v>
      </c>
      <c r="F6" s="53">
        <v>51</v>
      </c>
      <c r="G6" s="54">
        <f t="shared" ref="G6:G10" si="3">(E6/100)*F6</f>
        <v>153.47234312999998</v>
      </c>
      <c r="H6" s="2">
        <v>332</v>
      </c>
      <c r="I6" s="12">
        <f t="shared" si="0"/>
        <v>50952.817919159992</v>
      </c>
      <c r="J6" s="25"/>
      <c r="K6" s="11">
        <f t="shared" si="1"/>
        <v>0</v>
      </c>
    </row>
    <row r="7" spans="1:11" x14ac:dyDescent="0.25">
      <c r="A7" s="2" t="s">
        <v>26</v>
      </c>
      <c r="B7" s="2" t="s">
        <v>293</v>
      </c>
      <c r="C7" s="76" t="s">
        <v>294</v>
      </c>
      <c r="D7" s="11">
        <v>329</v>
      </c>
      <c r="E7" s="11">
        <f t="shared" si="2"/>
        <v>342.576843</v>
      </c>
      <c r="F7" s="53">
        <v>51</v>
      </c>
      <c r="G7" s="54">
        <f t="shared" si="3"/>
        <v>174.71418992999997</v>
      </c>
      <c r="H7" s="2">
        <v>332</v>
      </c>
      <c r="I7" s="12">
        <f t="shared" si="0"/>
        <v>58005.11105675999</v>
      </c>
      <c r="J7" s="25"/>
      <c r="K7" s="11">
        <f t="shared" si="1"/>
        <v>0</v>
      </c>
    </row>
    <row r="8" spans="1:11" x14ac:dyDescent="0.25">
      <c r="A8" s="2" t="s">
        <v>26</v>
      </c>
      <c r="B8" s="14" t="s">
        <v>27</v>
      </c>
      <c r="C8" s="14" t="s">
        <v>28</v>
      </c>
      <c r="D8" s="11">
        <v>193</v>
      </c>
      <c r="E8" s="11">
        <f t="shared" si="2"/>
        <v>200.96453099999999</v>
      </c>
      <c r="F8" s="53">
        <v>51</v>
      </c>
      <c r="G8" s="54">
        <f t="shared" si="3"/>
        <v>102.49191080999999</v>
      </c>
      <c r="H8" s="2">
        <v>332</v>
      </c>
      <c r="I8" s="12">
        <f t="shared" si="0"/>
        <v>34027.31438892</v>
      </c>
      <c r="J8" s="25"/>
      <c r="K8" s="11">
        <f t="shared" si="1"/>
        <v>0</v>
      </c>
    </row>
    <row r="9" spans="1:11" x14ac:dyDescent="0.25">
      <c r="A9" s="2" t="s">
        <v>26</v>
      </c>
      <c r="B9" s="14" t="s">
        <v>29</v>
      </c>
      <c r="C9" s="14" t="s">
        <v>30</v>
      </c>
      <c r="D9" s="11">
        <v>152</v>
      </c>
      <c r="E9" s="11">
        <f t="shared" si="2"/>
        <v>158.27258399999999</v>
      </c>
      <c r="F9" s="53">
        <v>51</v>
      </c>
      <c r="G9" s="54">
        <f t="shared" si="3"/>
        <v>80.719017839999992</v>
      </c>
      <c r="H9" s="2">
        <v>332</v>
      </c>
      <c r="I9" s="12">
        <f t="shared" si="0"/>
        <v>26798.713922879997</v>
      </c>
      <c r="J9" s="25"/>
      <c r="K9" s="11">
        <f t="shared" si="1"/>
        <v>0</v>
      </c>
    </row>
    <row r="10" spans="1:11" x14ac:dyDescent="0.25">
      <c r="A10" s="2" t="s">
        <v>26</v>
      </c>
      <c r="B10" s="4" t="s">
        <v>31</v>
      </c>
      <c r="C10" s="4" t="s">
        <v>32</v>
      </c>
      <c r="D10" s="10">
        <v>212</v>
      </c>
      <c r="E10" s="11">
        <f t="shared" si="2"/>
        <v>220.748604</v>
      </c>
      <c r="F10" s="53">
        <v>66</v>
      </c>
      <c r="G10" s="54">
        <f t="shared" si="3"/>
        <v>145.69407864000001</v>
      </c>
      <c r="H10" s="2">
        <v>1664</v>
      </c>
      <c r="I10" s="12">
        <f t="shared" si="0"/>
        <v>242434.94685696001</v>
      </c>
      <c r="J10" s="25"/>
      <c r="K10" s="11">
        <f t="shared" si="1"/>
        <v>0</v>
      </c>
    </row>
    <row r="11" spans="1:11" x14ac:dyDescent="0.25">
      <c r="C11" s="23"/>
      <c r="F11" s="85" t="s">
        <v>272</v>
      </c>
      <c r="G11" s="85"/>
      <c r="H11" s="85"/>
      <c r="I11" s="51">
        <f>SUM(I5:I10)</f>
        <v>470224.01520143996</v>
      </c>
      <c r="K11" s="26">
        <f>SUM(K5:K10)</f>
        <v>0</v>
      </c>
    </row>
    <row r="13" spans="1:11" x14ac:dyDescent="0.25">
      <c r="A13" s="74"/>
    </row>
    <row r="14" spans="1:11" x14ac:dyDescent="0.25">
      <c r="A14" s="75"/>
      <c r="B14" s="75"/>
      <c r="C14" s="75"/>
      <c r="D14" s="76"/>
    </row>
  </sheetData>
  <mergeCells count="2">
    <mergeCell ref="F3:G3"/>
    <mergeCell ref="F11:H11"/>
  </mergeCells>
  <pageMargins left="0.25" right="0.25" top="0.75" bottom="0.75" header="0.3" footer="0.3"/>
  <pageSetup paperSize="9" scale="6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ACED4-3999-4B75-8C4A-6213B303B5AF}">
  <sheetPr>
    <pageSetUpPr fitToPage="1"/>
  </sheetPr>
  <dimension ref="A1:D15"/>
  <sheetViews>
    <sheetView showGridLines="0" workbookViewId="0">
      <selection activeCell="C20" sqref="C20"/>
    </sheetView>
  </sheetViews>
  <sheetFormatPr defaultRowHeight="15" x14ac:dyDescent="0.25"/>
  <cols>
    <col min="1" max="1" width="68.140625" customWidth="1"/>
    <col min="2" max="2" width="17" customWidth="1"/>
    <col min="3" max="3" width="24.7109375" customWidth="1"/>
    <col min="4" max="4" width="17" customWidth="1"/>
    <col min="5" max="5" width="14.5703125" customWidth="1"/>
    <col min="6" max="6" width="20.85546875" customWidth="1"/>
  </cols>
  <sheetData>
    <row r="1" spans="1:4" ht="18.75" x14ac:dyDescent="0.3">
      <c r="A1" s="83" t="s">
        <v>252</v>
      </c>
      <c r="B1" s="83"/>
      <c r="C1" s="83"/>
      <c r="D1" s="83"/>
    </row>
    <row r="2" spans="1:4" ht="18.75" x14ac:dyDescent="0.25">
      <c r="A2" s="37" t="s">
        <v>251</v>
      </c>
      <c r="B2" s="88"/>
      <c r="C2" s="88"/>
      <c r="D2" s="88"/>
    </row>
    <row r="3" spans="1:4" ht="18.75" x14ac:dyDescent="0.25">
      <c r="A3" s="37" t="s">
        <v>250</v>
      </c>
      <c r="B3" s="88"/>
      <c r="C3" s="88"/>
      <c r="D3" s="88"/>
    </row>
    <row r="5" spans="1:4" x14ac:dyDescent="0.25">
      <c r="A5" s="18" t="s">
        <v>249</v>
      </c>
    </row>
    <row r="7" spans="1:4" x14ac:dyDescent="0.25">
      <c r="A7" t="s">
        <v>248</v>
      </c>
    </row>
    <row r="8" spans="1:4" x14ac:dyDescent="0.25">
      <c r="A8" t="s">
        <v>247</v>
      </c>
    </row>
    <row r="9" spans="1:4" x14ac:dyDescent="0.25">
      <c r="A9" t="s">
        <v>246</v>
      </c>
    </row>
    <row r="10" spans="1:4" x14ac:dyDescent="0.25">
      <c r="A10" t="s">
        <v>245</v>
      </c>
    </row>
    <row r="12" spans="1:4" x14ac:dyDescent="0.25">
      <c r="A12" s="67" t="s">
        <v>244</v>
      </c>
      <c r="B12" s="25"/>
    </row>
    <row r="13" spans="1:4" x14ac:dyDescent="0.25">
      <c r="A13" s="67" t="s">
        <v>243</v>
      </c>
      <c r="B13" s="25"/>
    </row>
    <row r="15" spans="1:4" x14ac:dyDescent="0.25">
      <c r="A15" t="s">
        <v>242</v>
      </c>
    </row>
  </sheetData>
  <mergeCells count="3">
    <mergeCell ref="A1:D1"/>
    <mergeCell ref="B2:D2"/>
    <mergeCell ref="B3:D3"/>
  </mergeCells>
  <pageMargins left="0.7" right="0.7" top="0.75" bottom="0.75" header="0.3" footer="0.3"/>
  <pageSetup paperSize="9" scale="8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7AABC-1586-4AF6-8D00-8A00A7FDAAFB}">
  <sheetPr>
    <pageSetUpPr fitToPage="1"/>
  </sheetPr>
  <dimension ref="B1:D29"/>
  <sheetViews>
    <sheetView showGridLines="0" topLeftCell="A2" workbookViewId="0">
      <selection activeCell="K20" sqref="K20"/>
    </sheetView>
  </sheetViews>
  <sheetFormatPr defaultRowHeight="15" x14ac:dyDescent="0.25"/>
  <cols>
    <col min="1" max="1" width="9.140625" style="23"/>
    <col min="2" max="2" width="79.85546875" style="23" customWidth="1"/>
    <col min="3" max="3" width="29.42578125" style="23" customWidth="1"/>
    <col min="4" max="4" width="32.5703125" style="23" customWidth="1"/>
    <col min="5" max="16384" width="9.140625" style="23"/>
  </cols>
  <sheetData>
    <row r="1" spans="2:4" ht="18.75" x14ac:dyDescent="0.3">
      <c r="B1" s="41"/>
      <c r="C1" s="41"/>
      <c r="D1" s="41"/>
    </row>
    <row r="2" spans="2:4" ht="19.5" thickBot="1" x14ac:dyDescent="0.35">
      <c r="B2" s="42" t="s">
        <v>260</v>
      </c>
      <c r="C2" s="42"/>
      <c r="D2" s="41"/>
    </row>
    <row r="3" spans="2:4" ht="18.75" x14ac:dyDescent="0.3">
      <c r="B3" s="43" t="s">
        <v>261</v>
      </c>
      <c r="C3" s="55" t="s">
        <v>270</v>
      </c>
      <c r="D3" s="44" t="s">
        <v>257</v>
      </c>
    </row>
    <row r="4" spans="2:4" ht="18.75" x14ac:dyDescent="0.3">
      <c r="B4" s="45" t="s">
        <v>262</v>
      </c>
      <c r="C4" s="56">
        <f>Lot1Derm!J11</f>
        <v>401237.06458664249</v>
      </c>
      <c r="D4" s="46">
        <f>Lot1Derm!L11</f>
        <v>0</v>
      </c>
    </row>
    <row r="5" spans="2:4" ht="18.75" x14ac:dyDescent="0.3">
      <c r="B5" s="45" t="s">
        <v>263</v>
      </c>
      <c r="C5" s="56">
        <f>Lot1Plastic!J15</f>
        <v>290336.71935054671</v>
      </c>
      <c r="D5" s="46">
        <f>Lot1Plastic!L15</f>
        <v>0</v>
      </c>
    </row>
    <row r="6" spans="2:4" ht="18.75" x14ac:dyDescent="0.3">
      <c r="B6" s="45" t="s">
        <v>264</v>
      </c>
      <c r="C6" s="56">
        <f>Lot1General!J18</f>
        <v>868633.07868951489</v>
      </c>
      <c r="D6" s="46">
        <f>Lot1General!L18</f>
        <v>0</v>
      </c>
    </row>
    <row r="7" spans="2:4" ht="18.75" x14ac:dyDescent="0.3">
      <c r="B7" s="45" t="s">
        <v>265</v>
      </c>
      <c r="C7" s="56">
        <f>Lot1Uro!J8</f>
        <v>671120.14497722476</v>
      </c>
      <c r="D7" s="46">
        <f>Lot1Uro!L8</f>
        <v>0</v>
      </c>
    </row>
    <row r="8" spans="2:4" ht="18.75" x14ac:dyDescent="0.3">
      <c r="B8" s="45" t="s">
        <v>266</v>
      </c>
      <c r="C8" s="56">
        <f>Lot1ENT!J20</f>
        <v>2069133.9635597786</v>
      </c>
      <c r="D8" s="46">
        <f>Lot1ENT!L20</f>
        <v>0</v>
      </c>
    </row>
    <row r="9" spans="2:4" ht="18.75" x14ac:dyDescent="0.3">
      <c r="B9" s="45" t="s">
        <v>267</v>
      </c>
      <c r="C9" s="56">
        <f>Lot1OMFS!J20</f>
        <v>229027.64094654331</v>
      </c>
      <c r="D9" s="46">
        <f>Lot1OMFS!L20</f>
        <v>0</v>
      </c>
    </row>
    <row r="10" spans="2:4" ht="18.75" x14ac:dyDescent="0.3">
      <c r="B10" s="45" t="s">
        <v>268</v>
      </c>
      <c r="C10" s="56">
        <f>Lot1BGynae!J13</f>
        <v>1232636.240600755</v>
      </c>
      <c r="D10" s="46">
        <f>Lot1BGynae!L13</f>
        <v>0</v>
      </c>
    </row>
    <row r="11" spans="2:4" ht="19.5" thickBot="1" x14ac:dyDescent="0.35">
      <c r="B11" s="47" t="s">
        <v>258</v>
      </c>
      <c r="C11" s="57">
        <f>SUM(C4:C10)</f>
        <v>5762124.852711007</v>
      </c>
      <c r="D11" s="48">
        <f>SUM(D4:D10)</f>
        <v>0</v>
      </c>
    </row>
    <row r="12" spans="2:4" ht="19.5" thickBot="1" x14ac:dyDescent="0.35">
      <c r="B12" s="41"/>
      <c r="C12" s="41"/>
      <c r="D12" s="41"/>
    </row>
    <row r="13" spans="2:4" ht="18.75" x14ac:dyDescent="0.3">
      <c r="B13" s="49"/>
      <c r="C13" s="55" t="s">
        <v>270</v>
      </c>
      <c r="D13" s="44" t="s">
        <v>257</v>
      </c>
    </row>
    <row r="14" spans="2:4" ht="19.5" thickBot="1" x14ac:dyDescent="0.35">
      <c r="B14" s="47" t="s">
        <v>269</v>
      </c>
      <c r="C14" s="57">
        <f>Lot2Gastro!J20</f>
        <v>2506762.6074097669</v>
      </c>
      <c r="D14" s="48">
        <f>Lot2Gastro!L20</f>
        <v>0</v>
      </c>
    </row>
    <row r="15" spans="2:4" ht="19.5" thickBot="1" x14ac:dyDescent="0.35">
      <c r="B15" s="41"/>
      <c r="C15" s="41"/>
      <c r="D15" s="41"/>
    </row>
    <row r="16" spans="2:4" ht="18.75" x14ac:dyDescent="0.3">
      <c r="B16" s="49"/>
      <c r="C16" s="55" t="s">
        <v>270</v>
      </c>
      <c r="D16" s="44" t="s">
        <v>257</v>
      </c>
    </row>
    <row r="17" spans="2:4" ht="19.5" thickBot="1" x14ac:dyDescent="0.35">
      <c r="B17" s="47" t="s">
        <v>253</v>
      </c>
      <c r="C17" s="57">
        <f>Lot3T_O!J28</f>
        <v>1169694.715211916</v>
      </c>
      <c r="D17" s="48">
        <f>Lot3T_O!L28</f>
        <v>0</v>
      </c>
    </row>
    <row r="18" spans="2:4" ht="19.5" thickBot="1" x14ac:dyDescent="0.35">
      <c r="B18" s="41"/>
      <c r="C18" s="41"/>
      <c r="D18" s="41"/>
    </row>
    <row r="19" spans="2:4" ht="18.75" x14ac:dyDescent="0.3">
      <c r="B19" s="49"/>
      <c r="C19" s="55" t="s">
        <v>270</v>
      </c>
      <c r="D19" s="44" t="s">
        <v>257</v>
      </c>
    </row>
    <row r="20" spans="2:4" ht="19.5" thickBot="1" x14ac:dyDescent="0.35">
      <c r="B20" s="47" t="s">
        <v>254</v>
      </c>
      <c r="C20" s="57">
        <f>Lot4CGynae!J14</f>
        <v>2734899.3591788681</v>
      </c>
      <c r="D20" s="48">
        <f>Lot4CGynae!L14</f>
        <v>0</v>
      </c>
    </row>
    <row r="21" spans="2:4" ht="19.5" thickBot="1" x14ac:dyDescent="0.35">
      <c r="B21" s="41"/>
      <c r="C21" s="41"/>
      <c r="D21" s="41"/>
    </row>
    <row r="22" spans="2:4" ht="18.75" x14ac:dyDescent="0.3">
      <c r="B22" s="49"/>
      <c r="C22" s="55" t="s">
        <v>270</v>
      </c>
      <c r="D22" s="44" t="s">
        <v>257</v>
      </c>
    </row>
    <row r="23" spans="2:4" ht="19.5" thickBot="1" x14ac:dyDescent="0.35">
      <c r="B23" s="47" t="s">
        <v>255</v>
      </c>
      <c r="C23" s="57">
        <f>Lot5Paed!J13</f>
        <v>1569086.3025180593</v>
      </c>
      <c r="D23" s="48" cm="1">
        <f t="array" ref="D23">_xlfn.ANCHORARRAY(Lot5Paed!L13)</f>
        <v>0</v>
      </c>
    </row>
    <row r="24" spans="2:4" ht="19.5" thickBot="1" x14ac:dyDescent="0.35">
      <c r="B24" s="41"/>
      <c r="C24" s="41"/>
      <c r="D24" s="41"/>
    </row>
    <row r="25" spans="2:4" ht="18.75" x14ac:dyDescent="0.3">
      <c r="B25" s="49"/>
      <c r="C25" s="55" t="s">
        <v>270</v>
      </c>
      <c r="D25" s="44" t="s">
        <v>257</v>
      </c>
    </row>
    <row r="26" spans="2:4" ht="19.5" thickBot="1" x14ac:dyDescent="0.35">
      <c r="B26" s="47" t="s">
        <v>256</v>
      </c>
      <c r="C26" s="57">
        <f>Lot6Breast!I11</f>
        <v>470224.01520143996</v>
      </c>
      <c r="D26" s="48">
        <f>Lot6Breast!K11</f>
        <v>0</v>
      </c>
    </row>
    <row r="29" spans="2:4" ht="21" x14ac:dyDescent="0.35">
      <c r="B29" s="82" t="s">
        <v>296</v>
      </c>
      <c r="C29" s="81">
        <f>C11+C14+C17+C20+C23+C26</f>
        <v>14212791.852231057</v>
      </c>
    </row>
  </sheetData>
  <pageMargins left="0.25" right="0.25" top="0.75" bottom="0.75" header="0.3" footer="0.3"/>
  <pageSetup paperSize="9" scale="8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2DD0D-D074-4BC9-8503-A2F04E2DB4E1}">
  <sheetPr>
    <pageSetUpPr fitToPage="1"/>
  </sheetPr>
  <dimension ref="A1:N18"/>
  <sheetViews>
    <sheetView showGridLines="0" workbookViewId="0">
      <selection activeCell="A9" sqref="A9:XFD9"/>
    </sheetView>
  </sheetViews>
  <sheetFormatPr defaultRowHeight="15" x14ac:dyDescent="0.25"/>
  <cols>
    <col min="1" max="1" width="13.140625" style="5" customWidth="1"/>
    <col min="2" max="2" width="9.140625" style="5"/>
    <col min="3" max="3" width="63.140625" style="5" bestFit="1" customWidth="1"/>
    <col min="4" max="4" width="8.42578125" style="5" bestFit="1" customWidth="1"/>
    <col min="5" max="5" width="10.5703125" style="5" customWidth="1"/>
    <col min="6" max="7" width="9.140625" style="5"/>
    <col min="8" max="8" width="10" style="5" customWidth="1"/>
    <col min="9" max="9" width="9.140625" style="5"/>
    <col min="10" max="10" width="13.7109375" style="5" bestFit="1" customWidth="1"/>
    <col min="11" max="11" width="10.7109375" style="5" customWidth="1"/>
    <col min="12" max="12" width="13.42578125" style="5" customWidth="1"/>
    <col min="13" max="13" width="10.5703125" style="5" customWidth="1"/>
    <col min="14" max="16384" width="9.140625" style="5"/>
  </cols>
  <sheetData>
    <row r="1" spans="1:14" ht="30" x14ac:dyDescent="0.25">
      <c r="A1" s="1" t="s">
        <v>217</v>
      </c>
      <c r="B1" s="1">
        <v>585</v>
      </c>
    </row>
    <row r="3" spans="1:14" x14ac:dyDescent="0.25">
      <c r="F3" s="84" t="s">
        <v>208</v>
      </c>
      <c r="G3" s="84"/>
    </row>
    <row r="4" spans="1:14" ht="75" x14ac:dyDescent="0.25">
      <c r="A4" s="8" t="s">
        <v>0</v>
      </c>
      <c r="B4" s="8" t="s">
        <v>1</v>
      </c>
      <c r="C4" s="8" t="s">
        <v>2</v>
      </c>
      <c r="D4" s="8" t="s">
        <v>215</v>
      </c>
      <c r="E4" s="33" t="s">
        <v>211</v>
      </c>
      <c r="F4" s="31" t="s">
        <v>209</v>
      </c>
      <c r="G4" s="31" t="s">
        <v>210</v>
      </c>
      <c r="H4" s="35" t="s">
        <v>207</v>
      </c>
      <c r="I4" s="8" t="s">
        <v>212</v>
      </c>
      <c r="J4" s="8" t="s">
        <v>270</v>
      </c>
      <c r="K4" s="33" t="s">
        <v>213</v>
      </c>
      <c r="L4" s="8" t="s">
        <v>214</v>
      </c>
    </row>
    <row r="5" spans="1:14" x14ac:dyDescent="0.25">
      <c r="A5" s="6" t="s">
        <v>33</v>
      </c>
      <c r="B5" s="6" t="s">
        <v>29</v>
      </c>
      <c r="C5" s="6" t="s">
        <v>30</v>
      </c>
      <c r="D5" s="7">
        <v>152</v>
      </c>
      <c r="E5" s="34">
        <f>D5*1.041267</f>
        <v>158.27258399999999</v>
      </c>
      <c r="F5" s="31">
        <v>51</v>
      </c>
      <c r="G5" s="32">
        <f>(E5/100)*F5</f>
        <v>80.719017839999992</v>
      </c>
      <c r="H5" s="36">
        <f t="shared" ref="H5:H8" si="0">($B$1/100)*I5</f>
        <v>298.34999999999997</v>
      </c>
      <c r="I5" s="6">
        <v>51</v>
      </c>
      <c r="J5" s="9">
        <f>G5*H5</f>
        <v>24082.518972563994</v>
      </c>
      <c r="K5" s="79"/>
      <c r="L5" s="9">
        <f>K5*G5</f>
        <v>0</v>
      </c>
      <c r="M5" s="78"/>
      <c r="N5" s="78"/>
    </row>
    <row r="6" spans="1:14" x14ac:dyDescent="0.25">
      <c r="A6" s="6" t="s">
        <v>33</v>
      </c>
      <c r="B6" s="6" t="s">
        <v>132</v>
      </c>
      <c r="C6" s="6" t="s">
        <v>193</v>
      </c>
      <c r="D6" s="7">
        <v>301</v>
      </c>
      <c r="E6" s="34">
        <f t="shared" ref="E6:E10" si="1">D6*1.041267</f>
        <v>313.42136699999998</v>
      </c>
      <c r="F6" s="31">
        <v>51</v>
      </c>
      <c r="G6" s="32">
        <f t="shared" ref="G6:G10" si="2">(E6/100)*F6</f>
        <v>159.84489717</v>
      </c>
      <c r="H6" s="36">
        <f t="shared" si="0"/>
        <v>274.95</v>
      </c>
      <c r="I6" s="6">
        <v>47</v>
      </c>
      <c r="J6" s="9">
        <f t="shared" ref="J6:J10" si="3">G6*H6</f>
        <v>43949.354476891494</v>
      </c>
      <c r="K6" s="79"/>
      <c r="L6" s="9">
        <f t="shared" ref="L6:L10" si="4">K6*G6</f>
        <v>0</v>
      </c>
      <c r="M6" s="78"/>
      <c r="N6" s="78"/>
    </row>
    <row r="7" spans="1:14" x14ac:dyDescent="0.25">
      <c r="A7" s="6" t="s">
        <v>33</v>
      </c>
      <c r="B7" s="6" t="s">
        <v>123</v>
      </c>
      <c r="C7" s="6" t="s">
        <v>200</v>
      </c>
      <c r="D7" s="7">
        <v>225</v>
      </c>
      <c r="E7" s="34">
        <f t="shared" si="1"/>
        <v>234.28507499999998</v>
      </c>
      <c r="F7" s="31">
        <v>51</v>
      </c>
      <c r="G7" s="32">
        <f t="shared" si="2"/>
        <v>119.48538824999999</v>
      </c>
      <c r="H7" s="36">
        <f t="shared" si="0"/>
        <v>5.85</v>
      </c>
      <c r="I7" s="6">
        <v>1</v>
      </c>
      <c r="J7" s="9">
        <f t="shared" si="3"/>
        <v>698.98952126249992</v>
      </c>
      <c r="K7" s="79"/>
      <c r="L7" s="9">
        <f t="shared" si="4"/>
        <v>0</v>
      </c>
      <c r="M7" s="78"/>
      <c r="N7" s="78"/>
    </row>
    <row r="8" spans="1:14" x14ac:dyDescent="0.25">
      <c r="A8" s="6" t="s">
        <v>33</v>
      </c>
      <c r="B8" s="6" t="s">
        <v>201</v>
      </c>
      <c r="C8" s="6" t="s">
        <v>202</v>
      </c>
      <c r="D8" s="7">
        <v>321</v>
      </c>
      <c r="E8" s="34">
        <f t="shared" si="1"/>
        <v>334.24670699999996</v>
      </c>
      <c r="F8" s="31">
        <v>51</v>
      </c>
      <c r="G8" s="32">
        <f t="shared" si="2"/>
        <v>170.46582056999998</v>
      </c>
      <c r="H8" s="36">
        <f t="shared" si="0"/>
        <v>5.85</v>
      </c>
      <c r="I8" s="6">
        <v>1</v>
      </c>
      <c r="J8" s="9">
        <f t="shared" si="3"/>
        <v>997.22505033449977</v>
      </c>
      <c r="K8" s="79"/>
      <c r="L8" s="9">
        <f t="shared" si="4"/>
        <v>0</v>
      </c>
      <c r="M8" s="78"/>
      <c r="N8" s="78"/>
    </row>
    <row r="9" spans="1:14" x14ac:dyDescent="0.25">
      <c r="A9" s="6" t="s">
        <v>33</v>
      </c>
      <c r="B9" s="6" t="s">
        <v>22</v>
      </c>
      <c r="C9" s="6" t="s">
        <v>23</v>
      </c>
      <c r="D9" s="7">
        <v>83</v>
      </c>
      <c r="E9" s="34">
        <f t="shared" si="1"/>
        <v>86.425160999999989</v>
      </c>
      <c r="F9" s="31">
        <v>51</v>
      </c>
      <c r="G9" s="32">
        <f t="shared" si="2"/>
        <v>44.076832109999991</v>
      </c>
      <c r="H9" s="36">
        <v>909</v>
      </c>
      <c r="I9" s="6"/>
      <c r="J9" s="9">
        <f t="shared" si="3"/>
        <v>40065.840387989992</v>
      </c>
      <c r="K9" s="79"/>
      <c r="L9" s="9">
        <f t="shared" si="4"/>
        <v>0</v>
      </c>
    </row>
    <row r="10" spans="1:14" x14ac:dyDescent="0.25">
      <c r="A10" s="6" t="s">
        <v>33</v>
      </c>
      <c r="B10" s="6" t="s">
        <v>24</v>
      </c>
      <c r="C10" s="6" t="s">
        <v>25</v>
      </c>
      <c r="D10" s="7">
        <v>152</v>
      </c>
      <c r="E10" s="34">
        <f t="shared" si="1"/>
        <v>158.27258399999999</v>
      </c>
      <c r="F10" s="31">
        <v>66</v>
      </c>
      <c r="G10" s="32">
        <f t="shared" si="2"/>
        <v>104.45990544</v>
      </c>
      <c r="H10" s="36">
        <v>2790</v>
      </c>
      <c r="I10" s="6"/>
      <c r="J10" s="9">
        <f t="shared" si="3"/>
        <v>291443.13617760001</v>
      </c>
      <c r="K10" s="79"/>
      <c r="L10" s="9">
        <f t="shared" si="4"/>
        <v>0</v>
      </c>
    </row>
    <row r="11" spans="1:14" x14ac:dyDescent="0.25">
      <c r="F11" s="85" t="s">
        <v>272</v>
      </c>
      <c r="G11" s="85"/>
      <c r="H11" s="85"/>
      <c r="I11" s="85"/>
      <c r="J11" s="50">
        <f>SUM(J5:J10)</f>
        <v>401237.06458664249</v>
      </c>
      <c r="L11" s="80">
        <f>SUM(L5:L10)</f>
        <v>0</v>
      </c>
    </row>
    <row r="18" spans="3:3" x14ac:dyDescent="0.25">
      <c r="C18" s="24"/>
    </row>
  </sheetData>
  <mergeCells count="2">
    <mergeCell ref="F3:G3"/>
    <mergeCell ref="F11:I11"/>
  </mergeCells>
  <pageMargins left="0.25" right="0.25" top="0.75" bottom="0.75" header="0.3" footer="0.3"/>
  <pageSetup paperSize="9" scale="6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732BD-738E-430D-8F03-953F31D357AD}">
  <sheetPr>
    <pageSetUpPr fitToPage="1"/>
  </sheetPr>
  <dimension ref="A1:L15"/>
  <sheetViews>
    <sheetView showGridLines="0" workbookViewId="0">
      <selection activeCell="A8" sqref="A8:XFD8"/>
    </sheetView>
  </sheetViews>
  <sheetFormatPr defaultRowHeight="15" x14ac:dyDescent="0.25"/>
  <cols>
    <col min="1" max="1" width="11.28515625" customWidth="1"/>
    <col min="3" max="3" width="59.7109375" bestFit="1" customWidth="1"/>
    <col min="4" max="4" width="10.5703125" bestFit="1" customWidth="1"/>
    <col min="5" max="5" width="10.42578125" customWidth="1"/>
    <col min="8" max="8" width="10.28515625" customWidth="1"/>
    <col min="10" max="10" width="14.42578125" customWidth="1"/>
    <col min="11" max="11" width="11" customWidth="1"/>
  </cols>
  <sheetData>
    <row r="1" spans="1:12" ht="30" x14ac:dyDescent="0.25">
      <c r="A1" s="1" t="s">
        <v>217</v>
      </c>
      <c r="B1" s="1">
        <v>702</v>
      </c>
    </row>
    <row r="3" spans="1:12" x14ac:dyDescent="0.25">
      <c r="F3" s="86" t="s">
        <v>216</v>
      </c>
      <c r="G3" s="86"/>
    </row>
    <row r="4" spans="1:12" ht="75" x14ac:dyDescent="0.25">
      <c r="A4" s="13" t="s">
        <v>0</v>
      </c>
      <c r="B4" s="13" t="s">
        <v>1</v>
      </c>
      <c r="C4" s="13" t="s">
        <v>2</v>
      </c>
      <c r="D4" s="13" t="s">
        <v>215</v>
      </c>
      <c r="E4" s="13" t="s">
        <v>211</v>
      </c>
      <c r="F4" s="52" t="s">
        <v>209</v>
      </c>
      <c r="G4" s="52" t="s">
        <v>210</v>
      </c>
      <c r="H4" s="13" t="s">
        <v>207</v>
      </c>
      <c r="I4" s="13" t="s">
        <v>212</v>
      </c>
      <c r="J4" s="8" t="s">
        <v>270</v>
      </c>
      <c r="K4" s="13" t="s">
        <v>213</v>
      </c>
      <c r="L4" s="13" t="s">
        <v>214</v>
      </c>
    </row>
    <row r="5" spans="1:12" x14ac:dyDescent="0.25">
      <c r="A5" s="2" t="s">
        <v>142</v>
      </c>
      <c r="B5" s="2" t="s">
        <v>118</v>
      </c>
      <c r="C5" s="2" t="s">
        <v>143</v>
      </c>
      <c r="D5" s="11">
        <v>137</v>
      </c>
      <c r="E5" s="11">
        <f>D5*1.041267</f>
        <v>142.65357899999998</v>
      </c>
      <c r="F5" s="53">
        <v>51</v>
      </c>
      <c r="G5" s="54">
        <f>(E5/100)*F5</f>
        <v>72.753325289999992</v>
      </c>
      <c r="H5" s="61">
        <f>($B$1/100)*I5</f>
        <v>21.06</v>
      </c>
      <c r="I5" s="2">
        <v>3</v>
      </c>
      <c r="J5" s="9">
        <f>G5*H5</f>
        <v>1532.1850306073998</v>
      </c>
      <c r="K5" s="25"/>
      <c r="L5" s="11">
        <f>K5*H5</f>
        <v>0</v>
      </c>
    </row>
    <row r="6" spans="1:12" x14ac:dyDescent="0.25">
      <c r="A6" s="2" t="s">
        <v>142</v>
      </c>
      <c r="B6" s="2" t="s">
        <v>43</v>
      </c>
      <c r="C6" s="2" t="s">
        <v>144</v>
      </c>
      <c r="D6" s="11">
        <v>200</v>
      </c>
      <c r="E6" s="11">
        <f t="shared" ref="E6:E14" si="0">D6*1.041267</f>
        <v>208.2534</v>
      </c>
      <c r="F6" s="53">
        <v>51</v>
      </c>
      <c r="G6" s="54">
        <f t="shared" ref="G6:G14" si="1">(E6/100)*F6</f>
        <v>106.209234</v>
      </c>
      <c r="H6" s="61">
        <f t="shared" ref="H6:H12" si="2">($B$1/100)*I6</f>
        <v>25.271999999999998</v>
      </c>
      <c r="I6" s="2">
        <v>3.6</v>
      </c>
      <c r="J6" s="9">
        <f t="shared" ref="J6:J14" si="3">G6*H6</f>
        <v>2684.1197616479999</v>
      </c>
      <c r="K6" s="25"/>
      <c r="L6" s="11">
        <f t="shared" ref="L6:L14" si="4">K6*H6</f>
        <v>0</v>
      </c>
    </row>
    <row r="7" spans="1:12" x14ac:dyDescent="0.25">
      <c r="A7" s="2" t="s">
        <v>142</v>
      </c>
      <c r="B7" s="2" t="s">
        <v>145</v>
      </c>
      <c r="C7" s="2" t="s">
        <v>146</v>
      </c>
      <c r="D7" s="11">
        <v>1460</v>
      </c>
      <c r="E7" s="11">
        <f t="shared" si="0"/>
        <v>1520.24982</v>
      </c>
      <c r="F7" s="53">
        <v>51</v>
      </c>
      <c r="G7" s="54">
        <f t="shared" si="1"/>
        <v>775.32740820000004</v>
      </c>
      <c r="H7" s="61">
        <f t="shared" si="2"/>
        <v>24.57</v>
      </c>
      <c r="I7" s="2">
        <v>3.5</v>
      </c>
      <c r="J7" s="9">
        <f t="shared" si="3"/>
        <v>19049.794419474001</v>
      </c>
      <c r="K7" s="25"/>
      <c r="L7" s="11">
        <f t="shared" si="4"/>
        <v>0</v>
      </c>
    </row>
    <row r="8" spans="1:12" x14ac:dyDescent="0.25">
      <c r="A8" s="2" t="s">
        <v>142</v>
      </c>
      <c r="B8" s="2" t="s">
        <v>54</v>
      </c>
      <c r="C8" s="2" t="s">
        <v>147</v>
      </c>
      <c r="D8" s="11">
        <v>1852</v>
      </c>
      <c r="E8" s="11">
        <f t="shared" si="0"/>
        <v>1928.4264839999998</v>
      </c>
      <c r="F8" s="53">
        <v>51</v>
      </c>
      <c r="G8" s="54">
        <f t="shared" si="1"/>
        <v>983.49750683999991</v>
      </c>
      <c r="H8" s="61">
        <f t="shared" si="2"/>
        <v>10.53</v>
      </c>
      <c r="I8" s="2">
        <v>1.5</v>
      </c>
      <c r="J8" s="9">
        <f t="shared" si="3"/>
        <v>10356.228747025198</v>
      </c>
      <c r="K8" s="25"/>
      <c r="L8" s="11">
        <f t="shared" si="4"/>
        <v>0</v>
      </c>
    </row>
    <row r="9" spans="1:12" x14ac:dyDescent="0.25">
      <c r="A9" s="2" t="s">
        <v>142</v>
      </c>
      <c r="B9" s="2" t="s">
        <v>148</v>
      </c>
      <c r="C9" s="2" t="s">
        <v>149</v>
      </c>
      <c r="D9" s="11">
        <v>197</v>
      </c>
      <c r="E9" s="11">
        <f t="shared" si="0"/>
        <v>205.12959899999998</v>
      </c>
      <c r="F9" s="53">
        <v>51</v>
      </c>
      <c r="G9" s="54">
        <f t="shared" si="1"/>
        <v>104.61609548999999</v>
      </c>
      <c r="H9" s="61">
        <f t="shared" si="2"/>
        <v>10.53</v>
      </c>
      <c r="I9" s="2">
        <v>1.5</v>
      </c>
      <c r="J9" s="9">
        <f t="shared" si="3"/>
        <v>1101.6074855096999</v>
      </c>
      <c r="K9" s="25"/>
      <c r="L9" s="11">
        <f t="shared" si="4"/>
        <v>0</v>
      </c>
    </row>
    <row r="10" spans="1:12" x14ac:dyDescent="0.25">
      <c r="A10" s="2" t="s">
        <v>142</v>
      </c>
      <c r="B10" s="2" t="s">
        <v>123</v>
      </c>
      <c r="C10" s="2" t="s">
        <v>150</v>
      </c>
      <c r="D10" s="11">
        <v>225</v>
      </c>
      <c r="E10" s="11">
        <f t="shared" si="0"/>
        <v>234.28507499999998</v>
      </c>
      <c r="F10" s="53">
        <v>51</v>
      </c>
      <c r="G10" s="54">
        <f t="shared" si="1"/>
        <v>119.48538824999999</v>
      </c>
      <c r="H10" s="61">
        <f t="shared" si="2"/>
        <v>32.291999999999994</v>
      </c>
      <c r="I10" s="2">
        <v>4.5999999999999996</v>
      </c>
      <c r="J10" s="9">
        <f t="shared" si="3"/>
        <v>3858.4221573689988</v>
      </c>
      <c r="K10" s="25"/>
      <c r="L10" s="11">
        <f t="shared" si="4"/>
        <v>0</v>
      </c>
    </row>
    <row r="11" spans="1:12" x14ac:dyDescent="0.25">
      <c r="A11" s="2" t="s">
        <v>142</v>
      </c>
      <c r="B11" s="2" t="s">
        <v>132</v>
      </c>
      <c r="C11" s="2" t="s">
        <v>199</v>
      </c>
      <c r="D11" s="11">
        <v>301</v>
      </c>
      <c r="E11" s="11">
        <f t="shared" si="0"/>
        <v>313.42136699999998</v>
      </c>
      <c r="F11" s="53">
        <v>51</v>
      </c>
      <c r="G11" s="54">
        <f t="shared" si="1"/>
        <v>159.84489717</v>
      </c>
      <c r="H11" s="61">
        <f t="shared" si="2"/>
        <v>93.366</v>
      </c>
      <c r="I11" s="2">
        <v>13.3</v>
      </c>
      <c r="J11" s="9">
        <f t="shared" si="3"/>
        <v>14924.07866917422</v>
      </c>
      <c r="K11" s="25"/>
      <c r="L11" s="11">
        <f t="shared" si="4"/>
        <v>0</v>
      </c>
    </row>
    <row r="12" spans="1:12" x14ac:dyDescent="0.25">
      <c r="A12" s="2" t="s">
        <v>142</v>
      </c>
      <c r="B12" s="2" t="s">
        <v>151</v>
      </c>
      <c r="C12" s="2" t="s">
        <v>152</v>
      </c>
      <c r="D12" s="11">
        <v>152</v>
      </c>
      <c r="E12" s="11">
        <f t="shared" si="0"/>
        <v>158.27258399999999</v>
      </c>
      <c r="F12" s="53">
        <v>51</v>
      </c>
      <c r="G12" s="54">
        <f t="shared" si="1"/>
        <v>80.719017839999992</v>
      </c>
      <c r="H12" s="61">
        <f t="shared" si="2"/>
        <v>484.38</v>
      </c>
      <c r="I12" s="2">
        <v>69</v>
      </c>
      <c r="J12" s="9">
        <f t="shared" si="3"/>
        <v>39098.677861339194</v>
      </c>
      <c r="K12" s="25"/>
      <c r="L12" s="11">
        <f t="shared" si="4"/>
        <v>0</v>
      </c>
    </row>
    <row r="13" spans="1:12" x14ac:dyDescent="0.25">
      <c r="A13" s="2" t="s">
        <v>142</v>
      </c>
      <c r="B13" s="2" t="s">
        <v>22</v>
      </c>
      <c r="C13" s="2" t="s">
        <v>23</v>
      </c>
      <c r="D13" s="11">
        <v>68</v>
      </c>
      <c r="E13" s="11">
        <f t="shared" si="0"/>
        <v>70.806156000000001</v>
      </c>
      <c r="F13" s="53">
        <v>51</v>
      </c>
      <c r="G13" s="54">
        <f t="shared" si="1"/>
        <v>36.111139559999998</v>
      </c>
      <c r="H13" s="2">
        <v>726</v>
      </c>
      <c r="I13" s="2"/>
      <c r="J13" s="9">
        <f t="shared" si="3"/>
        <v>26216.687320559999</v>
      </c>
      <c r="K13" s="25"/>
      <c r="L13" s="11">
        <f t="shared" si="4"/>
        <v>0</v>
      </c>
    </row>
    <row r="14" spans="1:12" x14ac:dyDescent="0.25">
      <c r="A14" s="2" t="s">
        <v>142</v>
      </c>
      <c r="B14" s="2" t="s">
        <v>24</v>
      </c>
      <c r="C14" s="2" t="s">
        <v>25</v>
      </c>
      <c r="D14" s="11">
        <v>172</v>
      </c>
      <c r="E14" s="11">
        <f t="shared" si="0"/>
        <v>179.09792399999998</v>
      </c>
      <c r="F14" s="53">
        <v>66</v>
      </c>
      <c r="G14" s="54">
        <f t="shared" si="1"/>
        <v>118.20462983999998</v>
      </c>
      <c r="H14" s="2">
        <v>1451</v>
      </c>
      <c r="I14" s="2"/>
      <c r="J14" s="9">
        <f t="shared" si="3"/>
        <v>171514.91789783997</v>
      </c>
      <c r="K14" s="25"/>
      <c r="L14" s="11">
        <f t="shared" si="4"/>
        <v>0</v>
      </c>
    </row>
    <row r="15" spans="1:12" x14ac:dyDescent="0.25">
      <c r="F15" s="85" t="s">
        <v>272</v>
      </c>
      <c r="G15" s="85"/>
      <c r="H15" s="85"/>
      <c r="I15" s="85"/>
      <c r="J15" s="51">
        <f>SUM(J5:J14)</f>
        <v>290336.71935054671</v>
      </c>
      <c r="L15" s="26">
        <f>SUM(L5:L14)</f>
        <v>0</v>
      </c>
    </row>
  </sheetData>
  <mergeCells count="2">
    <mergeCell ref="F3:G3"/>
    <mergeCell ref="F15:I15"/>
  </mergeCells>
  <pageMargins left="0.25" right="0.25" top="0.75" bottom="0.75" header="0.3" footer="0.3"/>
  <pageSetup paperSize="9" scale="7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2F84F-24DC-40E2-9187-DC21C2D02439}">
  <sheetPr>
    <pageSetUpPr fitToPage="1"/>
  </sheetPr>
  <dimension ref="A1:L18"/>
  <sheetViews>
    <sheetView showGridLines="0" workbookViewId="0">
      <selection activeCell="A18" sqref="A18:XFD19"/>
    </sheetView>
  </sheetViews>
  <sheetFormatPr defaultRowHeight="15" x14ac:dyDescent="0.25"/>
  <cols>
    <col min="1" max="1" width="11.5703125" customWidth="1"/>
    <col min="3" max="3" width="111.28515625" bestFit="1" customWidth="1"/>
    <col min="4" max="4" width="11.5703125" bestFit="1" customWidth="1"/>
    <col min="5" max="5" width="13.7109375" customWidth="1"/>
    <col min="7" max="7" width="14" customWidth="1"/>
    <col min="8" max="8" width="11.7109375" customWidth="1"/>
    <col min="10" max="10" width="14.28515625" bestFit="1" customWidth="1"/>
    <col min="11" max="11" width="10.85546875" customWidth="1"/>
  </cols>
  <sheetData>
    <row r="1" spans="1:12" ht="30" x14ac:dyDescent="0.25">
      <c r="A1" s="1" t="s">
        <v>217</v>
      </c>
      <c r="B1" s="1">
        <v>574</v>
      </c>
      <c r="D1" s="62"/>
      <c r="E1" s="63"/>
      <c r="F1" s="64"/>
      <c r="G1" s="64"/>
      <c r="H1" s="63"/>
      <c r="I1" s="65"/>
    </row>
    <row r="2" spans="1:12" x14ac:dyDescent="0.25">
      <c r="D2" s="63"/>
      <c r="E2" s="63"/>
      <c r="F2" s="64"/>
      <c r="G2" s="64"/>
      <c r="H2" s="63"/>
      <c r="I2" s="65"/>
    </row>
    <row r="3" spans="1:12" x14ac:dyDescent="0.25">
      <c r="F3" s="87" t="s">
        <v>208</v>
      </c>
      <c r="G3" s="87"/>
    </row>
    <row r="4" spans="1:12" ht="75" x14ac:dyDescent="0.25">
      <c r="A4" s="8" t="s">
        <v>0</v>
      </c>
      <c r="B4" s="8" t="s">
        <v>1</v>
      </c>
      <c r="C4" s="13" t="s">
        <v>2</v>
      </c>
      <c r="D4" s="13" t="s">
        <v>215</v>
      </c>
      <c r="E4" s="13" t="s">
        <v>211</v>
      </c>
      <c r="F4" s="52" t="s">
        <v>209</v>
      </c>
      <c r="G4" s="52" t="s">
        <v>210</v>
      </c>
      <c r="H4" s="13" t="s">
        <v>207</v>
      </c>
      <c r="I4" s="13" t="s">
        <v>212</v>
      </c>
      <c r="J4" s="8" t="s">
        <v>270</v>
      </c>
      <c r="K4" s="13" t="s">
        <v>213</v>
      </c>
      <c r="L4" s="13" t="s">
        <v>214</v>
      </c>
    </row>
    <row r="5" spans="1:12" x14ac:dyDescent="0.25">
      <c r="A5" s="2" t="s">
        <v>92</v>
      </c>
      <c r="B5" s="2" t="s">
        <v>93</v>
      </c>
      <c r="C5" s="2" t="s">
        <v>94</v>
      </c>
      <c r="D5" s="11">
        <v>1701</v>
      </c>
      <c r="E5" s="11">
        <f t="shared" ref="E5:E17" si="0">D5*1.041267</f>
        <v>1771.1951669999999</v>
      </c>
      <c r="F5" s="53">
        <v>51</v>
      </c>
      <c r="G5" s="54">
        <f t="shared" ref="G5:G17" si="1">(E5/100)*F5</f>
        <v>903.30953516999989</v>
      </c>
      <c r="H5" s="61">
        <f t="shared" ref="H5:H15" si="2">($B$1/100)*I5</f>
        <v>5.74</v>
      </c>
      <c r="I5" s="2">
        <v>1</v>
      </c>
      <c r="J5" s="12">
        <f t="shared" ref="J5:J17" si="3">H5*G5</f>
        <v>5184.9967318757999</v>
      </c>
      <c r="K5" s="25"/>
      <c r="L5" s="11">
        <f t="shared" ref="L5:L17" si="4">K5*H5</f>
        <v>0</v>
      </c>
    </row>
    <row r="6" spans="1:12" x14ac:dyDescent="0.25">
      <c r="A6" s="2" t="s">
        <v>92</v>
      </c>
      <c r="B6" s="2" t="s">
        <v>95</v>
      </c>
      <c r="C6" s="21" t="s">
        <v>96</v>
      </c>
      <c r="D6" s="11">
        <v>1320</v>
      </c>
      <c r="E6" s="11">
        <f t="shared" si="0"/>
        <v>1374.47244</v>
      </c>
      <c r="F6" s="53">
        <v>51</v>
      </c>
      <c r="G6" s="54">
        <f t="shared" si="1"/>
        <v>700.9809444</v>
      </c>
      <c r="H6" s="61">
        <f t="shared" si="2"/>
        <v>17.22</v>
      </c>
      <c r="I6" s="2">
        <v>3</v>
      </c>
      <c r="J6" s="12">
        <f t="shared" si="3"/>
        <v>12070.891862568</v>
      </c>
      <c r="K6" s="25"/>
      <c r="L6" s="11">
        <f t="shared" si="4"/>
        <v>0</v>
      </c>
    </row>
    <row r="7" spans="1:12" x14ac:dyDescent="0.25">
      <c r="A7" s="2" t="s">
        <v>92</v>
      </c>
      <c r="B7" s="2" t="s">
        <v>97</v>
      </c>
      <c r="C7" s="2" t="s">
        <v>98</v>
      </c>
      <c r="D7" s="11">
        <v>230</v>
      </c>
      <c r="E7" s="11">
        <f t="shared" si="0"/>
        <v>239.49140999999997</v>
      </c>
      <c r="F7" s="53">
        <v>51</v>
      </c>
      <c r="G7" s="54">
        <f t="shared" si="1"/>
        <v>122.1406191</v>
      </c>
      <c r="H7" s="61">
        <f t="shared" si="2"/>
        <v>17.22</v>
      </c>
      <c r="I7" s="2">
        <v>3</v>
      </c>
      <c r="J7" s="12">
        <f t="shared" si="3"/>
        <v>2103.2614609019997</v>
      </c>
      <c r="K7" s="25"/>
      <c r="L7" s="11">
        <f t="shared" si="4"/>
        <v>0</v>
      </c>
    </row>
    <row r="8" spans="1:12" x14ac:dyDescent="0.25">
      <c r="A8" s="2" t="s">
        <v>92</v>
      </c>
      <c r="B8" s="2" t="s">
        <v>99</v>
      </c>
      <c r="C8" s="2" t="s">
        <v>100</v>
      </c>
      <c r="D8" s="11">
        <v>2974</v>
      </c>
      <c r="E8" s="11">
        <f t="shared" si="0"/>
        <v>3096.7280579999997</v>
      </c>
      <c r="F8" s="53">
        <v>51</v>
      </c>
      <c r="G8" s="54">
        <f t="shared" si="1"/>
        <v>1579.3313095799999</v>
      </c>
      <c r="H8" s="61">
        <f t="shared" si="2"/>
        <v>2.87</v>
      </c>
      <c r="I8" s="2">
        <v>0.5</v>
      </c>
      <c r="J8" s="12">
        <f t="shared" si="3"/>
        <v>4532.6808584946002</v>
      </c>
      <c r="K8" s="25"/>
      <c r="L8" s="11">
        <f t="shared" si="4"/>
        <v>0</v>
      </c>
    </row>
    <row r="9" spans="1:12" x14ac:dyDescent="0.25">
      <c r="A9" s="2" t="s">
        <v>92</v>
      </c>
      <c r="B9" s="2" t="s">
        <v>101</v>
      </c>
      <c r="C9" s="2" t="s">
        <v>102</v>
      </c>
      <c r="D9" s="11">
        <v>1837</v>
      </c>
      <c r="E9" s="11">
        <f t="shared" si="0"/>
        <v>1912.8074789999998</v>
      </c>
      <c r="F9" s="53">
        <v>51</v>
      </c>
      <c r="G9" s="54">
        <f t="shared" si="1"/>
        <v>975.53181428999994</v>
      </c>
      <c r="H9" s="61">
        <f t="shared" si="2"/>
        <v>2.87</v>
      </c>
      <c r="I9" s="2">
        <v>0.5</v>
      </c>
      <c r="J9" s="12">
        <f t="shared" si="3"/>
        <v>2799.7763070123001</v>
      </c>
      <c r="K9" s="25"/>
      <c r="L9" s="11">
        <f t="shared" si="4"/>
        <v>0</v>
      </c>
    </row>
    <row r="10" spans="1:12" x14ac:dyDescent="0.25">
      <c r="A10" s="2" t="s">
        <v>92</v>
      </c>
      <c r="B10" s="2" t="s">
        <v>103</v>
      </c>
      <c r="C10" s="2" t="s">
        <v>104</v>
      </c>
      <c r="D10" s="11">
        <v>2806</v>
      </c>
      <c r="E10" s="11">
        <f t="shared" si="0"/>
        <v>2921.7952019999998</v>
      </c>
      <c r="F10" s="53">
        <v>51</v>
      </c>
      <c r="G10" s="54">
        <f t="shared" si="1"/>
        <v>1490.1155530199999</v>
      </c>
      <c r="H10" s="61">
        <f t="shared" si="2"/>
        <v>8.61</v>
      </c>
      <c r="I10" s="2">
        <v>1.5</v>
      </c>
      <c r="J10" s="12">
        <f t="shared" si="3"/>
        <v>12829.894911502199</v>
      </c>
      <c r="K10" s="25"/>
      <c r="L10" s="11">
        <f t="shared" si="4"/>
        <v>0</v>
      </c>
    </row>
    <row r="11" spans="1:12" x14ac:dyDescent="0.25">
      <c r="A11" s="2" t="s">
        <v>92</v>
      </c>
      <c r="B11" s="2" t="s">
        <v>105</v>
      </c>
      <c r="C11" s="2" t="s">
        <v>106</v>
      </c>
      <c r="D11" s="11">
        <v>2633</v>
      </c>
      <c r="E11" s="11">
        <f t="shared" si="0"/>
        <v>2741.656011</v>
      </c>
      <c r="F11" s="53">
        <v>51</v>
      </c>
      <c r="G11" s="54">
        <f t="shared" si="1"/>
        <v>1398.2445656099999</v>
      </c>
      <c r="H11" s="61">
        <f t="shared" si="2"/>
        <v>11.48</v>
      </c>
      <c r="I11" s="2">
        <v>2</v>
      </c>
      <c r="J11" s="12">
        <f t="shared" si="3"/>
        <v>16051.847613202799</v>
      </c>
      <c r="K11" s="25"/>
      <c r="L11" s="11">
        <f t="shared" si="4"/>
        <v>0</v>
      </c>
    </row>
    <row r="12" spans="1:12" x14ac:dyDescent="0.25">
      <c r="A12" s="2" t="s">
        <v>92</v>
      </c>
      <c r="B12" s="2" t="s">
        <v>107</v>
      </c>
      <c r="C12" s="2" t="s">
        <v>108</v>
      </c>
      <c r="D12" s="11">
        <v>2277</v>
      </c>
      <c r="E12" s="11">
        <f t="shared" si="0"/>
        <v>2370.9649589999999</v>
      </c>
      <c r="F12" s="53">
        <v>51</v>
      </c>
      <c r="G12" s="54">
        <f t="shared" si="1"/>
        <v>1209.19212909</v>
      </c>
      <c r="H12" s="61">
        <f t="shared" si="2"/>
        <v>94.710000000000008</v>
      </c>
      <c r="I12" s="2">
        <v>16.5</v>
      </c>
      <c r="J12" s="12">
        <f t="shared" si="3"/>
        <v>114522.5865461139</v>
      </c>
      <c r="K12" s="25"/>
      <c r="L12" s="11">
        <f t="shared" si="4"/>
        <v>0</v>
      </c>
    </row>
    <row r="13" spans="1:12" x14ac:dyDescent="0.25">
      <c r="A13" s="2" t="s">
        <v>92</v>
      </c>
      <c r="B13" s="2" t="s">
        <v>109</v>
      </c>
      <c r="C13" s="2" t="s">
        <v>110</v>
      </c>
      <c r="D13" s="11">
        <v>2717</v>
      </c>
      <c r="E13" s="11">
        <f t="shared" si="0"/>
        <v>2829.1224389999998</v>
      </c>
      <c r="F13" s="53">
        <v>51</v>
      </c>
      <c r="G13" s="54">
        <f t="shared" si="1"/>
        <v>1442.8524438899999</v>
      </c>
      <c r="H13" s="61">
        <f t="shared" si="2"/>
        <v>160.72</v>
      </c>
      <c r="I13" s="2">
        <v>28</v>
      </c>
      <c r="J13" s="12">
        <f t="shared" si="3"/>
        <v>231895.24478200078</v>
      </c>
      <c r="K13" s="25"/>
      <c r="L13" s="11">
        <f t="shared" si="4"/>
        <v>0</v>
      </c>
    </row>
    <row r="14" spans="1:12" x14ac:dyDescent="0.25">
      <c r="A14" s="2" t="s">
        <v>92</v>
      </c>
      <c r="B14" s="2" t="s">
        <v>29</v>
      </c>
      <c r="C14" s="2" t="s">
        <v>112</v>
      </c>
      <c r="D14" s="11">
        <v>152</v>
      </c>
      <c r="E14" s="11">
        <f t="shared" si="0"/>
        <v>158.27258399999999</v>
      </c>
      <c r="F14" s="53">
        <v>51</v>
      </c>
      <c r="G14" s="54">
        <f t="shared" si="1"/>
        <v>80.719017839999992</v>
      </c>
      <c r="H14" s="61">
        <f t="shared" si="2"/>
        <v>223.86</v>
      </c>
      <c r="I14" s="2">
        <v>39</v>
      </c>
      <c r="J14" s="12">
        <f t="shared" si="3"/>
        <v>18069.759333662398</v>
      </c>
      <c r="K14" s="25"/>
      <c r="L14" s="11">
        <f t="shared" si="4"/>
        <v>0</v>
      </c>
    </row>
    <row r="15" spans="1:12" x14ac:dyDescent="0.25">
      <c r="A15" s="2" t="s">
        <v>92</v>
      </c>
      <c r="B15" s="2" t="s">
        <v>113</v>
      </c>
      <c r="C15" s="2" t="s">
        <v>114</v>
      </c>
      <c r="D15" s="11">
        <v>2612</v>
      </c>
      <c r="E15" s="11">
        <f t="shared" si="0"/>
        <v>2719.7894039999996</v>
      </c>
      <c r="F15" s="53">
        <v>51</v>
      </c>
      <c r="G15" s="54">
        <f t="shared" si="1"/>
        <v>1387.09259604</v>
      </c>
      <c r="H15" s="61">
        <f t="shared" si="2"/>
        <v>0</v>
      </c>
      <c r="I15" s="2"/>
      <c r="J15" s="12">
        <f t="shared" si="3"/>
        <v>0</v>
      </c>
      <c r="K15" s="25"/>
      <c r="L15" s="11">
        <f t="shared" si="4"/>
        <v>0</v>
      </c>
    </row>
    <row r="16" spans="1:12" x14ac:dyDescent="0.25">
      <c r="A16" s="2" t="s">
        <v>92</v>
      </c>
      <c r="B16" s="2" t="s">
        <v>22</v>
      </c>
      <c r="C16" s="2" t="s">
        <v>63</v>
      </c>
      <c r="D16" s="11">
        <v>88</v>
      </c>
      <c r="E16" s="11">
        <f t="shared" si="0"/>
        <v>91.631495999999999</v>
      </c>
      <c r="F16" s="53">
        <v>51</v>
      </c>
      <c r="G16" s="54">
        <f t="shared" si="1"/>
        <v>46.73206296</v>
      </c>
      <c r="H16" s="2">
        <v>618</v>
      </c>
      <c r="I16" s="2"/>
      <c r="J16" s="12">
        <f t="shared" si="3"/>
        <v>28880.41490928</v>
      </c>
      <c r="K16" s="25"/>
      <c r="L16" s="11">
        <f t="shared" si="4"/>
        <v>0</v>
      </c>
    </row>
    <row r="17" spans="1:12" x14ac:dyDescent="0.25">
      <c r="A17" s="2" t="s">
        <v>92</v>
      </c>
      <c r="B17" s="2" t="s">
        <v>24</v>
      </c>
      <c r="C17" s="2" t="s">
        <v>64</v>
      </c>
      <c r="D17" s="11">
        <v>205</v>
      </c>
      <c r="E17" s="11">
        <f t="shared" si="0"/>
        <v>213.45973499999999</v>
      </c>
      <c r="F17" s="53">
        <v>66</v>
      </c>
      <c r="G17" s="54">
        <f t="shared" si="1"/>
        <v>140.88342510000001</v>
      </c>
      <c r="H17" s="2">
        <v>2979</v>
      </c>
      <c r="I17" s="2"/>
      <c r="J17" s="12">
        <f t="shared" si="3"/>
        <v>419691.72337290004</v>
      </c>
      <c r="K17" s="25"/>
      <c r="L17" s="11">
        <f t="shared" si="4"/>
        <v>0</v>
      </c>
    </row>
    <row r="18" spans="1:12" x14ac:dyDescent="0.25">
      <c r="F18" s="85" t="s">
        <v>272</v>
      </c>
      <c r="G18" s="85"/>
      <c r="H18" s="85"/>
      <c r="I18" s="85"/>
      <c r="J18" s="51">
        <f>SUM(J5:J17)</f>
        <v>868633.07868951489</v>
      </c>
      <c r="L18" s="38">
        <f>SUM(L5:L17)</f>
        <v>0</v>
      </c>
    </row>
  </sheetData>
  <mergeCells count="2">
    <mergeCell ref="F3:G3"/>
    <mergeCell ref="F18:I18"/>
  </mergeCells>
  <pageMargins left="0.25" right="0.25" top="0.75" bottom="0.75" header="0.3" footer="0.3"/>
  <pageSetup paperSize="9" scale="55"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1D2D7-203B-4123-B61E-44B307BAE4B5}">
  <sheetPr>
    <pageSetUpPr fitToPage="1"/>
  </sheetPr>
  <dimension ref="A1:L20"/>
  <sheetViews>
    <sheetView showGridLines="0" topLeftCell="A4" workbookViewId="0">
      <selection activeCell="A20" sqref="A20:XFD21"/>
    </sheetView>
  </sheetViews>
  <sheetFormatPr defaultRowHeight="15" x14ac:dyDescent="0.25"/>
  <cols>
    <col min="1" max="1" width="13" customWidth="1"/>
    <col min="3" max="3" width="103.5703125" bestFit="1" customWidth="1"/>
    <col min="4" max="5" width="11.5703125" bestFit="1" customWidth="1"/>
    <col min="7" max="7" width="10.5703125" bestFit="1" customWidth="1"/>
    <col min="8" max="8" width="10.7109375" customWidth="1"/>
    <col min="10" max="10" width="14.28515625" bestFit="1" customWidth="1"/>
    <col min="11" max="11" width="11.28515625" customWidth="1"/>
  </cols>
  <sheetData>
    <row r="1" spans="1:12" ht="30" x14ac:dyDescent="0.25">
      <c r="A1" s="1" t="s">
        <v>217</v>
      </c>
      <c r="B1" s="1">
        <v>3255</v>
      </c>
      <c r="D1" s="62"/>
      <c r="E1" s="63"/>
      <c r="F1" s="66"/>
      <c r="G1" s="64"/>
      <c r="H1" s="63"/>
      <c r="I1" s="65"/>
    </row>
    <row r="3" spans="1:12" x14ac:dyDescent="0.25">
      <c r="F3" s="87" t="s">
        <v>208</v>
      </c>
      <c r="G3" s="87"/>
    </row>
    <row r="4" spans="1:12" ht="75" x14ac:dyDescent="0.25">
      <c r="A4" s="13" t="s">
        <v>0</v>
      </c>
      <c r="B4" s="13" t="s">
        <v>1</v>
      </c>
      <c r="C4" s="13" t="s">
        <v>2</v>
      </c>
      <c r="D4" s="8" t="s">
        <v>215</v>
      </c>
      <c r="E4" s="13" t="s">
        <v>211</v>
      </c>
      <c r="F4" s="52" t="s">
        <v>209</v>
      </c>
      <c r="G4" s="52" t="s">
        <v>210</v>
      </c>
      <c r="H4" s="13" t="s">
        <v>207</v>
      </c>
      <c r="I4" s="13" t="s">
        <v>212</v>
      </c>
      <c r="J4" s="13" t="s">
        <v>270</v>
      </c>
      <c r="K4" s="13" t="s">
        <v>213</v>
      </c>
      <c r="L4" s="13" t="s">
        <v>214</v>
      </c>
    </row>
    <row r="5" spans="1:12" x14ac:dyDescent="0.25">
      <c r="A5" s="2" t="s">
        <v>34</v>
      </c>
      <c r="B5" s="2" t="s">
        <v>35</v>
      </c>
      <c r="C5" s="2" t="s">
        <v>36</v>
      </c>
      <c r="D5" s="11">
        <v>4252</v>
      </c>
      <c r="E5" s="11">
        <f t="shared" ref="E5:E19" si="0">D5*1.041267</f>
        <v>4427.4672839999994</v>
      </c>
      <c r="F5" s="53">
        <v>51</v>
      </c>
      <c r="G5" s="54">
        <f t="shared" ref="G5:G19" si="1">(E5/100)*F5</f>
        <v>2258.0083148399999</v>
      </c>
      <c r="H5" s="61">
        <f t="shared" ref="H5:H17" si="2">($B$1/100)*I5</f>
        <v>71.61</v>
      </c>
      <c r="I5" s="2">
        <v>2.2000000000000002</v>
      </c>
      <c r="J5" s="12">
        <f t="shared" ref="J5:J19" si="3">H5*G5</f>
        <v>161695.97542569239</v>
      </c>
      <c r="K5" s="25"/>
      <c r="L5" s="11">
        <f t="shared" ref="L5:L19" si="4">K5*H5</f>
        <v>0</v>
      </c>
    </row>
    <row r="6" spans="1:12" x14ac:dyDescent="0.25">
      <c r="A6" s="2" t="s">
        <v>34</v>
      </c>
      <c r="B6" s="2" t="s">
        <v>37</v>
      </c>
      <c r="C6" s="2" t="s">
        <v>38</v>
      </c>
      <c r="D6" s="11">
        <v>211</v>
      </c>
      <c r="E6" s="11">
        <f t="shared" si="0"/>
        <v>219.707337</v>
      </c>
      <c r="F6" s="53">
        <v>51</v>
      </c>
      <c r="G6" s="54">
        <f t="shared" si="1"/>
        <v>112.05074187</v>
      </c>
      <c r="H6" s="61">
        <f t="shared" si="2"/>
        <v>71.61</v>
      </c>
      <c r="I6" s="2">
        <v>2.2000000000000002</v>
      </c>
      <c r="J6" s="12">
        <f t="shared" si="3"/>
        <v>8023.9536253106999</v>
      </c>
      <c r="K6" s="25"/>
      <c r="L6" s="11">
        <f t="shared" si="4"/>
        <v>0</v>
      </c>
    </row>
    <row r="7" spans="1:12" x14ac:dyDescent="0.25">
      <c r="A7" s="2" t="s">
        <v>34</v>
      </c>
      <c r="B7" s="2" t="s">
        <v>39</v>
      </c>
      <c r="C7" s="2" t="s">
        <v>40</v>
      </c>
      <c r="D7" s="11">
        <v>3333</v>
      </c>
      <c r="E7" s="11">
        <f t="shared" si="0"/>
        <v>3470.542911</v>
      </c>
      <c r="F7" s="53">
        <v>51</v>
      </c>
      <c r="G7" s="54">
        <f t="shared" si="1"/>
        <v>1769.9768846099998</v>
      </c>
      <c r="H7" s="61">
        <f t="shared" si="2"/>
        <v>130.19999999999999</v>
      </c>
      <c r="I7" s="2">
        <v>4</v>
      </c>
      <c r="J7" s="12">
        <f t="shared" si="3"/>
        <v>230450.99037622195</v>
      </c>
      <c r="K7" s="25"/>
      <c r="L7" s="11">
        <f t="shared" si="4"/>
        <v>0</v>
      </c>
    </row>
    <row r="8" spans="1:12" x14ac:dyDescent="0.25">
      <c r="A8" s="2" t="s">
        <v>34</v>
      </c>
      <c r="B8" s="2" t="s">
        <v>41</v>
      </c>
      <c r="C8" s="2" t="s">
        <v>42</v>
      </c>
      <c r="D8" s="11">
        <v>2065</v>
      </c>
      <c r="E8" s="11">
        <f t="shared" si="0"/>
        <v>2150.216355</v>
      </c>
      <c r="F8" s="53">
        <v>51</v>
      </c>
      <c r="G8" s="54">
        <f t="shared" si="1"/>
        <v>1096.61034105</v>
      </c>
      <c r="H8" s="61">
        <f t="shared" si="2"/>
        <v>227.84999999999997</v>
      </c>
      <c r="I8" s="2">
        <v>7</v>
      </c>
      <c r="J8" s="12">
        <f t="shared" si="3"/>
        <v>249862.66620824247</v>
      </c>
      <c r="K8" s="25"/>
      <c r="L8" s="11">
        <f t="shared" si="4"/>
        <v>0</v>
      </c>
    </row>
    <row r="9" spans="1:12" x14ac:dyDescent="0.25">
      <c r="A9" s="2" t="s">
        <v>34</v>
      </c>
      <c r="B9" s="2" t="s">
        <v>43</v>
      </c>
      <c r="C9" s="2" t="s">
        <v>44</v>
      </c>
      <c r="D9" s="11">
        <v>200</v>
      </c>
      <c r="E9" s="11">
        <f t="shared" si="0"/>
        <v>208.2534</v>
      </c>
      <c r="F9" s="53">
        <v>51</v>
      </c>
      <c r="G9" s="54">
        <f t="shared" si="1"/>
        <v>106.209234</v>
      </c>
      <c r="H9" s="61">
        <f t="shared" si="2"/>
        <v>390.59999999999997</v>
      </c>
      <c r="I9" s="2">
        <v>12</v>
      </c>
      <c r="J9" s="12">
        <f t="shared" si="3"/>
        <v>41485.326800399991</v>
      </c>
      <c r="K9" s="25"/>
      <c r="L9" s="11">
        <f t="shared" si="4"/>
        <v>0</v>
      </c>
    </row>
    <row r="10" spans="1:12" x14ac:dyDescent="0.25">
      <c r="A10" s="2" t="s">
        <v>34</v>
      </c>
      <c r="B10" s="2" t="s">
        <v>45</v>
      </c>
      <c r="C10" s="21" t="s">
        <v>46</v>
      </c>
      <c r="D10" s="11">
        <v>3989</v>
      </c>
      <c r="E10" s="11">
        <f t="shared" si="0"/>
        <v>4153.614063</v>
      </c>
      <c r="F10" s="53">
        <v>51</v>
      </c>
      <c r="G10" s="54">
        <f t="shared" si="1"/>
        <v>2118.3431721299999</v>
      </c>
      <c r="H10" s="61">
        <f t="shared" si="2"/>
        <v>113.92499999999998</v>
      </c>
      <c r="I10" s="2">
        <v>3.5</v>
      </c>
      <c r="J10" s="12">
        <f t="shared" si="3"/>
        <v>241332.2458849102</v>
      </c>
      <c r="K10" s="25"/>
      <c r="L10" s="11">
        <f t="shared" si="4"/>
        <v>0</v>
      </c>
    </row>
    <row r="11" spans="1:12" x14ac:dyDescent="0.25">
      <c r="A11" s="2" t="s">
        <v>34</v>
      </c>
      <c r="B11" s="2" t="s">
        <v>47</v>
      </c>
      <c r="C11" s="2" t="s">
        <v>48</v>
      </c>
      <c r="D11" s="11">
        <v>1460</v>
      </c>
      <c r="E11" s="11">
        <f t="shared" si="0"/>
        <v>1520.24982</v>
      </c>
      <c r="F11" s="53">
        <v>51</v>
      </c>
      <c r="G11" s="54">
        <f t="shared" si="1"/>
        <v>775.32740820000004</v>
      </c>
      <c r="H11" s="61">
        <f t="shared" si="2"/>
        <v>358.04999999999995</v>
      </c>
      <c r="I11" s="2">
        <v>11</v>
      </c>
      <c r="J11" s="12">
        <f t="shared" si="3"/>
        <v>277605.97850600997</v>
      </c>
      <c r="K11" s="25"/>
      <c r="L11" s="11">
        <f t="shared" si="4"/>
        <v>0</v>
      </c>
    </row>
    <row r="12" spans="1:12" x14ac:dyDescent="0.25">
      <c r="A12" s="2" t="s">
        <v>34</v>
      </c>
      <c r="B12" s="2" t="s">
        <v>49</v>
      </c>
      <c r="C12" s="2" t="s">
        <v>50</v>
      </c>
      <c r="D12" s="11">
        <v>2529</v>
      </c>
      <c r="E12" s="11">
        <f t="shared" si="0"/>
        <v>2633.364243</v>
      </c>
      <c r="F12" s="53">
        <v>51</v>
      </c>
      <c r="G12" s="54">
        <f t="shared" si="1"/>
        <v>1343.01576393</v>
      </c>
      <c r="H12" s="61">
        <f t="shared" si="2"/>
        <v>71.61</v>
      </c>
      <c r="I12" s="2">
        <v>2.2000000000000002</v>
      </c>
      <c r="J12" s="12">
        <f t="shared" si="3"/>
        <v>96173.358855027298</v>
      </c>
      <c r="K12" s="25"/>
      <c r="L12" s="11">
        <f t="shared" si="4"/>
        <v>0</v>
      </c>
    </row>
    <row r="13" spans="1:12" x14ac:dyDescent="0.25">
      <c r="A13" s="2" t="s">
        <v>34</v>
      </c>
      <c r="B13" s="2" t="s">
        <v>52</v>
      </c>
      <c r="C13" s="2" t="s">
        <v>53</v>
      </c>
      <c r="D13" s="11">
        <v>175</v>
      </c>
      <c r="E13" s="11">
        <f t="shared" si="0"/>
        <v>182.22172499999999</v>
      </c>
      <c r="F13" s="53">
        <v>51</v>
      </c>
      <c r="G13" s="54">
        <f t="shared" si="1"/>
        <v>92.933079750000005</v>
      </c>
      <c r="H13" s="61">
        <f t="shared" si="2"/>
        <v>423.15</v>
      </c>
      <c r="I13" s="2">
        <v>13</v>
      </c>
      <c r="J13" s="12">
        <f t="shared" si="3"/>
        <v>39324.632696212502</v>
      </c>
      <c r="K13" s="25"/>
      <c r="L13" s="11">
        <f t="shared" si="4"/>
        <v>0</v>
      </c>
    </row>
    <row r="14" spans="1:12" x14ac:dyDescent="0.25">
      <c r="A14" s="2" t="s">
        <v>34</v>
      </c>
      <c r="B14" s="2" t="s">
        <v>54</v>
      </c>
      <c r="C14" s="2" t="s">
        <v>55</v>
      </c>
      <c r="D14" s="11">
        <v>1852</v>
      </c>
      <c r="E14" s="11">
        <f t="shared" si="0"/>
        <v>1928.4264839999998</v>
      </c>
      <c r="F14" s="53">
        <v>51</v>
      </c>
      <c r="G14" s="54">
        <f t="shared" si="1"/>
        <v>983.49750683999991</v>
      </c>
      <c r="H14" s="61">
        <f t="shared" si="2"/>
        <v>146.47499999999999</v>
      </c>
      <c r="I14" s="2">
        <v>4.5</v>
      </c>
      <c r="J14" s="12">
        <f t="shared" si="3"/>
        <v>144057.79731438897</v>
      </c>
      <c r="K14" s="25"/>
      <c r="L14" s="11">
        <f t="shared" si="4"/>
        <v>0</v>
      </c>
    </row>
    <row r="15" spans="1:12" x14ac:dyDescent="0.25">
      <c r="A15" s="2" t="s">
        <v>34</v>
      </c>
      <c r="B15" s="2" t="s">
        <v>57</v>
      </c>
      <c r="C15" s="2" t="s">
        <v>58</v>
      </c>
      <c r="D15" s="11">
        <v>225</v>
      </c>
      <c r="E15" s="11">
        <f t="shared" si="0"/>
        <v>234.28507499999998</v>
      </c>
      <c r="F15" s="53">
        <v>51</v>
      </c>
      <c r="G15" s="54">
        <f t="shared" si="1"/>
        <v>119.48538824999999</v>
      </c>
      <c r="H15" s="61">
        <f t="shared" si="2"/>
        <v>436.16999999999996</v>
      </c>
      <c r="I15" s="2">
        <v>13.4</v>
      </c>
      <c r="J15" s="12">
        <f t="shared" si="3"/>
        <v>52115.941793002487</v>
      </c>
      <c r="K15" s="25"/>
      <c r="L15" s="11">
        <f t="shared" si="4"/>
        <v>0</v>
      </c>
    </row>
    <row r="16" spans="1:12" x14ac:dyDescent="0.25">
      <c r="A16" s="2" t="s">
        <v>34</v>
      </c>
      <c r="B16" s="2" t="s">
        <v>60</v>
      </c>
      <c r="C16" s="2" t="s">
        <v>59</v>
      </c>
      <c r="D16" s="11">
        <v>168</v>
      </c>
      <c r="E16" s="11">
        <f t="shared" si="0"/>
        <v>174.93285599999999</v>
      </c>
      <c r="F16" s="53">
        <v>51</v>
      </c>
      <c r="G16" s="54">
        <f t="shared" si="1"/>
        <v>89.215756560000003</v>
      </c>
      <c r="H16" s="61">
        <f t="shared" si="2"/>
        <v>292.95</v>
      </c>
      <c r="I16" s="2">
        <v>9</v>
      </c>
      <c r="J16" s="12">
        <f t="shared" si="3"/>
        <v>26135.755884252001</v>
      </c>
      <c r="K16" s="25"/>
      <c r="L16" s="11">
        <f t="shared" si="4"/>
        <v>0</v>
      </c>
    </row>
    <row r="17" spans="1:12" x14ac:dyDescent="0.25">
      <c r="A17" s="2" t="s">
        <v>34</v>
      </c>
      <c r="B17" s="2" t="s">
        <v>61</v>
      </c>
      <c r="C17" s="2" t="s">
        <v>62</v>
      </c>
      <c r="D17" s="11">
        <v>253</v>
      </c>
      <c r="E17" s="11">
        <f t="shared" si="0"/>
        <v>263.44055099999997</v>
      </c>
      <c r="F17" s="53">
        <v>51</v>
      </c>
      <c r="G17" s="54">
        <f t="shared" si="1"/>
        <v>134.35468100999998</v>
      </c>
      <c r="H17" s="61">
        <f t="shared" si="2"/>
        <v>520.79999999999995</v>
      </c>
      <c r="I17" s="2">
        <v>16</v>
      </c>
      <c r="J17" s="12">
        <f t="shared" si="3"/>
        <v>69971.917870007979</v>
      </c>
      <c r="K17" s="25"/>
      <c r="L17" s="11">
        <f t="shared" si="4"/>
        <v>0</v>
      </c>
    </row>
    <row r="18" spans="1:12" x14ac:dyDescent="0.25">
      <c r="A18" s="2" t="s">
        <v>34</v>
      </c>
      <c r="B18" s="2" t="s">
        <v>22</v>
      </c>
      <c r="C18" s="2" t="s">
        <v>63</v>
      </c>
      <c r="D18" s="11">
        <v>64</v>
      </c>
      <c r="E18" s="11">
        <f t="shared" si="0"/>
        <v>66.641087999999996</v>
      </c>
      <c r="F18" s="53">
        <v>51</v>
      </c>
      <c r="G18" s="54">
        <f t="shared" si="1"/>
        <v>33.986954879999999</v>
      </c>
      <c r="H18" s="2">
        <v>2465</v>
      </c>
      <c r="I18" s="2"/>
      <c r="J18" s="12">
        <f t="shared" si="3"/>
        <v>83777.843779200004</v>
      </c>
      <c r="K18" s="25"/>
      <c r="L18" s="11">
        <f t="shared" si="4"/>
        <v>0</v>
      </c>
    </row>
    <row r="19" spans="1:12" x14ac:dyDescent="0.25">
      <c r="A19" s="2" t="s">
        <v>34</v>
      </c>
      <c r="B19" s="2" t="s">
        <v>24</v>
      </c>
      <c r="C19" s="2" t="s">
        <v>64</v>
      </c>
      <c r="D19" s="11">
        <v>151</v>
      </c>
      <c r="E19" s="11">
        <f t="shared" si="0"/>
        <v>157.23131699999999</v>
      </c>
      <c r="F19" s="53">
        <v>66</v>
      </c>
      <c r="G19" s="54">
        <f t="shared" si="1"/>
        <v>103.77266922</v>
      </c>
      <c r="H19" s="2">
        <v>3345</v>
      </c>
      <c r="I19" s="2"/>
      <c r="J19" s="12">
        <f t="shared" si="3"/>
        <v>347119.57854089997</v>
      </c>
      <c r="K19" s="25"/>
      <c r="L19" s="11">
        <f t="shared" si="4"/>
        <v>0</v>
      </c>
    </row>
    <row r="20" spans="1:12" x14ac:dyDescent="0.25">
      <c r="F20" s="85" t="s">
        <v>272</v>
      </c>
      <c r="G20" s="85"/>
      <c r="H20" s="85"/>
      <c r="I20" s="85"/>
      <c r="J20" s="51">
        <f>SUM(J5:J19)</f>
        <v>2069133.9635597786</v>
      </c>
      <c r="L20" s="26">
        <f>SUM(L5:L19)</f>
        <v>0</v>
      </c>
    </row>
  </sheetData>
  <mergeCells count="2">
    <mergeCell ref="F3:G3"/>
    <mergeCell ref="F20:I20"/>
  </mergeCells>
  <pageMargins left="0.25" right="0.25" top="0.75" bottom="0.75" header="0.3" footer="0.3"/>
  <pageSetup paperSize="9" scale="56"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76E4E-33C0-4F1D-A9CF-90CA30B91356}">
  <sheetPr>
    <pageSetUpPr fitToPage="1"/>
  </sheetPr>
  <dimension ref="A1:L20"/>
  <sheetViews>
    <sheetView showGridLines="0" workbookViewId="0">
      <selection activeCell="C29" sqref="C29"/>
    </sheetView>
  </sheetViews>
  <sheetFormatPr defaultRowHeight="15" x14ac:dyDescent="0.25"/>
  <cols>
    <col min="1" max="1" width="11.42578125" customWidth="1"/>
    <col min="3" max="3" width="111.28515625" bestFit="1" customWidth="1"/>
    <col min="4" max="4" width="11.5703125" bestFit="1" customWidth="1"/>
    <col min="5" max="5" width="13.7109375" customWidth="1"/>
    <col min="7" max="7" width="10.5703125" bestFit="1" customWidth="1"/>
    <col min="8" max="8" width="12" customWidth="1"/>
    <col min="10" max="10" width="15.5703125" customWidth="1"/>
    <col min="11" max="11" width="11.28515625" customWidth="1"/>
  </cols>
  <sheetData>
    <row r="1" spans="1:12" ht="30" x14ac:dyDescent="0.25">
      <c r="A1" s="1" t="s">
        <v>217</v>
      </c>
      <c r="B1" s="1">
        <v>503</v>
      </c>
      <c r="E1" s="62"/>
      <c r="F1" s="63"/>
      <c r="G1" s="64"/>
      <c r="H1" s="64"/>
      <c r="I1" s="63"/>
      <c r="J1" s="65"/>
    </row>
    <row r="3" spans="1:12" x14ac:dyDescent="0.25">
      <c r="F3" s="87" t="s">
        <v>208</v>
      </c>
      <c r="G3" s="87"/>
    </row>
    <row r="4" spans="1:12" ht="75" x14ac:dyDescent="0.25">
      <c r="A4" s="13" t="s">
        <v>0</v>
      </c>
      <c r="B4" s="13" t="s">
        <v>1</v>
      </c>
      <c r="C4" s="13" t="s">
        <v>2</v>
      </c>
      <c r="D4" s="13" t="s">
        <v>215</v>
      </c>
      <c r="E4" s="13" t="s">
        <v>211</v>
      </c>
      <c r="F4" s="52" t="s">
        <v>209</v>
      </c>
      <c r="G4" s="52" t="s">
        <v>210</v>
      </c>
      <c r="H4" s="13" t="s">
        <v>207</v>
      </c>
      <c r="I4" s="13" t="s">
        <v>212</v>
      </c>
      <c r="J4" s="13" t="s">
        <v>270</v>
      </c>
      <c r="K4" s="13" t="s">
        <v>213</v>
      </c>
      <c r="L4" s="13" t="s">
        <v>214</v>
      </c>
    </row>
    <row r="5" spans="1:12" x14ac:dyDescent="0.25">
      <c r="A5" s="2" t="s">
        <v>115</v>
      </c>
      <c r="B5" s="2" t="s">
        <v>116</v>
      </c>
      <c r="C5" s="2" t="s">
        <v>117</v>
      </c>
      <c r="D5" s="11">
        <v>3693</v>
      </c>
      <c r="E5" s="11">
        <f>D5*1.041267</f>
        <v>3845.3990309999999</v>
      </c>
      <c r="F5" s="53">
        <v>51</v>
      </c>
      <c r="G5" s="54">
        <f>(E5/100)*F5</f>
        <v>1961.1535058100001</v>
      </c>
      <c r="H5" s="61">
        <f>($B$1/100)*I5</f>
        <v>4.024</v>
      </c>
      <c r="I5" s="2">
        <v>0.8</v>
      </c>
      <c r="J5" s="12">
        <f>H5*G5</f>
        <v>7891.68170737944</v>
      </c>
      <c r="K5" s="25"/>
      <c r="L5" s="11">
        <f>K5*H5</f>
        <v>0</v>
      </c>
    </row>
    <row r="6" spans="1:12" x14ac:dyDescent="0.25">
      <c r="A6" s="2" t="s">
        <v>115</v>
      </c>
      <c r="B6" s="2" t="s">
        <v>118</v>
      </c>
      <c r="C6" s="2" t="s">
        <v>119</v>
      </c>
      <c r="D6" s="11">
        <v>137</v>
      </c>
      <c r="E6" s="11">
        <f t="shared" ref="E6:E19" si="0">D6*1.041267</f>
        <v>142.65357899999998</v>
      </c>
      <c r="F6" s="53">
        <v>51</v>
      </c>
      <c r="G6" s="54">
        <f t="shared" ref="G6:G19" si="1">(E6/100)*F6</f>
        <v>72.753325289999992</v>
      </c>
      <c r="H6" s="61">
        <f t="shared" ref="H6:H17" si="2">($B$1/100)*I6</f>
        <v>12.575000000000001</v>
      </c>
      <c r="I6" s="2">
        <v>2.5</v>
      </c>
      <c r="J6" s="12">
        <f t="shared" ref="J6:J19" si="3">H6*G6</f>
        <v>914.87306552174994</v>
      </c>
      <c r="K6" s="25"/>
      <c r="L6" s="11">
        <f t="shared" ref="L6:L20" si="4">K6*H6</f>
        <v>0</v>
      </c>
    </row>
    <row r="7" spans="1:12" x14ac:dyDescent="0.25">
      <c r="A7" s="2" t="s">
        <v>115</v>
      </c>
      <c r="B7" s="2" t="s">
        <v>120</v>
      </c>
      <c r="C7" s="2" t="s">
        <v>38</v>
      </c>
      <c r="D7" s="11">
        <v>211</v>
      </c>
      <c r="E7" s="11">
        <f t="shared" si="0"/>
        <v>219.707337</v>
      </c>
      <c r="F7" s="53">
        <v>51</v>
      </c>
      <c r="G7" s="54">
        <f t="shared" si="1"/>
        <v>112.05074187</v>
      </c>
      <c r="H7" s="61">
        <f t="shared" si="2"/>
        <v>3.0180000000000002</v>
      </c>
      <c r="I7" s="2">
        <v>0.6</v>
      </c>
      <c r="J7" s="12">
        <f t="shared" si="3"/>
        <v>338.16913896366003</v>
      </c>
      <c r="K7" s="25"/>
      <c r="L7" s="11">
        <f t="shared" si="4"/>
        <v>0</v>
      </c>
    </row>
    <row r="8" spans="1:12" x14ac:dyDescent="0.25">
      <c r="A8" s="2" t="s">
        <v>115</v>
      </c>
      <c r="B8" s="2" t="s">
        <v>43</v>
      </c>
      <c r="C8" s="2" t="s">
        <v>44</v>
      </c>
      <c r="D8" s="11">
        <v>200</v>
      </c>
      <c r="E8" s="11">
        <f t="shared" si="0"/>
        <v>208.2534</v>
      </c>
      <c r="F8" s="53">
        <v>51</v>
      </c>
      <c r="G8" s="54">
        <f t="shared" si="1"/>
        <v>106.209234</v>
      </c>
      <c r="H8" s="61">
        <f t="shared" si="2"/>
        <v>15.593000000000002</v>
      </c>
      <c r="I8" s="2">
        <v>3.1</v>
      </c>
      <c r="J8" s="12">
        <f t="shared" si="3"/>
        <v>1656.120585762</v>
      </c>
      <c r="K8" s="25"/>
      <c r="L8" s="11">
        <f t="shared" si="4"/>
        <v>0</v>
      </c>
    </row>
    <row r="9" spans="1:12" x14ac:dyDescent="0.25">
      <c r="A9" s="2" t="s">
        <v>115</v>
      </c>
      <c r="B9" s="2" t="s">
        <v>121</v>
      </c>
      <c r="C9" s="2" t="s">
        <v>51</v>
      </c>
      <c r="D9" s="11">
        <v>2525</v>
      </c>
      <c r="E9" s="11">
        <f t="shared" si="0"/>
        <v>2629.1991749999997</v>
      </c>
      <c r="F9" s="53">
        <v>51</v>
      </c>
      <c r="G9" s="54">
        <f t="shared" si="1"/>
        <v>1340.8915792499999</v>
      </c>
      <c r="H9" s="61">
        <f t="shared" si="2"/>
        <v>5.03</v>
      </c>
      <c r="I9" s="2">
        <v>1</v>
      </c>
      <c r="J9" s="12">
        <f t="shared" si="3"/>
        <v>6744.6846436275</v>
      </c>
      <c r="K9" s="25"/>
      <c r="L9" s="11">
        <f t="shared" si="4"/>
        <v>0</v>
      </c>
    </row>
    <row r="10" spans="1:12" x14ac:dyDescent="0.25">
      <c r="A10" s="2" t="s">
        <v>115</v>
      </c>
      <c r="B10" s="2" t="s">
        <v>122</v>
      </c>
      <c r="C10" s="2" t="s">
        <v>53</v>
      </c>
      <c r="D10" s="11">
        <v>175</v>
      </c>
      <c r="E10" s="11">
        <f t="shared" si="0"/>
        <v>182.22172499999999</v>
      </c>
      <c r="F10" s="53">
        <v>51</v>
      </c>
      <c r="G10" s="54">
        <f t="shared" si="1"/>
        <v>92.933079750000005</v>
      </c>
      <c r="H10" s="61">
        <f t="shared" si="2"/>
        <v>20.12</v>
      </c>
      <c r="I10" s="2">
        <v>4</v>
      </c>
      <c r="J10" s="12">
        <f t="shared" si="3"/>
        <v>1869.8135645700002</v>
      </c>
      <c r="K10" s="25"/>
      <c r="L10" s="11">
        <f t="shared" si="4"/>
        <v>0</v>
      </c>
    </row>
    <row r="11" spans="1:12" x14ac:dyDescent="0.25">
      <c r="A11" s="2" t="s">
        <v>115</v>
      </c>
      <c r="B11" s="2" t="s">
        <v>123</v>
      </c>
      <c r="C11" s="2" t="s">
        <v>58</v>
      </c>
      <c r="D11" s="11">
        <v>225</v>
      </c>
      <c r="E11" s="11">
        <f t="shared" si="0"/>
        <v>234.28507499999998</v>
      </c>
      <c r="F11" s="53">
        <v>51</v>
      </c>
      <c r="G11" s="54">
        <f t="shared" si="1"/>
        <v>119.48538824999999</v>
      </c>
      <c r="H11" s="61">
        <f t="shared" si="2"/>
        <v>20.12</v>
      </c>
      <c r="I11" s="2">
        <v>4</v>
      </c>
      <c r="J11" s="12">
        <f t="shared" si="3"/>
        <v>2404.04601159</v>
      </c>
      <c r="K11" s="25"/>
      <c r="L11" s="11">
        <f t="shared" si="4"/>
        <v>0</v>
      </c>
    </row>
    <row r="12" spans="1:12" x14ac:dyDescent="0.25">
      <c r="A12" s="2" t="s">
        <v>115</v>
      </c>
      <c r="B12" s="2" t="s">
        <v>124</v>
      </c>
      <c r="C12" s="2" t="s">
        <v>125</v>
      </c>
      <c r="D12" s="11">
        <v>155</v>
      </c>
      <c r="E12" s="11">
        <f t="shared" si="0"/>
        <v>161.39638499999998</v>
      </c>
      <c r="F12" s="53">
        <v>51</v>
      </c>
      <c r="G12" s="54">
        <f t="shared" si="1"/>
        <v>82.312156349999981</v>
      </c>
      <c r="H12" s="61">
        <f t="shared" si="2"/>
        <v>4.024</v>
      </c>
      <c r="I12" s="2">
        <v>0.8</v>
      </c>
      <c r="J12" s="12">
        <f t="shared" si="3"/>
        <v>331.22411715239991</v>
      </c>
      <c r="K12" s="25"/>
      <c r="L12" s="11">
        <f t="shared" si="4"/>
        <v>0</v>
      </c>
    </row>
    <row r="13" spans="1:12" x14ac:dyDescent="0.25">
      <c r="A13" s="2" t="s">
        <v>115</v>
      </c>
      <c r="B13" s="2" t="s">
        <v>126</v>
      </c>
      <c r="C13" s="2" t="s">
        <v>127</v>
      </c>
      <c r="D13" s="11">
        <v>164</v>
      </c>
      <c r="E13" s="11">
        <f t="shared" si="0"/>
        <v>170.767788</v>
      </c>
      <c r="F13" s="53">
        <v>51</v>
      </c>
      <c r="G13" s="54">
        <f t="shared" si="1"/>
        <v>87.091571879999989</v>
      </c>
      <c r="H13" s="61">
        <f t="shared" si="2"/>
        <v>55.330000000000005</v>
      </c>
      <c r="I13" s="2">
        <v>11</v>
      </c>
      <c r="J13" s="12">
        <f t="shared" si="3"/>
        <v>4818.7766721203998</v>
      </c>
      <c r="K13" s="25"/>
      <c r="L13" s="11">
        <f t="shared" si="4"/>
        <v>0</v>
      </c>
    </row>
    <row r="14" spans="1:12" x14ac:dyDescent="0.25">
      <c r="A14" s="2" t="s">
        <v>115</v>
      </c>
      <c r="B14" s="2" t="s">
        <v>128</v>
      </c>
      <c r="C14" s="2" t="s">
        <v>129</v>
      </c>
      <c r="D14" s="11">
        <v>154</v>
      </c>
      <c r="E14" s="11">
        <f t="shared" si="0"/>
        <v>160.355118</v>
      </c>
      <c r="F14" s="53">
        <v>51</v>
      </c>
      <c r="G14" s="54">
        <f t="shared" si="1"/>
        <v>81.781110179999999</v>
      </c>
      <c r="H14" s="61">
        <f t="shared" si="2"/>
        <v>4.024</v>
      </c>
      <c r="I14" s="2">
        <v>0.8</v>
      </c>
      <c r="J14" s="12">
        <f t="shared" si="3"/>
        <v>329.08718736432002</v>
      </c>
      <c r="K14" s="25"/>
      <c r="L14" s="11">
        <f t="shared" si="4"/>
        <v>0</v>
      </c>
    </row>
    <row r="15" spans="1:12" x14ac:dyDescent="0.25">
      <c r="A15" s="2" t="s">
        <v>115</v>
      </c>
      <c r="B15" s="2" t="s">
        <v>130</v>
      </c>
      <c r="C15" s="2" t="s">
        <v>131</v>
      </c>
      <c r="D15" s="11">
        <v>186</v>
      </c>
      <c r="E15" s="11">
        <f t="shared" si="0"/>
        <v>193.67566199999999</v>
      </c>
      <c r="F15" s="53">
        <v>51</v>
      </c>
      <c r="G15" s="54">
        <f t="shared" si="1"/>
        <v>98.774587619999991</v>
      </c>
      <c r="H15" s="61">
        <f t="shared" si="2"/>
        <v>8.5510000000000002</v>
      </c>
      <c r="I15" s="2">
        <v>1.7</v>
      </c>
      <c r="J15" s="12">
        <f t="shared" si="3"/>
        <v>844.62149873861995</v>
      </c>
      <c r="K15" s="25"/>
      <c r="L15" s="11">
        <f t="shared" si="4"/>
        <v>0</v>
      </c>
    </row>
    <row r="16" spans="1:12" x14ac:dyDescent="0.25">
      <c r="A16" s="2" t="s">
        <v>115</v>
      </c>
      <c r="B16" s="2" t="s">
        <v>132</v>
      </c>
      <c r="C16" s="2" t="s">
        <v>133</v>
      </c>
      <c r="D16" s="11">
        <v>301</v>
      </c>
      <c r="E16" s="11">
        <f t="shared" si="0"/>
        <v>313.42136699999998</v>
      </c>
      <c r="F16" s="53">
        <v>51</v>
      </c>
      <c r="G16" s="54">
        <f t="shared" si="1"/>
        <v>159.84489717</v>
      </c>
      <c r="H16" s="61">
        <f t="shared" si="2"/>
        <v>58.850999999999999</v>
      </c>
      <c r="I16" s="2">
        <v>11.7</v>
      </c>
      <c r="J16" s="12">
        <f t="shared" si="3"/>
        <v>9407.0320433516699</v>
      </c>
      <c r="K16" s="25"/>
      <c r="L16" s="11">
        <f t="shared" si="4"/>
        <v>0</v>
      </c>
    </row>
    <row r="17" spans="1:12" x14ac:dyDescent="0.25">
      <c r="A17" s="2" t="s">
        <v>115</v>
      </c>
      <c r="B17" s="2" t="s">
        <v>29</v>
      </c>
      <c r="C17" s="2" t="s">
        <v>112</v>
      </c>
      <c r="D17" s="11">
        <v>152</v>
      </c>
      <c r="E17" s="11">
        <f t="shared" si="0"/>
        <v>158.27258399999999</v>
      </c>
      <c r="F17" s="53">
        <v>51</v>
      </c>
      <c r="G17" s="54">
        <f t="shared" si="1"/>
        <v>80.719017839999992</v>
      </c>
      <c r="H17" s="61">
        <f t="shared" si="2"/>
        <v>291.74</v>
      </c>
      <c r="I17" s="2">
        <v>58</v>
      </c>
      <c r="J17" s="12">
        <f t="shared" si="3"/>
        <v>23548.9662646416</v>
      </c>
      <c r="K17" s="25"/>
      <c r="L17" s="11">
        <f t="shared" si="4"/>
        <v>0</v>
      </c>
    </row>
    <row r="18" spans="1:12" x14ac:dyDescent="0.25">
      <c r="A18" s="2" t="s">
        <v>115</v>
      </c>
      <c r="B18" s="2" t="s">
        <v>22</v>
      </c>
      <c r="C18" s="2" t="s">
        <v>63</v>
      </c>
      <c r="D18" s="11">
        <v>80</v>
      </c>
      <c r="E18" s="11">
        <f t="shared" si="0"/>
        <v>83.301359999999988</v>
      </c>
      <c r="F18" s="53">
        <v>51</v>
      </c>
      <c r="G18" s="54">
        <f t="shared" si="1"/>
        <v>42.483693599999995</v>
      </c>
      <c r="H18" s="61">
        <v>1048</v>
      </c>
      <c r="I18" s="2"/>
      <c r="J18" s="12">
        <f t="shared" si="3"/>
        <v>44522.910892799991</v>
      </c>
      <c r="K18" s="25"/>
      <c r="L18" s="11">
        <f t="shared" si="4"/>
        <v>0</v>
      </c>
    </row>
    <row r="19" spans="1:12" x14ac:dyDescent="0.25">
      <c r="A19" s="2" t="s">
        <v>115</v>
      </c>
      <c r="B19" s="2" t="s">
        <v>24</v>
      </c>
      <c r="C19" s="2" t="s">
        <v>64</v>
      </c>
      <c r="D19" s="11">
        <v>172</v>
      </c>
      <c r="E19" s="11">
        <f t="shared" si="0"/>
        <v>179.09792399999998</v>
      </c>
      <c r="F19" s="53">
        <v>66</v>
      </c>
      <c r="G19" s="54">
        <f t="shared" si="1"/>
        <v>118.20462983999998</v>
      </c>
      <c r="H19" s="61">
        <v>1044</v>
      </c>
      <c r="I19" s="2"/>
      <c r="J19" s="12">
        <f t="shared" si="3"/>
        <v>123405.63355295997</v>
      </c>
      <c r="K19" s="25"/>
      <c r="L19" s="11">
        <f t="shared" si="4"/>
        <v>0</v>
      </c>
    </row>
    <row r="20" spans="1:12" x14ac:dyDescent="0.25">
      <c r="F20" s="85" t="s">
        <v>272</v>
      </c>
      <c r="G20" s="85"/>
      <c r="H20" s="85"/>
      <c r="I20" s="85"/>
      <c r="J20" s="12">
        <f>SUM(J5:J19)</f>
        <v>229027.64094654331</v>
      </c>
      <c r="L20" s="39">
        <f t="shared" si="4"/>
        <v>0</v>
      </c>
    </row>
  </sheetData>
  <mergeCells count="2">
    <mergeCell ref="F3:G3"/>
    <mergeCell ref="F20:I20"/>
  </mergeCells>
  <pageMargins left="0.25" right="0.25" top="0.75" bottom="0.75" header="0.3" footer="0.3"/>
  <pageSetup paperSize="9" scale="56"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F64CE-9FAC-464C-8DA3-A7E9197C09A6}">
  <sheetPr>
    <pageSetUpPr fitToPage="1"/>
  </sheetPr>
  <dimension ref="A1:L8"/>
  <sheetViews>
    <sheetView showGridLines="0" workbookViewId="0">
      <selection activeCell="C23" sqref="C23"/>
    </sheetView>
  </sheetViews>
  <sheetFormatPr defaultRowHeight="15" x14ac:dyDescent="0.25"/>
  <cols>
    <col min="1" max="1" width="12.5703125" customWidth="1"/>
    <col min="3" max="3" width="111.28515625" bestFit="1" customWidth="1"/>
    <col min="4" max="4" width="11.5703125" bestFit="1" customWidth="1"/>
    <col min="5" max="5" width="14.140625" customWidth="1"/>
    <col min="7" max="7" width="10.5703125" bestFit="1" customWidth="1"/>
    <col min="8" max="8" width="10" customWidth="1"/>
    <col min="10" max="10" width="14.7109375" customWidth="1"/>
    <col min="11" max="11" width="10.85546875" customWidth="1"/>
  </cols>
  <sheetData>
    <row r="1" spans="1:12" ht="30" x14ac:dyDescent="0.25">
      <c r="A1" s="1" t="s">
        <v>217</v>
      </c>
      <c r="B1" s="1">
        <v>3368</v>
      </c>
    </row>
    <row r="3" spans="1:12" x14ac:dyDescent="0.25">
      <c r="F3" s="87" t="s">
        <v>208</v>
      </c>
      <c r="G3" s="87"/>
    </row>
    <row r="4" spans="1:12" ht="75" x14ac:dyDescent="0.25">
      <c r="A4" s="13" t="s">
        <v>0</v>
      </c>
      <c r="B4" s="13" t="s">
        <v>1</v>
      </c>
      <c r="C4" s="13" t="s">
        <v>2</v>
      </c>
      <c r="D4" s="13" t="s">
        <v>215</v>
      </c>
      <c r="E4" s="13" t="s">
        <v>211</v>
      </c>
      <c r="F4" s="52" t="s">
        <v>209</v>
      </c>
      <c r="G4" s="52" t="s">
        <v>210</v>
      </c>
      <c r="H4" s="13" t="s">
        <v>207</v>
      </c>
      <c r="I4" s="13" t="s">
        <v>212</v>
      </c>
      <c r="J4" s="13" t="s">
        <v>270</v>
      </c>
      <c r="K4" s="13" t="s">
        <v>213</v>
      </c>
      <c r="L4" s="13" t="s">
        <v>214</v>
      </c>
    </row>
    <row r="5" spans="1:12" x14ac:dyDescent="0.25">
      <c r="A5" s="2" t="s">
        <v>194</v>
      </c>
      <c r="B5" s="14" t="s">
        <v>195</v>
      </c>
      <c r="C5" s="14" t="s">
        <v>196</v>
      </c>
      <c r="D5" s="11">
        <v>289</v>
      </c>
      <c r="E5" s="11">
        <f t="shared" ref="E5:E7" si="0">D5/1.041267</f>
        <v>277.54648903691373</v>
      </c>
      <c r="F5" s="53">
        <v>51</v>
      </c>
      <c r="G5" s="54">
        <f t="shared" ref="G5:G7" si="1">(E5/100)*F5</f>
        <v>141.548709408826</v>
      </c>
      <c r="H5" s="2">
        <v>1122</v>
      </c>
      <c r="I5" s="2">
        <v>50</v>
      </c>
      <c r="J5" s="12">
        <f t="shared" ref="J5:J7" si="2">H5*G5</f>
        <v>158817.65195670276</v>
      </c>
      <c r="K5" s="25"/>
      <c r="L5" s="11">
        <f t="shared" ref="L5:L7" si="3">H5*K5</f>
        <v>0</v>
      </c>
    </row>
    <row r="6" spans="1:12" x14ac:dyDescent="0.25">
      <c r="A6" s="2" t="s">
        <v>194</v>
      </c>
      <c r="B6" s="14" t="s">
        <v>197</v>
      </c>
      <c r="C6" s="14" t="s">
        <v>198</v>
      </c>
      <c r="D6" s="11">
        <v>720</v>
      </c>
      <c r="E6" s="11">
        <f t="shared" si="0"/>
        <v>691.46530140684376</v>
      </c>
      <c r="F6" s="53">
        <v>51</v>
      </c>
      <c r="G6" s="54">
        <f t="shared" si="1"/>
        <v>352.64730371749033</v>
      </c>
      <c r="H6" s="2">
        <v>1122</v>
      </c>
      <c r="I6" s="2">
        <v>50</v>
      </c>
      <c r="J6" s="12">
        <f t="shared" si="2"/>
        <v>395670.27477102412</v>
      </c>
      <c r="K6" s="25"/>
      <c r="L6" s="11">
        <f t="shared" si="3"/>
        <v>0</v>
      </c>
    </row>
    <row r="7" spans="1:12" x14ac:dyDescent="0.25">
      <c r="A7" s="2" t="s">
        <v>194</v>
      </c>
      <c r="B7" s="2" t="s">
        <v>24</v>
      </c>
      <c r="C7" s="2" t="s">
        <v>25</v>
      </c>
      <c r="D7" s="11">
        <v>164</v>
      </c>
      <c r="E7" s="11">
        <f t="shared" si="0"/>
        <v>157.5004297648922</v>
      </c>
      <c r="F7" s="53">
        <v>66</v>
      </c>
      <c r="G7" s="54">
        <f t="shared" si="1"/>
        <v>103.95028364482886</v>
      </c>
      <c r="H7" s="2">
        <v>1122</v>
      </c>
      <c r="I7" s="2"/>
      <c r="J7" s="12">
        <f t="shared" si="2"/>
        <v>116632.21824949798</v>
      </c>
      <c r="K7" s="25"/>
      <c r="L7" s="11">
        <f t="shared" si="3"/>
        <v>0</v>
      </c>
    </row>
    <row r="8" spans="1:12" x14ac:dyDescent="0.25">
      <c r="F8" s="85" t="s">
        <v>272</v>
      </c>
      <c r="G8" s="85"/>
      <c r="H8" s="85"/>
      <c r="I8" s="85"/>
      <c r="J8" s="51">
        <f>SUM(J5:J7)</f>
        <v>671120.14497722476</v>
      </c>
      <c r="L8" s="40">
        <f>SUM(L5:L7)</f>
        <v>0</v>
      </c>
    </row>
  </sheetData>
  <mergeCells count="2">
    <mergeCell ref="F3:G3"/>
    <mergeCell ref="F8:I8"/>
  </mergeCells>
  <pageMargins left="0.25" right="0.25" top="0.75" bottom="0.75" header="0.3" footer="0.3"/>
  <pageSetup paperSize="9" scale="5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Guidance</vt:lpstr>
      <vt:lpstr>Master</vt:lpstr>
      <vt:lpstr>Commercial Summary_Bid</vt:lpstr>
      <vt:lpstr>Lot1Derm</vt:lpstr>
      <vt:lpstr>Lot1Plastic</vt:lpstr>
      <vt:lpstr>Lot1General</vt:lpstr>
      <vt:lpstr>Lot1ENT</vt:lpstr>
      <vt:lpstr>Lot1OMFS</vt:lpstr>
      <vt:lpstr>Lot1Uro</vt:lpstr>
      <vt:lpstr>Lot1BGynae</vt:lpstr>
      <vt:lpstr>Lot2Gastro</vt:lpstr>
      <vt:lpstr>Lot3T_O</vt:lpstr>
      <vt:lpstr>Lot4CGynae</vt:lpstr>
      <vt:lpstr>Lot5Paed</vt:lpstr>
      <vt:lpstr>Lot6Breast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Whitaker Marie (R0A) MFT</dc:creator>
  <cp:lastModifiedBy>Whitaker Marie (R0A) MFT</cp:lastModifiedBy>
  <cp:lastPrinted>2025-06-11T12:22:15Z</cp:lastPrinted>
  <dcterms:created xsi:type="dcterms:W3CDTF">2025-06-06T07:17:27Z</dcterms:created>
  <dcterms:modified xsi:type="dcterms:W3CDTF">2025-06-12T16:11:38Z</dcterms:modified>
</cp:coreProperties>
</file>