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84" yWindow="-456" windowWidth="38400" windowHeight="13176" activeTab="2"/>
  </bookViews>
  <sheets>
    <sheet name="Supplier Submission" sheetId="4" r:id="rId1"/>
    <sheet name="Annex A" sheetId="3" r:id="rId2"/>
    <sheet name="Gross Margin Calculation" sheetId="1" r:id="rId3"/>
  </sheets>
  <definedNames>
    <definedName name="Grades" localSheetId="0">'Supplier Submission'!#REF!</definedName>
    <definedName name="Grades">'Gross Margin Calculation'!$I$31:$I$35</definedName>
    <definedName name="_xlnm.Print_Area" localSheetId="0">'Supplier Submission'!$A$1:$F$73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10" i="4" l="1"/>
  <c r="A5" i="1"/>
  <c r="A14" i="4"/>
  <c r="A9" i="1"/>
  <c r="A15" i="4"/>
  <c r="A10" i="1"/>
  <c r="A16" i="4"/>
  <c r="A11" i="1"/>
  <c r="A17" i="4"/>
  <c r="A12" i="1"/>
  <c r="A18" i="4"/>
  <c r="A13" i="1"/>
  <c r="A19" i="4"/>
  <c r="A14" i="1"/>
  <c r="A20" i="4"/>
  <c r="A15" i="1"/>
  <c r="A21" i="4"/>
  <c r="A16" i="1"/>
  <c r="A22" i="4"/>
  <c r="A17" i="1"/>
  <c r="A23" i="4"/>
  <c r="A18" i="1"/>
  <c r="A24" i="4"/>
  <c r="A19" i="1"/>
  <c r="A11" i="4"/>
  <c r="A6" i="1"/>
  <c r="A12" i="4"/>
  <c r="A7" i="1"/>
  <c r="A13" i="4"/>
  <c r="A8" i="1"/>
  <c r="K19" i="1"/>
  <c r="K9" i="1"/>
  <c r="L9" i="1" s="1"/>
  <c r="B11" i="4"/>
  <c r="B10" i="4"/>
  <c r="B12" i="4"/>
  <c r="B13" i="4"/>
  <c r="B14" i="4"/>
  <c r="B15" i="4"/>
  <c r="B16" i="4"/>
  <c r="B17" i="4"/>
  <c r="B18" i="4"/>
  <c r="B19" i="4"/>
  <c r="B20" i="4"/>
  <c r="B21" i="4"/>
  <c r="B22" i="4"/>
  <c r="B23" i="4"/>
  <c r="B24" i="4"/>
  <c r="B25" i="4"/>
  <c r="E25" i="4" s="1"/>
  <c r="F51" i="4"/>
  <c r="D5" i="1"/>
  <c r="D6" i="1"/>
  <c r="D7" i="1"/>
  <c r="D8" i="1"/>
  <c r="D9" i="1"/>
  <c r="D10" i="1"/>
  <c r="D11" i="1"/>
  <c r="D12" i="1"/>
  <c r="D13" i="1"/>
  <c r="D14" i="1"/>
  <c r="D15" i="1"/>
  <c r="D16" i="1"/>
  <c r="D17" i="1"/>
  <c r="D18" i="1"/>
  <c r="D19" i="1"/>
  <c r="B5" i="1"/>
  <c r="B6" i="1"/>
  <c r="B7" i="1"/>
  <c r="B20" i="1" s="1"/>
  <c r="B8" i="1"/>
  <c r="B9" i="1"/>
  <c r="B10" i="1"/>
  <c r="B11" i="1"/>
  <c r="B12" i="1"/>
  <c r="B13" i="1"/>
  <c r="B14" i="1"/>
  <c r="B15" i="1"/>
  <c r="B16" i="1"/>
  <c r="B17" i="1"/>
  <c r="B18" i="1"/>
  <c r="B19" i="1"/>
  <c r="H32" i="1"/>
  <c r="J32" i="1" s="1"/>
  <c r="K32" i="1" s="1"/>
  <c r="L32" i="1" s="1"/>
  <c r="M32" i="1" s="1"/>
  <c r="K6" i="1"/>
  <c r="I6" i="1"/>
  <c r="J6" i="1"/>
  <c r="L6" i="1"/>
  <c r="K16" i="1"/>
  <c r="I16" i="1"/>
  <c r="J16" i="1"/>
  <c r="L16" i="1"/>
  <c r="E9" i="1"/>
  <c r="E10" i="1"/>
  <c r="E5" i="1"/>
  <c r="E6" i="1"/>
  <c r="E7" i="1"/>
  <c r="E8" i="1"/>
  <c r="E11" i="1"/>
  <c r="E12" i="1"/>
  <c r="E13" i="1"/>
  <c r="E14" i="1"/>
  <c r="E15" i="1"/>
  <c r="E16" i="1"/>
  <c r="E17" i="1"/>
  <c r="E18" i="1"/>
  <c r="E19" i="1"/>
  <c r="H33" i="1"/>
  <c r="J33" i="1" s="1"/>
  <c r="K33" i="1" s="1"/>
  <c r="L33" i="1" s="1"/>
  <c r="M33" i="1" s="1"/>
  <c r="K7" i="1"/>
  <c r="L7" i="1" s="1"/>
  <c r="K17" i="1"/>
  <c r="L17" i="1" s="1"/>
  <c r="I17" i="1"/>
  <c r="J17" i="1"/>
  <c r="H34" i="1"/>
  <c r="K8" i="1"/>
  <c r="L8" i="1" s="1"/>
  <c r="I8" i="1"/>
  <c r="J8" i="1"/>
  <c r="K18" i="1"/>
  <c r="L18" i="1" s="1"/>
  <c r="I18" i="1"/>
  <c r="J18" i="1"/>
  <c r="J34" i="1"/>
  <c r="K34" i="1" s="1"/>
  <c r="L34" i="1" s="1"/>
  <c r="M34" i="1" s="1"/>
  <c r="H35" i="1"/>
  <c r="J35" i="1" s="1"/>
  <c r="K35" i="1" s="1"/>
  <c r="L35" i="1" s="1"/>
  <c r="M35" i="1" s="1"/>
  <c r="I9" i="1"/>
  <c r="J9" i="1"/>
  <c r="I19" i="1"/>
  <c r="J19" i="1"/>
  <c r="L19" i="1"/>
  <c r="H31" i="1"/>
  <c r="K5" i="1"/>
  <c r="L5" i="1" s="1"/>
  <c r="I5" i="1"/>
  <c r="J5" i="1"/>
  <c r="K15" i="1"/>
  <c r="L15" i="1" s="1"/>
  <c r="G5" i="1"/>
  <c r="G6" i="1"/>
  <c r="G7" i="1"/>
  <c r="G8" i="1"/>
  <c r="G9" i="1"/>
  <c r="G10" i="1"/>
  <c r="G11" i="1"/>
  <c r="G12" i="1"/>
  <c r="G13" i="1"/>
  <c r="G14" i="1"/>
  <c r="G15" i="1"/>
  <c r="G16" i="1"/>
  <c r="G17" i="1"/>
  <c r="G18" i="1"/>
  <c r="G19" i="1"/>
  <c r="J15" i="1"/>
  <c r="I15" i="1"/>
  <c r="F5" i="1"/>
  <c r="F6" i="1"/>
  <c r="F7" i="1"/>
  <c r="F8" i="1"/>
  <c r="F9" i="1"/>
  <c r="F10" i="1"/>
  <c r="F11" i="1"/>
  <c r="F12" i="1"/>
  <c r="F13" i="1"/>
  <c r="F14" i="1"/>
  <c r="F15" i="1"/>
  <c r="F16" i="1"/>
  <c r="F17" i="1"/>
  <c r="F18" i="1"/>
  <c r="F19" i="1"/>
  <c r="E57" i="4"/>
  <c r="J7" i="1"/>
  <c r="I7" i="1"/>
  <c r="C7" i="1"/>
  <c r="C8" i="1"/>
  <c r="C9" i="1"/>
  <c r="C10" i="1"/>
  <c r="C11" i="1"/>
  <c r="C12" i="1"/>
  <c r="C13" i="1"/>
  <c r="C14" i="1"/>
  <c r="C15" i="1"/>
  <c r="C16" i="1"/>
  <c r="C17" i="1"/>
  <c r="C18" i="1"/>
  <c r="C19" i="1"/>
  <c r="C6" i="1"/>
  <c r="C5" i="1"/>
  <c r="F52" i="4"/>
  <c r="F53" i="4"/>
  <c r="F54" i="4"/>
  <c r="F55" i="4"/>
  <c r="F57" i="4"/>
  <c r="K22" i="1" l="1"/>
  <c r="E20" i="1"/>
  <c r="N34" i="1"/>
  <c r="H36" i="1"/>
  <c r="H37" i="1" s="1"/>
  <c r="N32" i="1"/>
  <c r="J31" i="1"/>
  <c r="K31" i="1" s="1"/>
  <c r="L31" i="1" s="1"/>
  <c r="M31" i="1" s="1"/>
  <c r="L36" i="1" s="1"/>
  <c r="G42" i="1" s="1"/>
  <c r="G43" i="1" s="1"/>
  <c r="N35" i="1"/>
  <c r="N33" i="1"/>
  <c r="N31" i="1" l="1"/>
</calcChain>
</file>

<file path=xl/sharedStrings.xml><?xml version="1.0" encoding="utf-8"?>
<sst xmlns="http://schemas.openxmlformats.org/spreadsheetml/2006/main" count="161" uniqueCount="92">
  <si>
    <t>Rate/day (£)</t>
  </si>
  <si>
    <t>No.</t>
  </si>
  <si>
    <t>Grade</t>
  </si>
  <si>
    <t>Average</t>
  </si>
  <si>
    <t>INPUTS FROM SERVICE PROVIDER</t>
  </si>
  <si>
    <t>Rate card for Core Services</t>
  </si>
  <si>
    <t>Min annual basic (£)</t>
  </si>
  <si>
    <t>Max annual basic (£)</t>
  </si>
  <si>
    <t>ASSUMPTIONS APPLIED (NOT FOR ADJUSTMENT BY SERVICE PROVIDER)</t>
  </si>
  <si>
    <t>WORKING DAYS PER YEAR</t>
  </si>
  <si>
    <t>LABOUR ASSOCIATED COSTS (%)</t>
  </si>
  <si>
    <t>Mid range pay rates for Core Services staff</t>
  </si>
  <si>
    <t>Annual basic (£)</t>
  </si>
  <si>
    <t>Annual basic plus LAC (£)</t>
  </si>
  <si>
    <t>Equivalient daily charge (£)</t>
  </si>
  <si>
    <t>AVERAGE MARKUP</t>
  </si>
  <si>
    <t>AVERAGE GROSS MARGIN (%)</t>
  </si>
  <si>
    <t>FOR INFORMATION</t>
  </si>
  <si>
    <t>GM PER GRADE</t>
  </si>
  <si>
    <t>NOMINAL GROSS MARGIN CALCULATION</t>
  </si>
  <si>
    <t>Name</t>
  </si>
  <si>
    <t>Checksum</t>
  </si>
  <si>
    <t>Partner/Director</t>
  </si>
  <si>
    <t>Managing Consultant</t>
  </si>
  <si>
    <t>Senior Consultant</t>
  </si>
  <si>
    <t>Consultant</t>
  </si>
  <si>
    <t>Pricing Schedule for:</t>
  </si>
  <si>
    <t>Tenderer to insert its name here</t>
  </si>
  <si>
    <t>Name of Individual</t>
  </si>
  <si>
    <t>Insert</t>
  </si>
  <si>
    <t>RATE CARD FOR CORE SERVICES</t>
  </si>
  <si>
    <t>RATE CARD FOR OPTIONAL SERVICES</t>
  </si>
  <si>
    <t xml:space="preserve"> Max Rate/day (£)</t>
  </si>
  <si>
    <t>Weighting</t>
  </si>
  <si>
    <t>Information request</t>
  </si>
  <si>
    <t>Evaluation considerations</t>
  </si>
  <si>
    <t>The Authority will use these values in the manner described in the ITT documentation and Contract for Services</t>
  </si>
  <si>
    <t>Consultancy Grades</t>
  </si>
  <si>
    <t>Core Services</t>
  </si>
  <si>
    <t>Optional Services</t>
  </si>
  <si>
    <t xml:space="preserve">Director / Partner </t>
  </si>
  <si>
    <t>Extensive experience in their specialist field, in which they are nationally or internationally renowned as an expert. Extensive experience of leading or directing major, complex and business-critical projects, bringing genuine strategic insight. In depth knowledge of the public sector and of current policy and political issues affecting it. Typically we would expect a person within this category to have significant, proven, industry recognised experience.</t>
  </si>
  <si>
    <t>Substantial experience in their specialist field and in a consultancy role. In depth knowledge of the public sector and of current policy and political issues affecting it. Previous experience in project management on at least five major projects, preferably in the public sector and using the PRINCE2 or equivalent method. Typically we would expect a person within this category to have significant, proven, industry recognised experience.</t>
  </si>
  <si>
    <t>Substantial experience in their specialist field and in a consultancy/training role. Previous experience in project management and working in a wide range of high quality and relevant projects. Familiarity of the issues/problems facing public sector organisations. Typically we would expect a person within this category to have proven experience</t>
  </si>
  <si>
    <t>Notable experience and in-depth knowledge of their specialist field. Evidence of a wide range of consultancy projects and client facing experience. Support work in process and organisational design and leading workshops and events. Typically we would expect a person within this category to have relevant experience.</t>
  </si>
  <si>
    <t>Demonstrable experience in a wide range of projects in their specialist field. Evidence of client facing experience and support services to wider consultancy projects. Typically we would expect a person within this category to have had relevant exposure</t>
  </si>
  <si>
    <t>Characteristics</t>
  </si>
  <si>
    <t>Each individual named in the core services rate card will be considered Key Personnel within the terms of the Contract</t>
  </si>
  <si>
    <t>Labour Associated costs (%) - 40%</t>
  </si>
  <si>
    <t>Working days per year calculated at 220 days</t>
  </si>
  <si>
    <t>Evaluation Price will be calculated by dividing all the individual rates by the number of Key Personnel to provide an average day rate</t>
  </si>
  <si>
    <t>Day rates are based on a standard 8 hour day</t>
  </si>
  <si>
    <t>Evaluation Price will be calculated by taking the maximum day rate x weight, then dividing the rates by the number of grades to provide a blended day rate</t>
  </si>
  <si>
    <t>Weighted Rate</t>
  </si>
  <si>
    <t>Grades are based on standard descriptions provided in Annex A of this Schedule</t>
  </si>
  <si>
    <t>Evaluation Rate (EP1):</t>
  </si>
  <si>
    <t>Evaluation Rate (EP2):</t>
  </si>
  <si>
    <t>Attachment 6 - Pricing Matrix</t>
  </si>
  <si>
    <t>Annex A - Grade Definitions</t>
  </si>
  <si>
    <t>Prime/Sub</t>
  </si>
  <si>
    <t>Pay bands (Prime Contractor)</t>
  </si>
  <si>
    <t>Pay bands (Sub Contractor)</t>
  </si>
  <si>
    <t>P</t>
  </si>
  <si>
    <t>S</t>
  </si>
  <si>
    <t>Count</t>
  </si>
  <si>
    <t>Salary mid point</t>
  </si>
  <si>
    <t>Note: the mid range pay rates below are computed through a weighted average of the mid point salaries above taking account of the number of resources provided by the Prime compared to the Sub-Contractor</t>
  </si>
  <si>
    <t>Contractor resource; P=Prime, S=Sub</t>
  </si>
  <si>
    <t>Select grade</t>
  </si>
  <si>
    <t>N/A</t>
  </si>
  <si>
    <t>PP</t>
  </si>
  <si>
    <t>MP</t>
  </si>
  <si>
    <t>SP</t>
  </si>
  <si>
    <t>CP</t>
  </si>
  <si>
    <t>PS</t>
  </si>
  <si>
    <t>MS</t>
  </si>
  <si>
    <t>SS</t>
  </si>
  <si>
    <t>CS</t>
  </si>
  <si>
    <t>MID POINT</t>
  </si>
  <si>
    <t>Inputs for Gross Margin Calculation (Prime contractor)**</t>
  </si>
  <si>
    <t>Inputs for Gross Margin Calculation (Sub contractor)**</t>
  </si>
  <si>
    <t>**Where basic salary bands cannot be provided (e.g. equity partner), the mark up and gross margin will be calculated for those grades that do have banding and the non-banded grades will be assumed to have the same average gross margin</t>
  </si>
  <si>
    <t>Bidders to input basic salary banding in the tables below. Where basic salary banding cannot be entered (e.g. equity partner grade), then zeros should be entered into the table and assumptions listed below will apply</t>
  </si>
  <si>
    <t>Note: the margin calculations below only take account of those grades with salary banding (see assumptions)</t>
  </si>
  <si>
    <t>Junior Consultant/Analyst</t>
  </si>
  <si>
    <t>JP</t>
  </si>
  <si>
    <t>JS</t>
  </si>
  <si>
    <t>Insert name</t>
  </si>
  <si>
    <t>Insert Rate</t>
  </si>
  <si>
    <t>The definition of each Functional role is provided in the Contract, Schedule 2: Services, Part A - Table 3.3</t>
  </si>
  <si>
    <t>CONTINUED OVER PAGE</t>
  </si>
  <si>
    <r>
      <t xml:space="preserve">Tenderers are required to complete the tables below where indicated, containing the </t>
    </r>
    <r>
      <rPr>
        <b/>
        <i/>
        <sz val="11"/>
        <color rgb="FF003300"/>
        <rFont val="Calibri"/>
        <family val="2"/>
      </rPr>
      <t>full time</t>
    </r>
    <r>
      <rPr>
        <i/>
        <sz val="11"/>
        <color rgb="FF003300"/>
        <rFont val="Calibri"/>
        <family val="2"/>
      </rPr>
      <t xml:space="preserve"> staff that will be making up the core team.  Grades must be aligned to Annex A definitions regardless of internal organisational grade.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</si>
</sst>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64" formatCode="#,##0_ ;\-#,##0\ "/>
    <numFmt numFmtId="165" formatCode="&quot;£&quot;#,##0"/>
  </numFmts>
  <fonts count="2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1"/>
      <color theme="0"/>
      <name val="Calibri"/>
      <family val="2"/>
      <scheme val="minor"/>
    </font>
    <font>
      <b/>
      <sz val="11"/>
      <color theme="1"/>
      <name val="Calibri"/>
      <family val="2"/>
      <scheme val="minor"/>
    </font>
    <font>
      <sz val="16"/>
      <color theme="1"/>
      <name val="Calibri"/>
      <family val="2"/>
      <scheme val="minor"/>
    </font>
    <font>
      <b/>
      <sz val="16"/>
      <color rgb="FF3366FF"/>
      <name val="Calibri"/>
      <family val="2"/>
      <scheme val="minor"/>
    </font>
    <font>
      <sz val="16"/>
      <color rgb="FF3366FF"/>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b/>
      <sz val="11"/>
      <color theme="1"/>
      <name val="Arial"/>
      <family val="2"/>
    </font>
    <font>
      <b/>
      <sz val="16"/>
      <color rgb="FF009966"/>
      <name val="Arial"/>
      <family val="2"/>
    </font>
    <font>
      <b/>
      <i/>
      <sz val="11"/>
      <color theme="1"/>
      <name val="Arial"/>
      <family val="2"/>
    </font>
    <font>
      <i/>
      <sz val="11"/>
      <color theme="1"/>
      <name val="Arial"/>
      <family val="2"/>
    </font>
    <font>
      <i/>
      <sz val="11"/>
      <color theme="1"/>
      <name val="Calibri"/>
      <family val="2"/>
      <scheme val="minor"/>
    </font>
    <font>
      <i/>
      <sz val="11"/>
      <color rgb="FF003300"/>
      <name val="Calibri"/>
      <family val="2"/>
    </font>
    <font>
      <i/>
      <sz val="11"/>
      <color rgb="FF000080"/>
      <name val="Calibri"/>
      <family val="2"/>
    </font>
    <font>
      <b/>
      <sz val="14"/>
      <color theme="3" tint="0.39997558519241921"/>
      <name val="Calibri"/>
      <family val="2"/>
      <scheme val="minor"/>
    </font>
    <font>
      <b/>
      <sz val="11"/>
      <name val="Arial"/>
      <family val="2"/>
    </font>
    <font>
      <b/>
      <sz val="12"/>
      <color theme="1"/>
      <name val="Calibri"/>
      <family val="2"/>
      <scheme val="minor"/>
    </font>
    <font>
      <b/>
      <sz val="14"/>
      <color rgb="FF009966"/>
      <name val="Arial"/>
      <family val="2"/>
    </font>
    <font>
      <sz val="8"/>
      <name val="Calibri"/>
      <family val="2"/>
      <scheme val="minor"/>
    </font>
    <font>
      <sz val="11"/>
      <color theme="0"/>
      <name val="Calibri"/>
      <family val="2"/>
      <scheme val="minor"/>
    </font>
    <font>
      <b/>
      <i/>
      <sz val="11"/>
      <color rgb="FF003300"/>
      <name val="Calibri"/>
      <family val="2"/>
    </font>
  </fonts>
  <fills count="8">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theme="9"/>
        <bgColor indexed="64"/>
      </patternFill>
    </fill>
    <fill>
      <patternFill patternType="solid">
        <fgColor rgb="FF99CCFF"/>
        <bgColor indexed="64"/>
      </patternFill>
    </fill>
    <fill>
      <patternFill patternType="solid">
        <fgColor theme="6" tint="0.59999389629810485"/>
        <bgColor indexed="64"/>
      </patternFill>
    </fill>
    <fill>
      <patternFill patternType="solid">
        <fgColor theme="0"/>
        <bgColor indexed="64"/>
      </patternFill>
    </fill>
  </fills>
  <borders count="55">
    <border>
      <left/>
      <right/>
      <top/>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auto="1"/>
      </left>
      <right style="medium">
        <color theme="0"/>
      </right>
      <top style="medium">
        <color theme="0"/>
      </top>
      <bottom style="medium">
        <color auto="1"/>
      </bottom>
      <diagonal/>
    </border>
    <border>
      <left style="medium">
        <color theme="0"/>
      </left>
      <right style="medium">
        <color auto="1"/>
      </right>
      <top style="medium">
        <color theme="0"/>
      </top>
      <bottom/>
      <diagonal/>
    </border>
    <border>
      <left style="medium">
        <color theme="0"/>
      </left>
      <right style="medium">
        <color theme="0"/>
      </right>
      <top style="medium">
        <color theme="1"/>
      </top>
      <bottom style="medium">
        <color theme="1"/>
      </bottom>
      <diagonal/>
    </border>
    <border>
      <left style="medium">
        <color auto="1"/>
      </left>
      <right/>
      <top style="medium">
        <color auto="1"/>
      </top>
      <bottom style="medium">
        <color auto="1"/>
      </bottom>
      <diagonal/>
    </border>
    <border>
      <left style="medium">
        <color theme="0"/>
      </left>
      <right/>
      <top style="medium">
        <color auto="1"/>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auto="1"/>
      </bottom>
      <diagonal/>
    </border>
    <border>
      <left style="medium">
        <color theme="0"/>
      </left>
      <right style="medium">
        <color auto="1"/>
      </right>
      <top style="medium">
        <color theme="0"/>
      </top>
      <bottom style="medium">
        <color auto="1"/>
      </bottom>
      <diagonal/>
    </border>
    <border>
      <left style="medium">
        <color theme="0"/>
      </left>
      <right style="medium">
        <color theme="0"/>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theme="0"/>
      </top>
      <bottom style="medium">
        <color theme="0"/>
      </bottom>
      <diagonal/>
    </border>
    <border>
      <left style="medium">
        <color auto="1"/>
      </left>
      <right/>
      <top style="medium">
        <color auto="1"/>
      </top>
      <bottom style="medium">
        <color theme="0"/>
      </bottom>
      <diagonal/>
    </border>
    <border>
      <left/>
      <right/>
      <top style="medium">
        <color auto="1"/>
      </top>
      <bottom style="medium">
        <color theme="0"/>
      </bottom>
      <diagonal/>
    </border>
    <border>
      <left/>
      <right style="medium">
        <color auto="1"/>
      </right>
      <top style="medium">
        <color auto="1"/>
      </top>
      <bottom style="medium">
        <color theme="0"/>
      </bottom>
      <diagonal/>
    </border>
    <border>
      <left/>
      <right style="medium">
        <color theme="0"/>
      </right>
      <top style="medium">
        <color theme="0"/>
      </top>
      <bottom style="medium">
        <color auto="1"/>
      </bottom>
      <diagonal/>
    </border>
    <border>
      <left/>
      <right style="medium">
        <color auto="1"/>
      </right>
      <top/>
      <bottom/>
      <diagonal/>
    </border>
    <border>
      <left/>
      <right style="medium">
        <color auto="1"/>
      </right>
      <top style="medium">
        <color theme="0"/>
      </top>
      <bottom/>
      <diagonal/>
    </border>
    <border>
      <left style="medium">
        <color theme="0"/>
      </left>
      <right style="medium">
        <color auto="1"/>
      </right>
      <top style="medium">
        <color theme="1"/>
      </top>
      <bottom style="medium">
        <color theme="1"/>
      </bottom>
      <diagonal/>
    </border>
    <border>
      <left/>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theme="0"/>
      </left>
      <right/>
      <top style="medium">
        <color theme="0"/>
      </top>
      <bottom/>
      <diagonal/>
    </border>
    <border>
      <left/>
      <right style="medium">
        <color auto="1"/>
      </right>
      <top style="medium">
        <color theme="0"/>
      </top>
      <bottom style="medium">
        <color theme="0"/>
      </bottom>
      <diagonal/>
    </border>
    <border>
      <left/>
      <right style="medium">
        <color auto="1"/>
      </right>
      <top style="medium">
        <color theme="1"/>
      </top>
      <bottom style="medium">
        <color auto="1"/>
      </bottom>
      <diagonal/>
    </border>
    <border>
      <left style="medium">
        <color theme="0"/>
      </left>
      <right style="medium">
        <color theme="0"/>
      </right>
      <top style="medium">
        <color theme="1"/>
      </top>
      <bottom style="medium">
        <color auto="1"/>
      </bottom>
      <diagonal/>
    </border>
    <border>
      <left style="medium">
        <color theme="0"/>
      </left>
      <right style="medium">
        <color theme="0"/>
      </right>
      <top style="medium">
        <color theme="0"/>
      </top>
      <bottom style="medium">
        <color auto="1"/>
      </bottom>
      <diagonal/>
    </border>
    <border>
      <left/>
      <right style="medium">
        <color auto="1"/>
      </right>
      <top style="medium">
        <color theme="0"/>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theme="0"/>
      </top>
      <bottom style="medium">
        <color indexed="64"/>
      </bottom>
      <diagonal/>
    </border>
    <border>
      <left style="thin">
        <color indexed="64"/>
      </left>
      <right/>
      <top/>
      <bottom/>
      <diagonal/>
    </border>
    <border>
      <left style="thin">
        <color indexed="64"/>
      </left>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s>
  <cellStyleXfs count="13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83">
    <xf numFmtId="0" fontId="0" fillId="0" borderId="0" xfId="0"/>
    <xf numFmtId="0" fontId="2" fillId="0" borderId="0" xfId="0" applyFont="1"/>
    <xf numFmtId="0" fontId="2" fillId="0" borderId="0" xfId="0" applyFont="1" applyAlignment="1"/>
    <xf numFmtId="0" fontId="5" fillId="2" borderId="5" xfId="0" applyFont="1" applyFill="1" applyBorder="1"/>
    <xf numFmtId="0" fontId="0" fillId="3" borderId="5" xfId="0" applyFill="1" applyBorder="1"/>
    <xf numFmtId="0" fontId="5" fillId="2" borderId="4" xfId="0" applyFont="1" applyFill="1" applyBorder="1" applyAlignment="1">
      <alignment horizontal="center"/>
    </xf>
    <xf numFmtId="0" fontId="0" fillId="3" borderId="4" xfId="0" applyFill="1" applyBorder="1" applyAlignment="1">
      <alignment horizontal="center"/>
    </xf>
    <xf numFmtId="0" fontId="5" fillId="2" borderId="6" xfId="0" applyFont="1" applyFill="1" applyBorder="1" applyAlignment="1">
      <alignment horizontal="center"/>
    </xf>
    <xf numFmtId="0" fontId="0" fillId="0" borderId="0" xfId="0" applyFill="1"/>
    <xf numFmtId="164" fontId="6" fillId="4" borderId="10" xfId="0" applyNumberFormat="1" applyFont="1" applyFill="1" applyBorder="1" applyAlignment="1">
      <alignment horizontal="center"/>
    </xf>
    <xf numFmtId="0" fontId="6" fillId="4" borderId="9" xfId="0" applyFont="1" applyFill="1" applyBorder="1"/>
    <xf numFmtId="0" fontId="5" fillId="2" borderId="12" xfId="0" applyFont="1" applyFill="1" applyBorder="1"/>
    <xf numFmtId="0" fontId="5" fillId="2" borderId="0" xfId="0" applyFont="1" applyFill="1" applyBorder="1"/>
    <xf numFmtId="165" fontId="0" fillId="3" borderId="12" xfId="0" applyNumberFormat="1" applyFill="1" applyBorder="1"/>
    <xf numFmtId="165" fontId="0" fillId="3" borderId="6" xfId="0" applyNumberFormat="1" applyFill="1" applyBorder="1" applyAlignment="1">
      <alignment horizontal="center"/>
    </xf>
    <xf numFmtId="9" fontId="0" fillId="0" borderId="0" xfId="0" applyNumberFormat="1"/>
    <xf numFmtId="5" fontId="0" fillId="0" borderId="0" xfId="0" applyNumberFormat="1"/>
    <xf numFmtId="9" fontId="2" fillId="0" borderId="0" xfId="11" applyFont="1"/>
    <xf numFmtId="0" fontId="7" fillId="0" borderId="0" xfId="0" applyFont="1"/>
    <xf numFmtId="0" fontId="8" fillId="0" borderId="0" xfId="0" applyFont="1"/>
    <xf numFmtId="0" fontId="9" fillId="0" borderId="0" xfId="0" applyFont="1"/>
    <xf numFmtId="9" fontId="8" fillId="0" borderId="0" xfId="11" applyFont="1"/>
    <xf numFmtId="0" fontId="10" fillId="0" borderId="0" xfId="0" applyFont="1"/>
    <xf numFmtId="0" fontId="11" fillId="0" borderId="0" xfId="0" applyFont="1"/>
    <xf numFmtId="0" fontId="5" fillId="2" borderId="13" xfId="0" applyFont="1" applyFill="1" applyBorder="1" applyAlignment="1">
      <alignment horizontal="center"/>
    </xf>
    <xf numFmtId="0" fontId="0" fillId="3" borderId="13" xfId="0" applyFill="1" applyBorder="1" applyAlignment="1">
      <alignment horizontal="center"/>
    </xf>
    <xf numFmtId="0" fontId="5" fillId="2" borderId="4" xfId="0" applyFont="1" applyFill="1" applyBorder="1"/>
    <xf numFmtId="0" fontId="0" fillId="3" borderId="4" xfId="0" applyFill="1" applyBorder="1"/>
    <xf numFmtId="0" fontId="0" fillId="3" borderId="7" xfId="0" applyFill="1" applyBorder="1"/>
    <xf numFmtId="165" fontId="0" fillId="3" borderId="14" xfId="0" applyNumberFormat="1" applyFill="1" applyBorder="1"/>
    <xf numFmtId="0" fontId="0" fillId="0" borderId="0" xfId="0" applyFill="1" applyBorder="1" applyAlignment="1">
      <alignment horizontal="center"/>
    </xf>
    <xf numFmtId="0" fontId="6" fillId="4" borderId="16" xfId="0" applyFont="1" applyFill="1" applyBorder="1"/>
    <xf numFmtId="0" fontId="6" fillId="4" borderId="17" xfId="0" applyFont="1" applyFill="1" applyBorder="1"/>
    <xf numFmtId="0" fontId="2" fillId="4" borderId="16" xfId="0" applyFont="1" applyFill="1" applyBorder="1"/>
    <xf numFmtId="5" fontId="6" fillId="4" borderId="18" xfId="0" applyNumberFormat="1" applyFont="1" applyFill="1" applyBorder="1" applyAlignment="1">
      <alignment horizontal="center"/>
    </xf>
    <xf numFmtId="0" fontId="12" fillId="2" borderId="13" xfId="0" applyFont="1" applyFill="1" applyBorder="1" applyAlignment="1">
      <alignment horizontal="center"/>
    </xf>
    <xf numFmtId="0" fontId="5" fillId="2" borderId="24" xfId="0" applyFont="1" applyFill="1" applyBorder="1" applyAlignment="1"/>
    <xf numFmtId="0" fontId="5" fillId="2" borderId="25" xfId="0" applyFont="1" applyFill="1" applyBorder="1" applyAlignment="1"/>
    <xf numFmtId="0" fontId="12" fillId="2" borderId="24" xfId="0" applyFont="1" applyFill="1" applyBorder="1" applyAlignment="1"/>
    <xf numFmtId="0" fontId="12" fillId="2" borderId="5" xfId="0" applyFont="1" applyFill="1" applyBorder="1"/>
    <xf numFmtId="0" fontId="16"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1" fillId="0" borderId="0" xfId="0" applyFont="1" applyFill="1"/>
    <xf numFmtId="0" fontId="19" fillId="0" borderId="0" xfId="0" applyFont="1" applyBorder="1" applyAlignment="1">
      <alignment vertical="center" wrapText="1"/>
    </xf>
    <xf numFmtId="0" fontId="13" fillId="0" borderId="0" xfId="0" applyFont="1" applyFill="1" applyBorder="1" applyAlignment="1">
      <alignment vertical="center" wrapText="1"/>
    </xf>
    <xf numFmtId="0" fontId="0" fillId="0" borderId="0" xfId="0" applyBorder="1"/>
    <xf numFmtId="0" fontId="12" fillId="2" borderId="5" xfId="0" applyFont="1" applyFill="1" applyBorder="1" applyAlignment="1">
      <alignment horizontal="center"/>
    </xf>
    <xf numFmtId="5" fontId="6" fillId="4" borderId="9" xfId="0" applyNumberFormat="1" applyFont="1" applyFill="1" applyBorder="1" applyAlignment="1">
      <alignment horizontal="center"/>
    </xf>
    <xf numFmtId="0" fontId="17" fillId="0" borderId="0" xfId="0" applyFont="1"/>
    <xf numFmtId="9" fontId="17" fillId="0" borderId="5" xfId="0" applyNumberFormat="1" applyFont="1" applyFill="1" applyBorder="1" applyAlignment="1">
      <alignment horizontal="center"/>
    </xf>
    <xf numFmtId="9" fontId="0" fillId="0" borderId="5" xfId="0" applyNumberFormat="1" applyFill="1" applyBorder="1" applyAlignment="1">
      <alignment horizontal="center"/>
    </xf>
    <xf numFmtId="0" fontId="12" fillId="2" borderId="28" xfId="0" applyFont="1" applyFill="1" applyBorder="1" applyAlignment="1">
      <alignment horizontal="center"/>
    </xf>
    <xf numFmtId="0" fontId="0" fillId="0" borderId="27" xfId="0" applyBorder="1"/>
    <xf numFmtId="5" fontId="6" fillId="4" borderId="29" xfId="0" applyNumberFormat="1" applyFont="1" applyFill="1" applyBorder="1" applyAlignment="1">
      <alignment horizontal="center"/>
    </xf>
    <xf numFmtId="0" fontId="0" fillId="0" borderId="30" xfId="0" applyBorder="1"/>
    <xf numFmtId="0" fontId="20" fillId="0" borderId="30" xfId="0" applyFont="1" applyBorder="1" applyAlignment="1">
      <alignment horizontal="right" wrapText="1"/>
    </xf>
    <xf numFmtId="0" fontId="0" fillId="0" borderId="33" xfId="0" applyBorder="1"/>
    <xf numFmtId="0" fontId="0" fillId="0" borderId="35" xfId="0" applyBorder="1"/>
    <xf numFmtId="0" fontId="0" fillId="0" borderId="36" xfId="0" applyBorder="1" applyAlignment="1">
      <alignment wrapText="1"/>
    </xf>
    <xf numFmtId="0" fontId="0" fillId="0" borderId="37" xfId="0" applyBorder="1"/>
    <xf numFmtId="0" fontId="0" fillId="0" borderId="38" xfId="0" applyBorder="1" applyAlignment="1">
      <alignment wrapText="1"/>
    </xf>
    <xf numFmtId="0" fontId="0" fillId="0" borderId="39" xfId="0" applyBorder="1"/>
    <xf numFmtId="0" fontId="0" fillId="0" borderId="40" xfId="0" applyBorder="1" applyAlignment="1">
      <alignment wrapText="1"/>
    </xf>
    <xf numFmtId="0" fontId="22" fillId="5" borderId="10" xfId="0" applyFont="1" applyFill="1" applyBorder="1" applyAlignment="1">
      <alignment vertical="center"/>
    </xf>
    <xf numFmtId="0" fontId="22" fillId="5" borderId="41" xfId="0" applyFont="1" applyFill="1" applyBorder="1" applyAlignment="1">
      <alignment vertical="center"/>
    </xf>
    <xf numFmtId="0" fontId="0" fillId="0" borderId="0" xfId="0" applyBorder="1" applyAlignment="1"/>
    <xf numFmtId="0" fontId="0" fillId="0" borderId="27" xfId="0" applyBorder="1" applyAlignment="1"/>
    <xf numFmtId="9" fontId="6" fillId="4" borderId="9" xfId="0" applyNumberFormat="1" applyFont="1" applyFill="1" applyBorder="1" applyAlignment="1">
      <alignment horizontal="center"/>
    </xf>
    <xf numFmtId="0" fontId="17" fillId="6" borderId="13" xfId="0" applyFont="1" applyFill="1" applyBorder="1" applyAlignment="1" applyProtection="1">
      <alignment horizontal="center"/>
      <protection locked="0"/>
    </xf>
    <xf numFmtId="0" fontId="0" fillId="6" borderId="5" xfId="0" applyFill="1" applyBorder="1" applyProtection="1">
      <protection locked="0"/>
    </xf>
    <xf numFmtId="0" fontId="0" fillId="6" borderId="6" xfId="0" applyFill="1" applyBorder="1" applyAlignment="1" applyProtection="1">
      <alignment horizontal="center"/>
      <protection locked="0"/>
    </xf>
    <xf numFmtId="0" fontId="0" fillId="6" borderId="8" xfId="0" applyFill="1" applyBorder="1" applyAlignment="1" applyProtection="1">
      <alignment horizontal="center"/>
      <protection locked="0"/>
    </xf>
    <xf numFmtId="165" fontId="17" fillId="6" borderId="12" xfId="0" applyNumberFormat="1" applyFont="1" applyFill="1" applyBorder="1" applyAlignment="1" applyProtection="1">
      <alignment horizontal="left"/>
      <protection locked="0"/>
    </xf>
    <xf numFmtId="165" fontId="17" fillId="6" borderId="6" xfId="0" applyNumberFormat="1" applyFont="1" applyFill="1" applyBorder="1" applyAlignment="1" applyProtection="1">
      <alignment horizontal="left"/>
      <protection locked="0"/>
    </xf>
    <xf numFmtId="165" fontId="0" fillId="6" borderId="12" xfId="0" applyNumberFormat="1" applyFill="1" applyBorder="1" applyAlignment="1" applyProtection="1">
      <alignment horizontal="left"/>
      <protection locked="0"/>
    </xf>
    <xf numFmtId="165" fontId="0" fillId="6" borderId="6" xfId="0" applyNumberFormat="1" applyFill="1" applyBorder="1" applyAlignment="1" applyProtection="1">
      <alignment horizontal="left"/>
      <protection locked="0"/>
    </xf>
    <xf numFmtId="165" fontId="0" fillId="6" borderId="14" xfId="0" applyNumberFormat="1" applyFill="1" applyBorder="1" applyAlignment="1" applyProtection="1">
      <alignment horizontal="left"/>
      <protection locked="0"/>
    </xf>
    <xf numFmtId="165" fontId="0" fillId="6" borderId="15" xfId="0" applyNumberFormat="1" applyFill="1" applyBorder="1" applyAlignment="1" applyProtection="1">
      <alignment horizontal="left"/>
      <protection locked="0"/>
    </xf>
    <xf numFmtId="0" fontId="17" fillId="6" borderId="5" xfId="0" applyFont="1" applyFill="1" applyBorder="1" applyAlignment="1" applyProtection="1">
      <alignment horizontal="center"/>
      <protection locked="0"/>
    </xf>
    <xf numFmtId="0" fontId="0" fillId="6" borderId="5" xfId="0" applyFill="1" applyBorder="1" applyAlignment="1" applyProtection="1">
      <alignment horizontal="center"/>
      <protection locked="0"/>
    </xf>
    <xf numFmtId="0" fontId="14" fillId="0" borderId="0" xfId="0" applyFont="1" applyAlignment="1">
      <alignment vertical="center"/>
    </xf>
    <xf numFmtId="164" fontId="6" fillId="0" borderId="0" xfId="0" applyNumberFormat="1" applyFont="1" applyFill="1" applyBorder="1" applyAlignment="1">
      <alignment horizontal="center"/>
    </xf>
    <xf numFmtId="0" fontId="6" fillId="0" borderId="0" xfId="0" applyFont="1" applyFill="1" applyBorder="1"/>
    <xf numFmtId="5" fontId="6" fillId="0" borderId="0" xfId="0" applyNumberFormat="1" applyFont="1" applyFill="1" applyBorder="1" applyAlignment="1">
      <alignment horizontal="center"/>
    </xf>
    <xf numFmtId="9" fontId="6" fillId="0" borderId="0" xfId="0" applyNumberFormat="1" applyFont="1" applyFill="1" applyBorder="1" applyAlignment="1">
      <alignment horizontal="center"/>
    </xf>
    <xf numFmtId="0" fontId="23" fillId="0" borderId="0" xfId="0" applyFont="1"/>
    <xf numFmtId="0" fontId="5" fillId="2" borderId="12" xfId="0" applyFont="1" applyFill="1" applyBorder="1" applyAlignment="1">
      <alignment horizontal="center"/>
    </xf>
    <xf numFmtId="0" fontId="17" fillId="6" borderId="12" xfId="0" applyFont="1" applyFill="1" applyBorder="1" applyAlignment="1" applyProtection="1">
      <alignment horizontal="center"/>
      <protection locked="0"/>
    </xf>
    <xf numFmtId="0" fontId="0" fillId="6" borderId="12" xfId="0" applyFill="1" applyBorder="1" applyAlignment="1" applyProtection="1">
      <alignment horizontal="center"/>
      <protection locked="0"/>
    </xf>
    <xf numFmtId="0" fontId="0" fillId="6" borderId="42" xfId="0" applyFill="1" applyBorder="1" applyAlignment="1" applyProtection="1">
      <alignment horizontal="center"/>
      <protection locked="0"/>
    </xf>
    <xf numFmtId="0" fontId="5" fillId="2" borderId="23" xfId="0" applyFont="1" applyFill="1" applyBorder="1" applyAlignment="1"/>
    <xf numFmtId="0" fontId="5" fillId="2" borderId="43" xfId="0" applyFont="1" applyFill="1" applyBorder="1" applyAlignment="1">
      <alignment horizontal="center"/>
    </xf>
    <xf numFmtId="0" fontId="0" fillId="3" borderId="43" xfId="0" applyFill="1" applyBorder="1" applyAlignment="1">
      <alignment horizontal="center"/>
    </xf>
    <xf numFmtId="5" fontId="6" fillId="4" borderId="44" xfId="0" applyNumberFormat="1" applyFont="1" applyFill="1" applyBorder="1" applyAlignment="1">
      <alignment horizontal="center"/>
    </xf>
    <xf numFmtId="0" fontId="5" fillId="2" borderId="5" xfId="0" applyFont="1" applyFill="1" applyBorder="1" applyAlignment="1">
      <alignment horizontal="center"/>
    </xf>
    <xf numFmtId="0" fontId="0" fillId="3" borderId="5" xfId="0" applyFill="1" applyBorder="1" applyAlignment="1">
      <alignment horizontal="center"/>
    </xf>
    <xf numFmtId="0" fontId="6" fillId="4" borderId="45" xfId="0" applyFont="1" applyFill="1" applyBorder="1"/>
    <xf numFmtId="5" fontId="6" fillId="4" borderId="45" xfId="0" applyNumberFormat="1" applyFont="1" applyFill="1" applyBorder="1" applyAlignment="1">
      <alignment horizontal="center"/>
    </xf>
    <xf numFmtId="165" fontId="0" fillId="3" borderId="12" xfId="0" applyNumberFormat="1" applyFill="1" applyBorder="1" applyAlignment="1">
      <alignment horizontal="center"/>
    </xf>
    <xf numFmtId="165" fontId="0" fillId="3" borderId="14" xfId="0" applyNumberFormat="1" applyFill="1" applyBorder="1" applyAlignment="1">
      <alignment horizontal="center"/>
    </xf>
    <xf numFmtId="0" fontId="25" fillId="0" borderId="0" xfId="0" applyFont="1"/>
    <xf numFmtId="3" fontId="0" fillId="3" borderId="43" xfId="0" applyNumberFormat="1" applyFill="1" applyBorder="1" applyAlignment="1">
      <alignment horizontal="center"/>
    </xf>
    <xf numFmtId="3" fontId="0" fillId="3" borderId="47" xfId="0" applyNumberFormat="1" applyFill="1" applyBorder="1" applyAlignment="1">
      <alignment horizontal="center"/>
    </xf>
    <xf numFmtId="3" fontId="0" fillId="3" borderId="5" xfId="0" applyNumberFormat="1" applyFill="1" applyBorder="1" applyAlignment="1">
      <alignment horizontal="center"/>
    </xf>
    <xf numFmtId="3" fontId="0" fillId="3" borderId="46" xfId="0" applyNumberFormat="1" applyFill="1" applyBorder="1" applyAlignment="1">
      <alignment horizontal="center"/>
    </xf>
    <xf numFmtId="0" fontId="17" fillId="6" borderId="6" xfId="0" applyFont="1" applyFill="1" applyBorder="1" applyAlignment="1" applyProtection="1">
      <alignment horizontal="center" vertical="top" wrapText="1"/>
      <protection locked="0"/>
    </xf>
    <xf numFmtId="0" fontId="0" fillId="0" borderId="0" xfId="0" applyAlignment="1">
      <alignment horizontal="right"/>
    </xf>
    <xf numFmtId="0" fontId="0" fillId="0" borderId="0" xfId="0" applyFill="1" applyAlignment="1">
      <alignment horizontal="right"/>
    </xf>
    <xf numFmtId="0" fontId="5" fillId="7" borderId="0" xfId="0" applyFont="1" applyFill="1" applyBorder="1" applyAlignment="1">
      <alignment horizontal="center"/>
    </xf>
    <xf numFmtId="0" fontId="6" fillId="7" borderId="0" xfId="0" applyFont="1" applyFill="1" applyBorder="1"/>
    <xf numFmtId="5" fontId="6" fillId="7" borderId="0" xfId="0" applyNumberFormat="1" applyFont="1" applyFill="1" applyBorder="1" applyAlignment="1">
      <alignment horizontal="center"/>
    </xf>
    <xf numFmtId="0" fontId="0" fillId="3" borderId="7" xfId="0" applyFill="1" applyBorder="1" applyAlignment="1">
      <alignment horizontal="center"/>
    </xf>
    <xf numFmtId="0" fontId="0" fillId="3" borderId="26" xfId="0" applyFill="1" applyBorder="1" applyAlignment="1">
      <alignment horizontal="center"/>
    </xf>
    <xf numFmtId="0" fontId="0" fillId="3" borderId="46" xfId="0" applyFill="1" applyBorder="1"/>
    <xf numFmtId="0" fontId="0" fillId="3" borderId="46" xfId="0" applyFill="1" applyBorder="1" applyAlignment="1">
      <alignment horizontal="center"/>
    </xf>
    <xf numFmtId="0" fontId="0" fillId="3" borderId="47" xfId="0" applyFill="1" applyBorder="1" applyAlignment="1">
      <alignment horizontal="center"/>
    </xf>
    <xf numFmtId="164" fontId="6" fillId="4" borderId="48" xfId="0" applyNumberFormat="1" applyFont="1" applyFill="1" applyBorder="1" applyAlignment="1">
      <alignment horizontal="center"/>
    </xf>
    <xf numFmtId="0" fontId="25" fillId="7" borderId="0" xfId="0" applyFont="1" applyFill="1" applyAlignment="1">
      <alignment horizontal="right"/>
    </xf>
    <xf numFmtId="0" fontId="25" fillId="7" borderId="0" xfId="0" applyFont="1" applyFill="1"/>
    <xf numFmtId="0" fontId="0" fillId="3" borderId="5" xfId="0" applyFill="1" applyBorder="1" applyProtection="1">
      <protection locked="0"/>
    </xf>
    <xf numFmtId="0" fontId="0" fillId="0" borderId="32" xfId="0" applyBorder="1" applyAlignment="1">
      <alignment horizontal="left" vertical="top" wrapText="1"/>
    </xf>
    <xf numFmtId="0" fontId="0" fillId="0" borderId="50" xfId="0" applyBorder="1" applyAlignment="1"/>
    <xf numFmtId="0" fontId="0" fillId="0" borderId="50" xfId="0" applyBorder="1"/>
    <xf numFmtId="0" fontId="6" fillId="0" borderId="52" xfId="0" applyFont="1" applyBorder="1"/>
    <xf numFmtId="0" fontId="0" fillId="0" borderId="53" xfId="0" applyBorder="1"/>
    <xf numFmtId="0" fontId="0" fillId="0" borderId="54" xfId="0" applyBorder="1"/>
    <xf numFmtId="0" fontId="0" fillId="0" borderId="31" xfId="0" applyBorder="1" applyAlignment="1">
      <alignment horizontal="left" vertical="top"/>
    </xf>
    <xf numFmtId="0" fontId="0" fillId="0" borderId="0" xfId="0" applyFill="1" applyBorder="1" applyAlignment="1" applyProtection="1">
      <alignment horizontal="left"/>
      <protection locked="0"/>
    </xf>
    <xf numFmtId="165" fontId="0" fillId="0" borderId="0" xfId="0" applyNumberFormat="1" applyFill="1" applyBorder="1" applyAlignment="1" applyProtection="1">
      <alignment horizontal="left"/>
      <protection locked="0"/>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51"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12" fillId="2" borderId="19" xfId="0" applyFont="1" applyFill="1" applyBorder="1" applyAlignment="1">
      <alignment horizontal="left"/>
    </xf>
    <xf numFmtId="0" fontId="12" fillId="2" borderId="20" xfId="0" applyFont="1" applyFill="1" applyBorder="1" applyAlignment="1">
      <alignment horizontal="left"/>
    </xf>
    <xf numFmtId="0" fontId="12" fillId="2" borderId="21" xfId="0" applyFont="1" applyFill="1" applyBorder="1" applyAlignment="1">
      <alignment horizontal="left"/>
    </xf>
    <xf numFmtId="0" fontId="5" fillId="2" borderId="22" xfId="0" applyFont="1" applyFill="1" applyBorder="1" applyAlignment="1">
      <alignment horizontal="left"/>
    </xf>
    <xf numFmtId="0" fontId="5" fillId="2" borderId="13" xfId="0" applyFont="1" applyFill="1" applyBorder="1" applyAlignment="1">
      <alignment horizontal="left"/>
    </xf>
    <xf numFmtId="0" fontId="0" fillId="3" borderId="22"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3" borderId="49"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0" fillId="0" borderId="50" xfId="0" applyBorder="1" applyAlignment="1">
      <alignment horizontal="left" wrapText="1"/>
    </xf>
    <xf numFmtId="0" fontId="0" fillId="0" borderId="0" xfId="0" applyBorder="1" applyAlignment="1">
      <alignment horizontal="left" wrapText="1"/>
    </xf>
    <xf numFmtId="0" fontId="0" fillId="0" borderId="27" xfId="0" applyBorder="1" applyAlignment="1">
      <alignment horizontal="left" wrapText="1"/>
    </xf>
    <xf numFmtId="0" fontId="0" fillId="0" borderId="50" xfId="0" applyBorder="1" applyAlignment="1">
      <alignment horizontal="left" vertical="center" wrapText="1"/>
    </xf>
    <xf numFmtId="0" fontId="0" fillId="0" borderId="0" xfId="0" applyBorder="1" applyAlignment="1">
      <alignment horizontal="left" vertical="center" wrapText="1"/>
    </xf>
    <xf numFmtId="0" fontId="0" fillId="0" borderId="27" xfId="0" applyBorder="1" applyAlignment="1">
      <alignment horizontal="left" vertical="center" wrapText="1"/>
    </xf>
    <xf numFmtId="0" fontId="20" fillId="0" borderId="3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21" fillId="5" borderId="10" xfId="0" applyFont="1" applyFill="1" applyBorder="1" applyAlignment="1">
      <alignment horizontal="left" vertical="center"/>
    </xf>
    <xf numFmtId="0" fontId="21" fillId="5" borderId="17" xfId="0" applyFont="1" applyFill="1" applyBorder="1" applyAlignment="1">
      <alignment horizontal="left" vertical="center"/>
    </xf>
    <xf numFmtId="0" fontId="21" fillId="5" borderId="18" xfId="0" applyFont="1" applyFill="1" applyBorder="1" applyAlignment="1">
      <alignment horizontal="left" vertical="center"/>
    </xf>
    <xf numFmtId="0" fontId="13" fillId="5" borderId="10" xfId="0" applyFont="1" applyFill="1" applyBorder="1" applyAlignment="1">
      <alignment horizontal="left" vertical="center" wrapText="1"/>
    </xf>
    <xf numFmtId="0" fontId="13" fillId="5" borderId="17" xfId="0" applyFont="1" applyFill="1" applyBorder="1" applyAlignment="1">
      <alignment horizontal="left" vertical="center" wrapText="1"/>
    </xf>
    <xf numFmtId="0" fontId="16" fillId="6" borderId="10"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left" vertical="center" wrapText="1"/>
      <protection locked="0"/>
    </xf>
    <xf numFmtId="0" fontId="13" fillId="5" borderId="18" xfId="0" applyFont="1" applyFill="1" applyBorder="1" applyAlignment="1">
      <alignment horizontal="left" vertical="center" wrapText="1"/>
    </xf>
    <xf numFmtId="0" fontId="13" fillId="5" borderId="32" xfId="0" applyFont="1" applyFill="1" applyBorder="1" applyAlignment="1">
      <alignment horizontal="left" vertical="center" wrapText="1"/>
    </xf>
    <xf numFmtId="0" fontId="13" fillId="5" borderId="33" xfId="0" applyFont="1" applyFill="1" applyBorder="1" applyAlignment="1">
      <alignment horizontal="left" vertical="center" wrapText="1"/>
    </xf>
    <xf numFmtId="0" fontId="13" fillId="5" borderId="34" xfId="0" applyFont="1" applyFill="1" applyBorder="1" applyAlignment="1">
      <alignment horizontal="left" vertical="center" wrapText="1"/>
    </xf>
    <xf numFmtId="0" fontId="18" fillId="0" borderId="10"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2" fillId="2" borderId="23" xfId="0" applyFont="1" applyFill="1" applyBorder="1" applyAlignment="1">
      <alignment horizontal="center"/>
    </xf>
    <xf numFmtId="0" fontId="12" fillId="2" borderId="24" xfId="0" applyFont="1" applyFill="1" applyBorder="1" applyAlignment="1">
      <alignment horizontal="center"/>
    </xf>
    <xf numFmtId="0" fontId="12" fillId="2" borderId="25"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11" xfId="0" applyFont="1" applyFill="1" applyBorder="1" applyAlignment="1">
      <alignment horizontal="center"/>
    </xf>
    <xf numFmtId="0" fontId="5" fillId="2" borderId="3" xfId="0" applyFont="1" applyFill="1" applyBorder="1" applyAlignment="1">
      <alignment horizontal="center"/>
    </xf>
    <xf numFmtId="0" fontId="5" fillId="2" borderId="23" xfId="0" applyFont="1" applyFill="1" applyBorder="1" applyAlignment="1">
      <alignment horizontal="center"/>
    </xf>
    <xf numFmtId="0" fontId="5" fillId="2" borderId="24" xfId="0" applyFont="1" applyFill="1" applyBorder="1" applyAlignment="1">
      <alignment horizontal="center"/>
    </xf>
    <xf numFmtId="0" fontId="5" fillId="2" borderId="25" xfId="0" applyFont="1" applyFill="1" applyBorder="1" applyAlignment="1">
      <alignment horizontal="center"/>
    </xf>
    <xf numFmtId="0" fontId="0" fillId="0" borderId="0" xfId="0" applyAlignment="1">
      <alignment horizontal="left" vertical="top" wrapText="1"/>
    </xf>
  </cellXfs>
  <cellStyles count="1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Normal" xfId="0" builtinId="0"/>
    <cellStyle name="Percent" xfId="11" builtinId="5"/>
  </cellStyles>
  <dxfs count="0"/>
  <tableStyles count="0" defaultTableStyle="TableStyleMedium2" defaultPivotStyle="PivotStyleLight16"/>
  <colors>
    <mruColors>
      <color rgb="FF99CCFF"/>
      <color rgb="FF00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zoomScaleNormal="100" workbookViewId="0">
      <selection activeCell="A11" sqref="A11"/>
    </sheetView>
  </sheetViews>
  <sheetFormatPr defaultColWidth="8.77734375" defaultRowHeight="14.4" x14ac:dyDescent="0.3"/>
  <cols>
    <col min="1" max="1" width="3.77734375" customWidth="1"/>
    <col min="3" max="3" width="23" customWidth="1"/>
    <col min="4" max="4" width="18.33203125" customWidth="1"/>
    <col min="5" max="5" width="19.6640625" customWidth="1"/>
    <col min="6" max="6" width="15.33203125" customWidth="1"/>
    <col min="7" max="7" width="32.77734375" hidden="1" customWidth="1"/>
    <col min="8" max="8" width="37.77734375" customWidth="1"/>
    <col min="9" max="9" width="22.44140625" customWidth="1"/>
    <col min="10" max="10" width="22.6640625" customWidth="1"/>
    <col min="11" max="11" width="15" customWidth="1"/>
    <col min="12" max="12" width="16" customWidth="1"/>
    <col min="13" max="13" width="21.109375" customWidth="1"/>
    <col min="14" max="14" width="25.77734375" customWidth="1"/>
    <col min="15" max="15" width="29.33203125" customWidth="1"/>
  </cols>
  <sheetData>
    <row r="1" spans="1:7" ht="10.199999999999999" customHeight="1" x14ac:dyDescent="0.3">
      <c r="A1" s="153"/>
      <c r="B1" s="153"/>
      <c r="C1" s="153"/>
      <c r="D1" s="153"/>
      <c r="E1" s="153"/>
      <c r="F1" s="153"/>
    </row>
    <row r="2" spans="1:7" s="23" customFormat="1" ht="49.2" customHeight="1" thickBot="1" x14ac:dyDescent="0.4">
      <c r="A2" s="80" t="s">
        <v>57</v>
      </c>
    </row>
    <row r="3" spans="1:7" s="23" customFormat="1" ht="31.8" customHeight="1" thickBot="1" x14ac:dyDescent="0.4">
      <c r="A3" s="160" t="s">
        <v>26</v>
      </c>
      <c r="B3" s="161"/>
      <c r="C3" s="161"/>
      <c r="D3" s="162" t="s">
        <v>27</v>
      </c>
      <c r="E3" s="163"/>
      <c r="F3" s="164"/>
    </row>
    <row r="4" spans="1:7" s="42" customFormat="1" ht="16.8" customHeight="1" thickBot="1" x14ac:dyDescent="0.4">
      <c r="A4" s="40"/>
      <c r="B4" s="41"/>
      <c r="C4" s="41"/>
      <c r="D4" s="41"/>
      <c r="E4" s="41"/>
      <c r="F4" s="41"/>
    </row>
    <row r="5" spans="1:7" s="42" customFormat="1" ht="66" customHeight="1" thickBot="1" x14ac:dyDescent="0.4">
      <c r="A5" s="160" t="s">
        <v>34</v>
      </c>
      <c r="B5" s="161"/>
      <c r="C5" s="165"/>
      <c r="D5" s="169" t="s">
        <v>91</v>
      </c>
      <c r="E5" s="170"/>
      <c r="F5" s="171"/>
      <c r="G5" s="41"/>
    </row>
    <row r="6" spans="1:7" ht="33.450000000000003" customHeight="1" thickBot="1" x14ac:dyDescent="0.35">
      <c r="A6" s="166" t="s">
        <v>35</v>
      </c>
      <c r="B6" s="167"/>
      <c r="C6" s="168"/>
      <c r="D6" s="154" t="s">
        <v>36</v>
      </c>
      <c r="E6" s="155"/>
      <c r="F6" s="156"/>
    </row>
    <row r="7" spans="1:7" ht="15" thickBot="1" x14ac:dyDescent="0.35">
      <c r="A7" s="44"/>
      <c r="B7" s="44"/>
      <c r="C7" s="43"/>
      <c r="D7" s="56"/>
      <c r="E7" s="56"/>
      <c r="F7" s="45"/>
    </row>
    <row r="8" spans="1:7" ht="15" thickBot="1" x14ac:dyDescent="0.35">
      <c r="B8" s="172" t="s">
        <v>30</v>
      </c>
      <c r="C8" s="173"/>
      <c r="D8" s="173"/>
      <c r="E8" s="173"/>
      <c r="F8" s="174"/>
    </row>
    <row r="9" spans="1:7" ht="15" thickBot="1" x14ac:dyDescent="0.35">
      <c r="B9" s="5" t="s">
        <v>1</v>
      </c>
      <c r="C9" s="35" t="s">
        <v>28</v>
      </c>
      <c r="D9" s="39" t="s">
        <v>2</v>
      </c>
      <c r="E9" s="86" t="s">
        <v>0</v>
      </c>
      <c r="F9" s="7" t="s">
        <v>59</v>
      </c>
    </row>
    <row r="10" spans="1:7" ht="43.8" thickBot="1" x14ac:dyDescent="0.35">
      <c r="A10" s="100" t="str">
        <f>CONCATENATE(LEFT(D10,1),LEFT(F10,1))</f>
        <v>SC</v>
      </c>
      <c r="B10" s="6">
        <f>COUNT(E10)</f>
        <v>0</v>
      </c>
      <c r="C10" s="68" t="s">
        <v>87</v>
      </c>
      <c r="D10" s="69" t="s">
        <v>68</v>
      </c>
      <c r="E10" s="87" t="s">
        <v>88</v>
      </c>
      <c r="F10" s="105" t="s">
        <v>67</v>
      </c>
    </row>
    <row r="11" spans="1:7" ht="15" thickBot="1" x14ac:dyDescent="0.35">
      <c r="A11" s="100" t="str">
        <f t="shared" ref="A11:A24" si="0">CONCATENATE(LEFT(D11,1),LEFT(F11,1))</f>
        <v/>
      </c>
      <c r="B11" s="6">
        <f t="shared" ref="B11:B24" si="1">COUNT(E11)</f>
        <v>0</v>
      </c>
      <c r="C11" s="68"/>
      <c r="D11" s="69"/>
      <c r="E11" s="88"/>
      <c r="F11" s="70"/>
    </row>
    <row r="12" spans="1:7" ht="15" thickBot="1" x14ac:dyDescent="0.35">
      <c r="A12" s="100" t="str">
        <f t="shared" si="0"/>
        <v/>
      </c>
      <c r="B12" s="6">
        <f t="shared" si="1"/>
        <v>0</v>
      </c>
      <c r="C12" s="68"/>
      <c r="D12" s="69"/>
      <c r="E12" s="88"/>
      <c r="F12" s="70"/>
    </row>
    <row r="13" spans="1:7" ht="15" thickBot="1" x14ac:dyDescent="0.35">
      <c r="A13" s="100" t="str">
        <f t="shared" si="0"/>
        <v/>
      </c>
      <c r="B13" s="6">
        <f t="shared" si="1"/>
        <v>0</v>
      </c>
      <c r="C13" s="68"/>
      <c r="D13" s="69"/>
      <c r="E13" s="88"/>
      <c r="F13" s="70"/>
    </row>
    <row r="14" spans="1:7" ht="15" thickBot="1" x14ac:dyDescent="0.35">
      <c r="A14" s="100" t="str">
        <f t="shared" si="0"/>
        <v/>
      </c>
      <c r="B14" s="6">
        <f t="shared" si="1"/>
        <v>0</v>
      </c>
      <c r="C14" s="68"/>
      <c r="D14" s="69"/>
      <c r="E14" s="88"/>
      <c r="F14" s="70"/>
    </row>
    <row r="15" spans="1:7" ht="15" thickBot="1" x14ac:dyDescent="0.35">
      <c r="A15" s="100" t="str">
        <f t="shared" si="0"/>
        <v/>
      </c>
      <c r="B15" s="6">
        <f t="shared" si="1"/>
        <v>0</v>
      </c>
      <c r="C15" s="68"/>
      <c r="D15" s="69"/>
      <c r="E15" s="88"/>
      <c r="F15" s="70"/>
    </row>
    <row r="16" spans="1:7" ht="15" thickBot="1" x14ac:dyDescent="0.35">
      <c r="A16" s="100" t="str">
        <f t="shared" si="0"/>
        <v/>
      </c>
      <c r="B16" s="6">
        <f t="shared" si="1"/>
        <v>0</v>
      </c>
      <c r="C16" s="68"/>
      <c r="D16" s="69"/>
      <c r="E16" s="88"/>
      <c r="F16" s="70"/>
    </row>
    <row r="17" spans="1:12" ht="15" thickBot="1" x14ac:dyDescent="0.35">
      <c r="A17" s="100" t="str">
        <f t="shared" si="0"/>
        <v/>
      </c>
      <c r="B17" s="6">
        <f t="shared" si="1"/>
        <v>0</v>
      </c>
      <c r="C17" s="68"/>
      <c r="D17" s="69"/>
      <c r="E17" s="88"/>
      <c r="F17" s="70"/>
    </row>
    <row r="18" spans="1:12" ht="15" thickBot="1" x14ac:dyDescent="0.35">
      <c r="A18" s="100" t="str">
        <f t="shared" si="0"/>
        <v/>
      </c>
      <c r="B18" s="6">
        <f t="shared" si="1"/>
        <v>0</v>
      </c>
      <c r="C18" s="68"/>
      <c r="D18" s="69"/>
      <c r="E18" s="88"/>
      <c r="F18" s="70"/>
    </row>
    <row r="19" spans="1:12" ht="15" thickBot="1" x14ac:dyDescent="0.35">
      <c r="A19" s="100" t="str">
        <f t="shared" si="0"/>
        <v/>
      </c>
      <c r="B19" s="6">
        <f t="shared" si="1"/>
        <v>0</v>
      </c>
      <c r="C19" s="68"/>
      <c r="D19" s="69"/>
      <c r="E19" s="88"/>
      <c r="F19" s="70"/>
    </row>
    <row r="20" spans="1:12" ht="15" thickBot="1" x14ac:dyDescent="0.35">
      <c r="A20" s="100" t="str">
        <f t="shared" si="0"/>
        <v/>
      </c>
      <c r="B20" s="6">
        <f t="shared" si="1"/>
        <v>0</v>
      </c>
      <c r="C20" s="68"/>
      <c r="D20" s="69"/>
      <c r="E20" s="88"/>
      <c r="F20" s="70"/>
    </row>
    <row r="21" spans="1:12" ht="15" thickBot="1" x14ac:dyDescent="0.35">
      <c r="A21" s="100" t="str">
        <f t="shared" si="0"/>
        <v/>
      </c>
      <c r="B21" s="6">
        <f t="shared" si="1"/>
        <v>0</v>
      </c>
      <c r="C21" s="68"/>
      <c r="D21" s="69"/>
      <c r="E21" s="88"/>
      <c r="F21" s="70"/>
    </row>
    <row r="22" spans="1:12" ht="15" thickBot="1" x14ac:dyDescent="0.35">
      <c r="A22" s="100" t="str">
        <f t="shared" si="0"/>
        <v/>
      </c>
      <c r="B22" s="6">
        <f t="shared" si="1"/>
        <v>0</v>
      </c>
      <c r="C22" s="68"/>
      <c r="D22" s="69"/>
      <c r="E22" s="88"/>
      <c r="F22" s="70"/>
    </row>
    <row r="23" spans="1:12" ht="15" thickBot="1" x14ac:dyDescent="0.35">
      <c r="A23" s="100" t="str">
        <f t="shared" si="0"/>
        <v/>
      </c>
      <c r="B23" s="6">
        <f t="shared" si="1"/>
        <v>0</v>
      </c>
      <c r="C23" s="68"/>
      <c r="D23" s="69"/>
      <c r="E23" s="88"/>
      <c r="F23" s="70"/>
    </row>
    <row r="24" spans="1:12" ht="15" thickBot="1" x14ac:dyDescent="0.35">
      <c r="A24" s="100" t="str">
        <f t="shared" si="0"/>
        <v/>
      </c>
      <c r="B24" s="6">
        <f t="shared" si="1"/>
        <v>0</v>
      </c>
      <c r="C24" s="68"/>
      <c r="D24" s="69"/>
      <c r="E24" s="89"/>
      <c r="F24" s="71"/>
    </row>
    <row r="25" spans="1:12" s="8" customFormat="1" ht="15" thickBot="1" x14ac:dyDescent="0.35">
      <c r="B25" s="9">
        <f>SUM(B10:B24)</f>
        <v>0</v>
      </c>
      <c r="C25" s="96" t="s">
        <v>55</v>
      </c>
      <c r="D25" s="96"/>
      <c r="E25" s="97" t="str">
        <f>IF(B25=0,"",SUM(E10:E24)/SUM(B10:B24))</f>
        <v/>
      </c>
      <c r="F25" s="93"/>
      <c r="K25"/>
      <c r="L25"/>
    </row>
    <row r="26" spans="1:12" ht="15" thickBot="1" x14ac:dyDescent="0.35"/>
    <row r="27" spans="1:12" x14ac:dyDescent="0.3">
      <c r="B27" s="129" t="s">
        <v>82</v>
      </c>
      <c r="C27" s="130"/>
      <c r="D27" s="130"/>
      <c r="E27" s="130"/>
      <c r="F27" s="131"/>
    </row>
    <row r="28" spans="1:12" ht="15" thickBot="1" x14ac:dyDescent="0.35">
      <c r="B28" s="132"/>
      <c r="C28" s="133"/>
      <c r="D28" s="133"/>
      <c r="E28" s="133"/>
      <c r="F28" s="134"/>
    </row>
    <row r="29" spans="1:12" ht="15" thickBot="1" x14ac:dyDescent="0.35"/>
    <row r="30" spans="1:12" ht="15" thickBot="1" x14ac:dyDescent="0.35">
      <c r="B30" s="90" t="s">
        <v>79</v>
      </c>
      <c r="C30" s="38"/>
      <c r="D30" s="36"/>
      <c r="E30" s="37"/>
    </row>
    <row r="31" spans="1:12" ht="15" thickBot="1" x14ac:dyDescent="0.35">
      <c r="B31" s="141" t="s">
        <v>2</v>
      </c>
      <c r="C31" s="142"/>
      <c r="D31" s="11" t="s">
        <v>6</v>
      </c>
      <c r="E31" s="7" t="s">
        <v>7</v>
      </c>
    </row>
    <row r="32" spans="1:12" ht="15" thickBot="1" x14ac:dyDescent="0.35">
      <c r="B32" s="143" t="s">
        <v>22</v>
      </c>
      <c r="C32" s="144"/>
      <c r="D32" s="72" t="s">
        <v>29</v>
      </c>
      <c r="E32" s="73" t="s">
        <v>29</v>
      </c>
    </row>
    <row r="33" spans="2:5" ht="15" thickBot="1" x14ac:dyDescent="0.35">
      <c r="B33" s="143" t="s">
        <v>23</v>
      </c>
      <c r="C33" s="144"/>
      <c r="D33" s="74"/>
      <c r="E33" s="75"/>
    </row>
    <row r="34" spans="2:5" ht="15" thickBot="1" x14ac:dyDescent="0.35">
      <c r="B34" s="143" t="s">
        <v>24</v>
      </c>
      <c r="C34" s="144"/>
      <c r="D34" s="74"/>
      <c r="E34" s="75"/>
    </row>
    <row r="35" spans="2:5" ht="15" thickBot="1" x14ac:dyDescent="0.35">
      <c r="B35" s="143" t="s">
        <v>25</v>
      </c>
      <c r="C35" s="144"/>
      <c r="D35" s="74"/>
      <c r="E35" s="75"/>
    </row>
    <row r="36" spans="2:5" ht="15" thickBot="1" x14ac:dyDescent="0.35">
      <c r="B36" s="145" t="s">
        <v>84</v>
      </c>
      <c r="C36" s="146"/>
      <c r="D36" s="76"/>
      <c r="E36" s="77"/>
    </row>
    <row r="37" spans="2:5" x14ac:dyDescent="0.3">
      <c r="C37" s="127"/>
      <c r="D37" s="128"/>
      <c r="E37" s="128"/>
    </row>
    <row r="38" spans="2:5" x14ac:dyDescent="0.3">
      <c r="B38" t="s">
        <v>90</v>
      </c>
      <c r="C38" s="127"/>
      <c r="D38" s="128"/>
      <c r="E38" s="128"/>
    </row>
    <row r="39" spans="2:5" ht="15" thickBot="1" x14ac:dyDescent="0.35"/>
    <row r="40" spans="2:5" ht="15" thickBot="1" x14ac:dyDescent="0.35">
      <c r="B40" s="90" t="s">
        <v>80</v>
      </c>
      <c r="C40" s="38"/>
      <c r="D40" s="36"/>
      <c r="E40" s="37"/>
    </row>
    <row r="41" spans="2:5" ht="15" thickBot="1" x14ac:dyDescent="0.35">
      <c r="B41" s="141" t="s">
        <v>2</v>
      </c>
      <c r="C41" s="142"/>
      <c r="D41" s="11" t="s">
        <v>6</v>
      </c>
      <c r="E41" s="7" t="s">
        <v>7</v>
      </c>
    </row>
    <row r="42" spans="2:5" ht="15" thickBot="1" x14ac:dyDescent="0.35">
      <c r="B42" s="143" t="s">
        <v>22</v>
      </c>
      <c r="C42" s="144"/>
      <c r="D42" s="72" t="s">
        <v>29</v>
      </c>
      <c r="E42" s="73" t="s">
        <v>29</v>
      </c>
    </row>
    <row r="43" spans="2:5" ht="15" thickBot="1" x14ac:dyDescent="0.35">
      <c r="B43" s="143" t="s">
        <v>23</v>
      </c>
      <c r="C43" s="144"/>
      <c r="D43" s="74"/>
      <c r="E43" s="75"/>
    </row>
    <row r="44" spans="2:5" ht="15" thickBot="1" x14ac:dyDescent="0.35">
      <c r="B44" s="143" t="s">
        <v>24</v>
      </c>
      <c r="C44" s="144"/>
      <c r="D44" s="74"/>
      <c r="E44" s="75"/>
    </row>
    <row r="45" spans="2:5" ht="15" thickBot="1" x14ac:dyDescent="0.35">
      <c r="B45" s="143" t="s">
        <v>25</v>
      </c>
      <c r="C45" s="144"/>
      <c r="D45" s="74"/>
      <c r="E45" s="75"/>
    </row>
    <row r="46" spans="2:5" ht="15" thickBot="1" x14ac:dyDescent="0.35">
      <c r="B46" s="145" t="s">
        <v>84</v>
      </c>
      <c r="C46" s="146"/>
      <c r="D46" s="76"/>
      <c r="E46" s="77"/>
    </row>
    <row r="48" spans="2:5" ht="15" thickBot="1" x14ac:dyDescent="0.35"/>
    <row r="49" spans="1:11" ht="15" thickBot="1" x14ac:dyDescent="0.35">
      <c r="B49" s="138" t="s">
        <v>31</v>
      </c>
      <c r="C49" s="139"/>
      <c r="D49" s="139"/>
      <c r="E49" s="139"/>
      <c r="F49" s="140"/>
    </row>
    <row r="50" spans="1:11" ht="15" thickBot="1" x14ac:dyDescent="0.35">
      <c r="B50" s="5" t="s">
        <v>1</v>
      </c>
      <c r="C50" s="3" t="s">
        <v>2</v>
      </c>
      <c r="D50" s="46" t="s">
        <v>32</v>
      </c>
      <c r="E50" s="46" t="s">
        <v>33</v>
      </c>
      <c r="F50" s="51" t="s">
        <v>53</v>
      </c>
    </row>
    <row r="51" spans="1:11" ht="15" thickBot="1" x14ac:dyDescent="0.35">
      <c r="B51" s="6" t="s">
        <v>69</v>
      </c>
      <c r="C51" s="119" t="s">
        <v>22</v>
      </c>
      <c r="D51" s="78" t="s">
        <v>29</v>
      </c>
      <c r="E51" s="49">
        <v>0.15</v>
      </c>
      <c r="F51" s="52" t="e">
        <f>SUM(D51*E51)</f>
        <v>#VALUE!</v>
      </c>
    </row>
    <row r="52" spans="1:11" ht="15" thickBot="1" x14ac:dyDescent="0.35">
      <c r="B52" s="6" t="s">
        <v>69</v>
      </c>
      <c r="C52" s="119" t="s">
        <v>23</v>
      </c>
      <c r="D52" s="79"/>
      <c r="E52" s="50">
        <v>0.2</v>
      </c>
      <c r="F52" s="52">
        <f t="shared" ref="F52:F55" si="2">SUM(D52*E52)</f>
        <v>0</v>
      </c>
    </row>
    <row r="53" spans="1:11" ht="15" thickBot="1" x14ac:dyDescent="0.35">
      <c r="B53" s="6" t="s">
        <v>69</v>
      </c>
      <c r="C53" s="119" t="s">
        <v>24</v>
      </c>
      <c r="D53" s="79"/>
      <c r="E53" s="50">
        <v>0.3</v>
      </c>
      <c r="F53" s="52">
        <f t="shared" si="2"/>
        <v>0</v>
      </c>
    </row>
    <row r="54" spans="1:11" ht="15" thickBot="1" x14ac:dyDescent="0.35">
      <c r="B54" s="6" t="s">
        <v>69</v>
      </c>
      <c r="C54" s="119" t="s">
        <v>25</v>
      </c>
      <c r="D54" s="79"/>
      <c r="E54" s="50">
        <v>0.2</v>
      </c>
      <c r="F54" s="52">
        <f t="shared" si="2"/>
        <v>0</v>
      </c>
    </row>
    <row r="55" spans="1:11" ht="15" thickBot="1" x14ac:dyDescent="0.35">
      <c r="B55" s="6" t="s">
        <v>69</v>
      </c>
      <c r="C55" s="119" t="s">
        <v>84</v>
      </c>
      <c r="D55" s="79"/>
      <c r="E55" s="50">
        <v>0.15</v>
      </c>
      <c r="F55" s="52">
        <f t="shared" si="2"/>
        <v>0</v>
      </c>
    </row>
    <row r="56" spans="1:11" ht="15" thickBot="1" x14ac:dyDescent="0.35">
      <c r="B56" s="6"/>
      <c r="C56" s="119"/>
      <c r="D56" s="79"/>
      <c r="E56" s="50"/>
      <c r="F56" s="52"/>
    </row>
    <row r="57" spans="1:11" s="8" customFormat="1" ht="15" thickBot="1" x14ac:dyDescent="0.35">
      <c r="B57" s="9"/>
      <c r="C57" s="10" t="s">
        <v>56</v>
      </c>
      <c r="D57" s="47"/>
      <c r="E57" s="67">
        <f>SUM(E51:E56)</f>
        <v>0.99999999999999989</v>
      </c>
      <c r="F57" s="53" t="e">
        <f>SUM(F51:F56)</f>
        <v>#VALUE!</v>
      </c>
      <c r="J57"/>
      <c r="K57"/>
    </row>
    <row r="58" spans="1:11" s="8" customFormat="1" x14ac:dyDescent="0.3">
      <c r="B58" s="81"/>
      <c r="C58" s="82"/>
      <c r="D58" s="83"/>
      <c r="E58" s="84"/>
      <c r="F58" s="83"/>
    </row>
    <row r="59" spans="1:11" ht="15" thickBot="1" x14ac:dyDescent="0.35"/>
    <row r="60" spans="1:11" ht="25.2" customHeight="1" thickBot="1" x14ac:dyDescent="0.35">
      <c r="A60" s="157" t="s">
        <v>8</v>
      </c>
      <c r="B60" s="158"/>
      <c r="C60" s="158"/>
      <c r="D60" s="158"/>
      <c r="E60" s="158"/>
      <c r="F60" s="159"/>
    </row>
    <row r="61" spans="1:11" x14ac:dyDescent="0.3">
      <c r="A61" s="123" t="s">
        <v>38</v>
      </c>
      <c r="B61" s="124"/>
      <c r="C61" s="124"/>
      <c r="D61" s="124"/>
      <c r="E61" s="124"/>
      <c r="F61" s="125"/>
    </row>
    <row r="62" spans="1:11" x14ac:dyDescent="0.3">
      <c r="A62" s="126">
        <v>1</v>
      </c>
      <c r="B62" s="121" t="s">
        <v>51</v>
      </c>
      <c r="C62" s="65"/>
      <c r="D62" s="65"/>
      <c r="E62" s="65"/>
      <c r="F62" s="66"/>
    </row>
    <row r="63" spans="1:11" x14ac:dyDescent="0.3">
      <c r="A63" s="126">
        <v>2</v>
      </c>
      <c r="B63" s="121" t="s">
        <v>49</v>
      </c>
      <c r="C63" s="65"/>
      <c r="D63" s="65"/>
      <c r="E63" s="65"/>
      <c r="F63" s="66"/>
    </row>
    <row r="64" spans="1:11" x14ac:dyDescent="0.3">
      <c r="A64" s="126">
        <v>3</v>
      </c>
      <c r="B64" s="121" t="s">
        <v>54</v>
      </c>
      <c r="C64" s="65"/>
      <c r="D64" s="65"/>
      <c r="E64" s="65"/>
      <c r="F64" s="66"/>
    </row>
    <row r="65" spans="1:6" x14ac:dyDescent="0.3">
      <c r="A65" s="126">
        <v>4</v>
      </c>
      <c r="B65" s="121" t="s">
        <v>48</v>
      </c>
      <c r="C65" s="65"/>
      <c r="D65" s="65"/>
      <c r="E65" s="65"/>
      <c r="F65" s="66"/>
    </row>
    <row r="66" spans="1:6" ht="28.8" customHeight="1" x14ac:dyDescent="0.3">
      <c r="A66" s="126">
        <v>5</v>
      </c>
      <c r="B66" s="147" t="s">
        <v>47</v>
      </c>
      <c r="C66" s="148"/>
      <c r="D66" s="148"/>
      <c r="E66" s="148"/>
      <c r="F66" s="149"/>
    </row>
    <row r="67" spans="1:6" ht="17.399999999999999" customHeight="1" x14ac:dyDescent="0.3">
      <c r="A67" s="126">
        <v>6</v>
      </c>
      <c r="B67" s="150" t="s">
        <v>89</v>
      </c>
      <c r="C67" s="151"/>
      <c r="D67" s="151"/>
      <c r="E67" s="151"/>
      <c r="F67" s="152"/>
    </row>
    <row r="68" spans="1:6" ht="28.95" customHeight="1" x14ac:dyDescent="0.3">
      <c r="A68" s="126">
        <v>7</v>
      </c>
      <c r="B68" s="147" t="s">
        <v>50</v>
      </c>
      <c r="C68" s="148"/>
      <c r="D68" s="148"/>
      <c r="E68" s="148"/>
      <c r="F68" s="149"/>
    </row>
    <row r="69" spans="1:6" ht="45" customHeight="1" thickBot="1" x14ac:dyDescent="0.35">
      <c r="A69" s="126">
        <v>8</v>
      </c>
      <c r="B69" s="135" t="s">
        <v>81</v>
      </c>
      <c r="C69" s="136"/>
      <c r="D69" s="136"/>
      <c r="E69" s="136"/>
      <c r="F69" s="137"/>
    </row>
    <row r="70" spans="1:6" x14ac:dyDescent="0.3">
      <c r="A70" s="123" t="s">
        <v>39</v>
      </c>
      <c r="B70" s="124"/>
      <c r="C70" s="124"/>
      <c r="D70" s="124"/>
      <c r="E70" s="124"/>
      <c r="F70" s="125"/>
    </row>
    <row r="71" spans="1:6" x14ac:dyDescent="0.3">
      <c r="A71" s="126">
        <v>1</v>
      </c>
      <c r="B71" s="122" t="s">
        <v>51</v>
      </c>
      <c r="C71" s="45"/>
      <c r="D71" s="45"/>
      <c r="E71" s="45"/>
      <c r="F71" s="52"/>
    </row>
    <row r="72" spans="1:6" x14ac:dyDescent="0.3">
      <c r="A72" s="126">
        <v>2</v>
      </c>
      <c r="B72" s="122" t="s">
        <v>54</v>
      </c>
      <c r="C72" s="45"/>
      <c r="D72" s="45"/>
      <c r="E72" s="45"/>
      <c r="F72" s="52"/>
    </row>
    <row r="73" spans="1:6" ht="30" customHeight="1" thickBot="1" x14ac:dyDescent="0.35">
      <c r="A73" s="120">
        <v>3</v>
      </c>
      <c r="B73" s="135" t="s">
        <v>52</v>
      </c>
      <c r="C73" s="136"/>
      <c r="D73" s="136"/>
      <c r="E73" s="136"/>
      <c r="F73" s="137"/>
    </row>
  </sheetData>
  <sheetProtection password="CA0B" sheet="1" objects="1" scenarios="1"/>
  <mergeCells count="28">
    <mergeCell ref="A1:F1"/>
    <mergeCell ref="D6:F6"/>
    <mergeCell ref="A60:F60"/>
    <mergeCell ref="B66:F66"/>
    <mergeCell ref="B69:F69"/>
    <mergeCell ref="A3:C3"/>
    <mergeCell ref="D3:F3"/>
    <mergeCell ref="A5:C5"/>
    <mergeCell ref="A6:C6"/>
    <mergeCell ref="D5:F5"/>
    <mergeCell ref="B8:F8"/>
    <mergeCell ref="B41:C41"/>
    <mergeCell ref="B42:C42"/>
    <mergeCell ref="B43:C43"/>
    <mergeCell ref="B44:C44"/>
    <mergeCell ref="B45:C45"/>
    <mergeCell ref="B27:F28"/>
    <mergeCell ref="B73:F73"/>
    <mergeCell ref="B49:F49"/>
    <mergeCell ref="B31:C31"/>
    <mergeCell ref="B32:C32"/>
    <mergeCell ref="B33:C33"/>
    <mergeCell ref="B34:C34"/>
    <mergeCell ref="B35:C35"/>
    <mergeCell ref="B36:C36"/>
    <mergeCell ref="B46:C46"/>
    <mergeCell ref="B68:F68"/>
    <mergeCell ref="B67:F67"/>
  </mergeCells>
  <phoneticPr fontId="24" type="noConversion"/>
  <pageMargins left="0.70866141732283472" right="0.70866141732283472" top="0.74803149606299213" bottom="0.74803149606299213" header="0.31496062992125984" footer="0.31496062992125984"/>
  <pageSetup paperSize="9" scale="98" fitToHeight="2" orientation="portrait" horizontalDpi="2400" verticalDpi="2400" r:id="rId1"/>
  <headerFooter>
    <oddHeader xml:space="preserve">&amp;CITT60296/6794 - ICC Transformation Services
Attachment 7 - Pricing Matrix
</oddHeader>
    <oddFooter>&amp;C&amp;P</oddFooter>
  </headerFooter>
  <rowBreaks count="1" manualBreakCount="1">
    <brk id="38" max="6" man="1"/>
  </rowBreaks>
  <ignoredErrors>
    <ignoredError sqref="A12:A24 B11:B24 A11" emptyCellReference="1"/>
  </ignoredErrors>
  <extLst>
    <ext xmlns:x14="http://schemas.microsoft.com/office/spreadsheetml/2009/9/main" uri="{CCE6A557-97BC-4b89-ADB6-D9C93CAAB3DF}">
      <x14:dataValidations xmlns:xm="http://schemas.microsoft.com/office/excel/2006/main" count="3">
        <x14:dataValidation type="list" showInputMessage="1" showErrorMessage="1" errorTitle="ERROR" error="Pick from list only">
          <x14:formula1>
            <xm:f>'Gross Margin Calculation'!$A$53:$A$59</xm:f>
          </x14:formula1>
          <xm:sqref>D10:D24</xm:sqref>
        </x14:dataValidation>
        <x14:dataValidation type="list" allowBlank="1" showInputMessage="1" showErrorMessage="1" errorTitle="Error" error="Pick from list please">
          <x14:formula1>
            <xm:f>'Gross Margin Calculation'!$D$51:$D$53</xm:f>
          </x14:formula1>
          <xm:sqref>F10:F24</xm:sqref>
        </x14:dataValidation>
        <x14:dataValidation type="list" showInputMessage="1" showErrorMessage="1" errorTitle="ERROR" error="Pick from list only">
          <x14:formula1>
            <xm:f>'Gross Margin Calculation'!$H$5:$H$9</xm:f>
          </x14:formula1>
          <xm:sqref>B42:C46 B32:B36 C32:C36</xm:sqref>
        </x14:dataValidation>
      </x14:dataValidations>
    </ex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10"/>
  <sheetViews>
    <sheetView view="pageLayout" topLeftCell="A4" workbookViewId="0">
      <selection activeCell="B8" sqref="B8"/>
    </sheetView>
  </sheetViews>
  <sheetFormatPr defaultColWidth="8.77734375" defaultRowHeight="14.4" x14ac:dyDescent="0.3"/>
  <cols>
    <col min="1" max="1" width="20.77734375" customWidth="1"/>
    <col min="2" max="2" width="80.44140625" customWidth="1"/>
  </cols>
  <sheetData>
    <row r="1" spans="1:5" ht="21" customHeight="1" x14ac:dyDescent="0.35">
      <c r="A1" s="54"/>
      <c r="B1" s="55"/>
      <c r="C1" s="54"/>
      <c r="D1" s="54"/>
      <c r="E1" s="54"/>
    </row>
    <row r="2" spans="1:5" ht="43.8" customHeight="1" x14ac:dyDescent="0.35">
      <c r="A2" s="85" t="s">
        <v>58</v>
      </c>
      <c r="B2" s="23"/>
    </row>
    <row r="3" spans="1:5" ht="18" x14ac:dyDescent="0.35">
      <c r="A3" s="85"/>
      <c r="B3" s="23"/>
    </row>
    <row r="4" spans="1:5" ht="15" thickBot="1" x14ac:dyDescent="0.35"/>
    <row r="5" spans="1:5" ht="16.2" thickBot="1" x14ac:dyDescent="0.35">
      <c r="A5" s="63" t="s">
        <v>2</v>
      </c>
      <c r="B5" s="64" t="s">
        <v>46</v>
      </c>
    </row>
    <row r="6" spans="1:5" ht="72" x14ac:dyDescent="0.3">
      <c r="A6" s="57" t="s">
        <v>40</v>
      </c>
      <c r="B6" s="58" t="s">
        <v>41</v>
      </c>
    </row>
    <row r="7" spans="1:5" ht="72" x14ac:dyDescent="0.3">
      <c r="A7" s="59" t="s">
        <v>23</v>
      </c>
      <c r="B7" s="60" t="s">
        <v>42</v>
      </c>
    </row>
    <row r="8" spans="1:5" ht="57.6" x14ac:dyDescent="0.3">
      <c r="A8" s="59" t="s">
        <v>24</v>
      </c>
      <c r="B8" s="60" t="s">
        <v>43</v>
      </c>
    </row>
    <row r="9" spans="1:5" ht="57.6" x14ac:dyDescent="0.3">
      <c r="A9" s="59" t="s">
        <v>25</v>
      </c>
      <c r="B9" s="60" t="s">
        <v>44</v>
      </c>
    </row>
    <row r="10" spans="1:5" ht="43.8" thickBot="1" x14ac:dyDescent="0.35">
      <c r="A10" s="61" t="s">
        <v>84</v>
      </c>
      <c r="B10" s="62" t="s">
        <v>45</v>
      </c>
    </row>
  </sheetData>
  <sheetProtection password="CA0B" sheet="1" objects="1" scenarios="1"/>
  <phoneticPr fontId="24" type="noConversion"/>
  <pageMargins left="0.70866141732283472" right="0.70866141732283472" top="0.74803149606299213" bottom="0.74803149606299213" header="0.31496062992125984" footer="0.31496062992125984"/>
  <pageSetup paperSize="9" orientation="landscape" r:id="rId1"/>
  <headerFooter>
    <oddHeader xml:space="preserve">&amp;CITTXXXX/6794 - ICC Transformation Services
Attachment 7 - Pricing Matrix
</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59"/>
  <sheetViews>
    <sheetView showGridLines="0" tabSelected="1" view="pageLayout" workbookViewId="0">
      <selection activeCell="B16" sqref="B16"/>
    </sheetView>
  </sheetViews>
  <sheetFormatPr defaultColWidth="8.77734375" defaultRowHeight="14.4" x14ac:dyDescent="0.3"/>
  <cols>
    <col min="3" max="3" width="23" customWidth="1"/>
    <col min="4" max="4" width="15.109375" customWidth="1"/>
    <col min="5" max="6" width="12.6640625" customWidth="1"/>
    <col min="7" max="7" width="13" customWidth="1"/>
    <col min="8" max="8" width="24.44140625" customWidth="1"/>
    <col min="9" max="9" width="19.77734375" customWidth="1"/>
    <col min="10" max="10" width="21.44140625" customWidth="1"/>
    <col min="11" max="11" width="22.44140625" customWidth="1"/>
    <col min="12" max="12" width="22.6640625" customWidth="1"/>
    <col min="13" max="13" width="15" customWidth="1"/>
    <col min="14" max="14" width="16" customWidth="1"/>
    <col min="15" max="15" width="21.109375" customWidth="1"/>
    <col min="16" max="16" width="25.77734375" customWidth="1"/>
    <col min="17" max="17" width="29.33203125" customWidth="1"/>
  </cols>
  <sheetData>
    <row r="1" spans="1:13" s="23" customFormat="1" ht="18" x14ac:dyDescent="0.35">
      <c r="A1" s="22" t="s">
        <v>4</v>
      </c>
    </row>
    <row r="2" spans="1:13" ht="15" thickBot="1" x14ac:dyDescent="0.35"/>
    <row r="3" spans="1:13" ht="15" thickBot="1" x14ac:dyDescent="0.35">
      <c r="B3" s="179" t="s">
        <v>5</v>
      </c>
      <c r="C3" s="180"/>
      <c r="D3" s="180"/>
      <c r="E3" s="180"/>
      <c r="F3" s="181"/>
      <c r="G3" s="2"/>
      <c r="H3" s="179" t="s">
        <v>60</v>
      </c>
      <c r="I3" s="180"/>
      <c r="J3" s="180"/>
      <c r="K3" s="180"/>
      <c r="L3" s="181"/>
    </row>
    <row r="4" spans="1:13" ht="15" thickBot="1" x14ac:dyDescent="0.35">
      <c r="B4" s="5" t="s">
        <v>1</v>
      </c>
      <c r="C4" s="24" t="s">
        <v>20</v>
      </c>
      <c r="D4" s="3" t="s">
        <v>2</v>
      </c>
      <c r="E4" s="94" t="s">
        <v>0</v>
      </c>
      <c r="F4" s="91" t="s">
        <v>59</v>
      </c>
      <c r="G4" s="108" t="s">
        <v>78</v>
      </c>
      <c r="H4" s="26" t="s">
        <v>2</v>
      </c>
      <c r="I4" s="11" t="s">
        <v>6</v>
      </c>
      <c r="J4" s="86" t="s">
        <v>7</v>
      </c>
      <c r="K4" s="94" t="s">
        <v>64</v>
      </c>
      <c r="L4" s="91" t="s">
        <v>65</v>
      </c>
    </row>
    <row r="5" spans="1:13" ht="15" thickBot="1" x14ac:dyDescent="0.35">
      <c r="A5" s="100" t="str">
        <f>'Supplier Submission'!A10</f>
        <v>SC</v>
      </c>
      <c r="B5" s="6">
        <f>'Supplier Submission'!B10</f>
        <v>0</v>
      </c>
      <c r="C5" s="25" t="str">
        <f>'Supplier Submission'!C10</f>
        <v>Insert name</v>
      </c>
      <c r="D5" s="4" t="str">
        <f>'Supplier Submission'!D10</f>
        <v>Select grade</v>
      </c>
      <c r="E5" s="95" t="str">
        <f>'Supplier Submission'!E10</f>
        <v>Insert Rate</v>
      </c>
      <c r="F5" s="92" t="str">
        <f>'Supplier Submission'!F10</f>
        <v>Contractor resource; P=Prime, S=Sub</v>
      </c>
      <c r="G5" s="117">
        <f>SUMIF($M$5:$M$21,A5,$L$5:$L$21)</f>
        <v>0</v>
      </c>
      <c r="H5" s="27" t="s">
        <v>22</v>
      </c>
      <c r="I5" s="13" t="str">
        <f>'Supplier Submission'!D32</f>
        <v>Insert</v>
      </c>
      <c r="J5" s="98" t="str">
        <f>'Supplier Submission'!E32</f>
        <v>Insert</v>
      </c>
      <c r="K5" s="103">
        <f>SUMIF(A5:A19,"PP",B5:B19)</f>
        <v>0</v>
      </c>
      <c r="L5" s="101">
        <f>IF(K5=0,0,AVERAGE(I5:J5))</f>
        <v>0</v>
      </c>
      <c r="M5" s="100" t="s">
        <v>70</v>
      </c>
    </row>
    <row r="6" spans="1:13" ht="15" thickBot="1" x14ac:dyDescent="0.35">
      <c r="A6" s="100" t="str">
        <f>'Supplier Submission'!A11</f>
        <v/>
      </c>
      <c r="B6" s="6">
        <f>'Supplier Submission'!B11</f>
        <v>0</v>
      </c>
      <c r="C6" s="25">
        <f>'Supplier Submission'!C11</f>
        <v>0</v>
      </c>
      <c r="D6" s="4">
        <f>'Supplier Submission'!D11</f>
        <v>0</v>
      </c>
      <c r="E6" s="95">
        <f>'Supplier Submission'!E11</f>
        <v>0</v>
      </c>
      <c r="F6" s="92">
        <f>'Supplier Submission'!F11</f>
        <v>0</v>
      </c>
      <c r="G6" s="117">
        <f t="shared" ref="G6:G19" si="0">SUMIF($M$5:$M$21,A6,$L$5:$L$21)</f>
        <v>0</v>
      </c>
      <c r="H6" s="27" t="s">
        <v>23</v>
      </c>
      <c r="I6" s="13">
        <f>'Supplier Submission'!D33</f>
        <v>0</v>
      </c>
      <c r="J6" s="98">
        <f>'Supplier Submission'!E33</f>
        <v>0</v>
      </c>
      <c r="K6" s="103">
        <f>SUMIF(A5:A19,"MP",B5:B19)</f>
        <v>0</v>
      </c>
      <c r="L6" s="101">
        <f t="shared" ref="L6:L9" si="1">IF(K6=0,0,AVERAGE(I6:J6))</f>
        <v>0</v>
      </c>
      <c r="M6" s="100" t="s">
        <v>71</v>
      </c>
    </row>
    <row r="7" spans="1:13" ht="15" thickBot="1" x14ac:dyDescent="0.35">
      <c r="A7" s="100" t="str">
        <f>'Supplier Submission'!A12</f>
        <v/>
      </c>
      <c r="B7" s="6">
        <f>'Supplier Submission'!B12</f>
        <v>0</v>
      </c>
      <c r="C7" s="25">
        <f>'Supplier Submission'!C12</f>
        <v>0</v>
      </c>
      <c r="D7" s="4">
        <f>'Supplier Submission'!D12</f>
        <v>0</v>
      </c>
      <c r="E7" s="95">
        <f>'Supplier Submission'!E12</f>
        <v>0</v>
      </c>
      <c r="F7" s="92">
        <f>'Supplier Submission'!F12</f>
        <v>0</v>
      </c>
      <c r="G7" s="117">
        <f t="shared" si="0"/>
        <v>0</v>
      </c>
      <c r="H7" s="27" t="s">
        <v>24</v>
      </c>
      <c r="I7" s="13">
        <f>'Supplier Submission'!D34</f>
        <v>0</v>
      </c>
      <c r="J7" s="98">
        <f>'Supplier Submission'!E34</f>
        <v>0</v>
      </c>
      <c r="K7" s="103">
        <f>SUMIF(A5:A19,"SP",B5:B19)</f>
        <v>0</v>
      </c>
      <c r="L7" s="101">
        <f t="shared" si="1"/>
        <v>0</v>
      </c>
      <c r="M7" s="100" t="s">
        <v>72</v>
      </c>
    </row>
    <row r="8" spans="1:13" ht="15" thickBot="1" x14ac:dyDescent="0.35">
      <c r="A8" s="100" t="str">
        <f>'Supplier Submission'!A13</f>
        <v/>
      </c>
      <c r="B8" s="6">
        <f>'Supplier Submission'!B13</f>
        <v>0</v>
      </c>
      <c r="C8" s="25">
        <f>'Supplier Submission'!C13</f>
        <v>0</v>
      </c>
      <c r="D8" s="4">
        <f>'Supplier Submission'!D13</f>
        <v>0</v>
      </c>
      <c r="E8" s="95">
        <f>'Supplier Submission'!E13</f>
        <v>0</v>
      </c>
      <c r="F8" s="92">
        <f>'Supplier Submission'!F13</f>
        <v>0</v>
      </c>
      <c r="G8" s="117">
        <f t="shared" si="0"/>
        <v>0</v>
      </c>
      <c r="H8" s="27" t="s">
        <v>25</v>
      </c>
      <c r="I8" s="13">
        <f>'Supplier Submission'!D35</f>
        <v>0</v>
      </c>
      <c r="J8" s="98">
        <f>'Supplier Submission'!E35</f>
        <v>0</v>
      </c>
      <c r="K8" s="103">
        <f>SUMIF(A5:A19,"CP",B5:B19)</f>
        <v>0</v>
      </c>
      <c r="L8" s="101">
        <f t="shared" si="1"/>
        <v>0</v>
      </c>
      <c r="M8" s="100" t="s">
        <v>73</v>
      </c>
    </row>
    <row r="9" spans="1:13" ht="15" thickBot="1" x14ac:dyDescent="0.35">
      <c r="A9" s="100" t="str">
        <f>'Supplier Submission'!A14</f>
        <v/>
      </c>
      <c r="B9" s="6">
        <f>'Supplier Submission'!B14</f>
        <v>0</v>
      </c>
      <c r="C9" s="25">
        <f>'Supplier Submission'!C14</f>
        <v>0</v>
      </c>
      <c r="D9" s="4">
        <f>'Supplier Submission'!D14</f>
        <v>0</v>
      </c>
      <c r="E9" s="95">
        <f>'Supplier Submission'!E14</f>
        <v>0</v>
      </c>
      <c r="F9" s="92">
        <f>'Supplier Submission'!F14</f>
        <v>0</v>
      </c>
      <c r="G9" s="117">
        <f t="shared" si="0"/>
        <v>0</v>
      </c>
      <c r="H9" s="27" t="s">
        <v>84</v>
      </c>
      <c r="I9" s="13">
        <f>'Supplier Submission'!D36</f>
        <v>0</v>
      </c>
      <c r="J9" s="98">
        <f>'Supplier Submission'!E36</f>
        <v>0</v>
      </c>
      <c r="K9" s="103">
        <f>SUMIF(A5:A19,"JP",B5:B19)</f>
        <v>0</v>
      </c>
      <c r="L9" s="101">
        <f t="shared" si="1"/>
        <v>0</v>
      </c>
      <c r="M9" s="100" t="s">
        <v>85</v>
      </c>
    </row>
    <row r="10" spans="1:13" ht="15" thickBot="1" x14ac:dyDescent="0.35">
      <c r="A10" s="100" t="str">
        <f>'Supplier Submission'!A15</f>
        <v/>
      </c>
      <c r="B10" s="6">
        <f>'Supplier Submission'!B15</f>
        <v>0</v>
      </c>
      <c r="C10" s="25">
        <f>'Supplier Submission'!C15</f>
        <v>0</v>
      </c>
      <c r="D10" s="4">
        <f>'Supplier Submission'!D15</f>
        <v>0</v>
      </c>
      <c r="E10" s="95">
        <f>'Supplier Submission'!E15</f>
        <v>0</v>
      </c>
      <c r="F10" s="92">
        <f>'Supplier Submission'!F15</f>
        <v>0</v>
      </c>
      <c r="G10" s="117">
        <f t="shared" si="0"/>
        <v>0</v>
      </c>
      <c r="H10" s="27"/>
      <c r="I10" s="13"/>
      <c r="J10" s="98"/>
      <c r="K10" s="103"/>
      <c r="L10" s="101"/>
      <c r="M10" s="100"/>
    </row>
    <row r="11" spans="1:13" ht="15" thickBot="1" x14ac:dyDescent="0.35">
      <c r="A11" s="100" t="str">
        <f>'Supplier Submission'!A16</f>
        <v/>
      </c>
      <c r="B11" s="6">
        <f>'Supplier Submission'!B16</f>
        <v>0</v>
      </c>
      <c r="C11" s="25">
        <f>'Supplier Submission'!C16</f>
        <v>0</v>
      </c>
      <c r="D11" s="4">
        <f>'Supplier Submission'!D16</f>
        <v>0</v>
      </c>
      <c r="E11" s="95">
        <f>'Supplier Submission'!E16</f>
        <v>0</v>
      </c>
      <c r="F11" s="92">
        <f>'Supplier Submission'!F16</f>
        <v>0</v>
      </c>
      <c r="G11" s="117">
        <f t="shared" si="0"/>
        <v>0</v>
      </c>
      <c r="H11" s="28"/>
      <c r="I11" s="29"/>
      <c r="J11" s="99"/>
      <c r="K11" s="104"/>
      <c r="L11" s="102"/>
      <c r="M11" s="100"/>
    </row>
    <row r="12" spans="1:13" ht="15" thickBot="1" x14ac:dyDescent="0.35">
      <c r="A12" s="100" t="str">
        <f>'Supplier Submission'!A17</f>
        <v/>
      </c>
      <c r="B12" s="6">
        <f>'Supplier Submission'!B17</f>
        <v>0</v>
      </c>
      <c r="C12" s="25">
        <f>'Supplier Submission'!C17</f>
        <v>0</v>
      </c>
      <c r="D12" s="4">
        <f>'Supplier Submission'!D17</f>
        <v>0</v>
      </c>
      <c r="E12" s="95">
        <f>'Supplier Submission'!E17</f>
        <v>0</v>
      </c>
      <c r="F12" s="92">
        <f>'Supplier Submission'!F17</f>
        <v>0</v>
      </c>
      <c r="G12" s="117">
        <f t="shared" si="0"/>
        <v>0</v>
      </c>
      <c r="M12" s="100"/>
    </row>
    <row r="13" spans="1:13" ht="15" thickBot="1" x14ac:dyDescent="0.35">
      <c r="A13" s="100" t="str">
        <f>'Supplier Submission'!A18</f>
        <v/>
      </c>
      <c r="B13" s="6">
        <f>'Supplier Submission'!B18</f>
        <v>0</v>
      </c>
      <c r="C13" s="25">
        <f>'Supplier Submission'!C18</f>
        <v>0</v>
      </c>
      <c r="D13" s="4">
        <f>'Supplier Submission'!D18</f>
        <v>0</v>
      </c>
      <c r="E13" s="95">
        <f>'Supplier Submission'!E18</f>
        <v>0</v>
      </c>
      <c r="F13" s="92">
        <f>'Supplier Submission'!F18</f>
        <v>0</v>
      </c>
      <c r="G13" s="117">
        <f t="shared" si="0"/>
        <v>0</v>
      </c>
      <c r="H13" s="179" t="s">
        <v>61</v>
      </c>
      <c r="I13" s="180"/>
      <c r="J13" s="180"/>
      <c r="K13" s="180"/>
      <c r="L13" s="181"/>
      <c r="M13" s="100"/>
    </row>
    <row r="14" spans="1:13" ht="15" thickBot="1" x14ac:dyDescent="0.35">
      <c r="A14" s="100" t="str">
        <f>'Supplier Submission'!A19</f>
        <v/>
      </c>
      <c r="B14" s="6">
        <f>'Supplier Submission'!B19</f>
        <v>0</v>
      </c>
      <c r="C14" s="25">
        <f>'Supplier Submission'!C19</f>
        <v>0</v>
      </c>
      <c r="D14" s="4">
        <f>'Supplier Submission'!D19</f>
        <v>0</v>
      </c>
      <c r="E14" s="95">
        <f>'Supplier Submission'!E19</f>
        <v>0</v>
      </c>
      <c r="F14" s="92">
        <f>'Supplier Submission'!F19</f>
        <v>0</v>
      </c>
      <c r="G14" s="117">
        <f t="shared" si="0"/>
        <v>0</v>
      </c>
      <c r="H14" s="26" t="s">
        <v>2</v>
      </c>
      <c r="I14" s="11" t="s">
        <v>6</v>
      </c>
      <c r="J14" s="86" t="s">
        <v>7</v>
      </c>
      <c r="K14" s="94" t="s">
        <v>64</v>
      </c>
      <c r="L14" s="91" t="s">
        <v>65</v>
      </c>
      <c r="M14" s="100"/>
    </row>
    <row r="15" spans="1:13" ht="15" thickBot="1" x14ac:dyDescent="0.35">
      <c r="A15" s="100" t="str">
        <f>'Supplier Submission'!A20</f>
        <v/>
      </c>
      <c r="B15" s="6">
        <f>'Supplier Submission'!B20</f>
        <v>0</v>
      </c>
      <c r="C15" s="25">
        <f>'Supplier Submission'!C20</f>
        <v>0</v>
      </c>
      <c r="D15" s="4">
        <f>'Supplier Submission'!D20</f>
        <v>0</v>
      </c>
      <c r="E15" s="95">
        <f>'Supplier Submission'!E20</f>
        <v>0</v>
      </c>
      <c r="F15" s="92">
        <f>'Supplier Submission'!F20</f>
        <v>0</v>
      </c>
      <c r="G15" s="117">
        <f t="shared" si="0"/>
        <v>0</v>
      </c>
      <c r="H15" s="27" t="s">
        <v>22</v>
      </c>
      <c r="I15" s="13" t="str">
        <f>'Supplier Submission'!D42</f>
        <v>Insert</v>
      </c>
      <c r="J15" s="98" t="str">
        <f>'Supplier Submission'!E42</f>
        <v>Insert</v>
      </c>
      <c r="K15" s="103">
        <f>SUMIF(A5:A19,"PS",B5:B19)</f>
        <v>0</v>
      </c>
      <c r="L15" s="101">
        <f>IF(K15=0,0,AVERAGE(I15:J15))</f>
        <v>0</v>
      </c>
      <c r="M15" s="100" t="s">
        <v>74</v>
      </c>
    </row>
    <row r="16" spans="1:13" ht="15" thickBot="1" x14ac:dyDescent="0.35">
      <c r="A16" s="100" t="str">
        <f>'Supplier Submission'!A21</f>
        <v/>
      </c>
      <c r="B16" s="6">
        <f>'Supplier Submission'!B21</f>
        <v>0</v>
      </c>
      <c r="C16" s="25">
        <f>'Supplier Submission'!C21</f>
        <v>0</v>
      </c>
      <c r="D16" s="4">
        <f>'Supplier Submission'!D21</f>
        <v>0</v>
      </c>
      <c r="E16" s="95">
        <f>'Supplier Submission'!E21</f>
        <v>0</v>
      </c>
      <c r="F16" s="92">
        <f>'Supplier Submission'!F21</f>
        <v>0</v>
      </c>
      <c r="G16" s="117">
        <f t="shared" si="0"/>
        <v>0</v>
      </c>
      <c r="H16" s="27" t="s">
        <v>23</v>
      </c>
      <c r="I16" s="13">
        <f>'Supplier Submission'!D43</f>
        <v>0</v>
      </c>
      <c r="J16" s="98">
        <f>'Supplier Submission'!E43</f>
        <v>0</v>
      </c>
      <c r="K16" s="103">
        <f>SUMIF(A5:A19,"MS",B5:B19)</f>
        <v>0</v>
      </c>
      <c r="L16" s="101">
        <f t="shared" ref="L16:L19" si="2">IF(K16=0,0,AVERAGE(I16:J16))</f>
        <v>0</v>
      </c>
      <c r="M16" s="100" t="s">
        <v>75</v>
      </c>
    </row>
    <row r="17" spans="1:14" ht="15" thickBot="1" x14ac:dyDescent="0.35">
      <c r="A17" s="100" t="str">
        <f>'Supplier Submission'!A22</f>
        <v/>
      </c>
      <c r="B17" s="6">
        <f>'Supplier Submission'!B22</f>
        <v>0</v>
      </c>
      <c r="C17" s="25">
        <f>'Supplier Submission'!C22</f>
        <v>0</v>
      </c>
      <c r="D17" s="4">
        <f>'Supplier Submission'!D22</f>
        <v>0</v>
      </c>
      <c r="E17" s="95">
        <f>'Supplier Submission'!E22</f>
        <v>0</v>
      </c>
      <c r="F17" s="92">
        <f>'Supplier Submission'!F22</f>
        <v>0</v>
      </c>
      <c r="G17" s="117">
        <f t="shared" si="0"/>
        <v>0</v>
      </c>
      <c r="H17" s="27" t="s">
        <v>24</v>
      </c>
      <c r="I17" s="13">
        <f>'Supplier Submission'!D44</f>
        <v>0</v>
      </c>
      <c r="J17" s="98">
        <f>'Supplier Submission'!E44</f>
        <v>0</v>
      </c>
      <c r="K17" s="103">
        <f>SUMIF(A5:A19,"SS",B5:B19)</f>
        <v>0</v>
      </c>
      <c r="L17" s="101">
        <f t="shared" si="2"/>
        <v>0</v>
      </c>
      <c r="M17" s="100" t="s">
        <v>76</v>
      </c>
    </row>
    <row r="18" spans="1:14" ht="15" thickBot="1" x14ac:dyDescent="0.35">
      <c r="A18" s="100" t="str">
        <f>'Supplier Submission'!A23</f>
        <v/>
      </c>
      <c r="B18" s="6">
        <f>'Supplier Submission'!B23</f>
        <v>0</v>
      </c>
      <c r="C18" s="25">
        <f>'Supplier Submission'!C23</f>
        <v>0</v>
      </c>
      <c r="D18" s="4">
        <f>'Supplier Submission'!D23</f>
        <v>0</v>
      </c>
      <c r="E18" s="95">
        <f>'Supplier Submission'!E23</f>
        <v>0</v>
      </c>
      <c r="F18" s="92">
        <f>'Supplier Submission'!F23</f>
        <v>0</v>
      </c>
      <c r="G18" s="117">
        <f t="shared" si="0"/>
        <v>0</v>
      </c>
      <c r="H18" s="27" t="s">
        <v>25</v>
      </c>
      <c r="I18" s="13">
        <f>'Supplier Submission'!D45</f>
        <v>0</v>
      </c>
      <c r="J18" s="98">
        <f>'Supplier Submission'!E45</f>
        <v>0</v>
      </c>
      <c r="K18" s="103">
        <f>SUMIF(A5:A19,"CS",B5:B19)</f>
        <v>0</v>
      </c>
      <c r="L18" s="101">
        <f t="shared" si="2"/>
        <v>0</v>
      </c>
      <c r="M18" s="100" t="s">
        <v>77</v>
      </c>
    </row>
    <row r="19" spans="1:14" ht="15" thickBot="1" x14ac:dyDescent="0.35">
      <c r="A19" s="100" t="str">
        <f>'Supplier Submission'!A24</f>
        <v/>
      </c>
      <c r="B19" s="111">
        <f>'Supplier Submission'!B24</f>
        <v>0</v>
      </c>
      <c r="C19" s="112">
        <f>'Supplier Submission'!C24</f>
        <v>0</v>
      </c>
      <c r="D19" s="113">
        <f>'Supplier Submission'!D24</f>
        <v>0</v>
      </c>
      <c r="E19" s="114">
        <f>'Supplier Submission'!E24</f>
        <v>0</v>
      </c>
      <c r="F19" s="115">
        <f>'Supplier Submission'!F24</f>
        <v>0</v>
      </c>
      <c r="G19" s="117">
        <f t="shared" si="0"/>
        <v>0</v>
      </c>
      <c r="H19" s="27" t="s">
        <v>84</v>
      </c>
      <c r="I19" s="13">
        <f>'Supplier Submission'!D46</f>
        <v>0</v>
      </c>
      <c r="J19" s="98">
        <f>'Supplier Submission'!E46</f>
        <v>0</v>
      </c>
      <c r="K19" s="103">
        <f>SUMIF(A5:A19,"JS",B5:B19)</f>
        <v>0</v>
      </c>
      <c r="L19" s="101">
        <f t="shared" si="2"/>
        <v>0</v>
      </c>
      <c r="M19" s="100" t="s">
        <v>86</v>
      </c>
    </row>
    <row r="20" spans="1:14" s="8" customFormat="1" ht="15" thickBot="1" x14ac:dyDescent="0.35">
      <c r="B20" s="116">
        <f>SUM(B5:B19)</f>
        <v>0</v>
      </c>
      <c r="C20" s="109"/>
      <c r="D20" s="109"/>
      <c r="E20" s="118" t="e">
        <f>SUMIF(G5:G19,"&gt;0",E5:E19)/SUMIF(G5:G19,"&gt;0",B5:B19)</f>
        <v>#DIV/0!</v>
      </c>
      <c r="F20" s="110"/>
      <c r="G20" s="107"/>
      <c r="H20" s="27"/>
      <c r="I20" s="13"/>
      <c r="J20" s="98"/>
      <c r="K20" s="103"/>
      <c r="L20" s="101"/>
      <c r="M20" s="100"/>
      <c r="N20"/>
    </row>
    <row r="21" spans="1:14" ht="15" thickBot="1" x14ac:dyDescent="0.35">
      <c r="G21" s="106"/>
      <c r="H21" s="28"/>
      <c r="I21" s="29"/>
      <c r="J21" s="99"/>
      <c r="K21" s="104"/>
      <c r="L21" s="102"/>
      <c r="M21" s="100"/>
    </row>
    <row r="22" spans="1:14" x14ac:dyDescent="0.3">
      <c r="J22" t="s">
        <v>21</v>
      </c>
      <c r="K22" t="str">
        <f>IF(SUM(K5:K9,K15:K19)=B20,"OK","ERROR")</f>
        <v>OK</v>
      </c>
    </row>
    <row r="23" spans="1:14" s="23" customFormat="1" ht="18" x14ac:dyDescent="0.35">
      <c r="A23" s="22" t="s">
        <v>8</v>
      </c>
    </row>
    <row r="25" spans="1:14" x14ac:dyDescent="0.3">
      <c r="A25" t="s">
        <v>9</v>
      </c>
      <c r="E25">
        <v>220</v>
      </c>
    </row>
    <row r="26" spans="1:14" x14ac:dyDescent="0.3">
      <c r="A26" t="s">
        <v>10</v>
      </c>
      <c r="E26" s="15">
        <v>0.4</v>
      </c>
      <c r="F26" s="15"/>
      <c r="H26" s="182" t="s">
        <v>66</v>
      </c>
      <c r="I26" s="182"/>
      <c r="J26" s="182"/>
      <c r="K26" s="182"/>
      <c r="L26" s="182"/>
    </row>
    <row r="27" spans="1:14" x14ac:dyDescent="0.3">
      <c r="H27" s="182"/>
      <c r="I27" s="182"/>
      <c r="J27" s="182"/>
      <c r="K27" s="182"/>
      <c r="L27" s="182"/>
    </row>
    <row r="28" spans="1:14" s="23" customFormat="1" ht="18.600000000000001" thickBot="1" x14ac:dyDescent="0.4">
      <c r="A28" s="22" t="s">
        <v>19</v>
      </c>
    </row>
    <row r="29" spans="1:14" ht="15" thickBot="1" x14ac:dyDescent="0.35">
      <c r="H29" s="175" t="s">
        <v>11</v>
      </c>
      <c r="I29" s="176"/>
      <c r="J29" s="177"/>
      <c r="K29" s="177"/>
      <c r="L29" s="178"/>
      <c r="N29" s="12" t="s">
        <v>17</v>
      </c>
    </row>
    <row r="30" spans="1:14" ht="15" thickBot="1" x14ac:dyDescent="0.35">
      <c r="H30" s="5" t="s">
        <v>1</v>
      </c>
      <c r="I30" s="3" t="s">
        <v>2</v>
      </c>
      <c r="J30" s="11" t="s">
        <v>12</v>
      </c>
      <c r="K30" s="11" t="s">
        <v>13</v>
      </c>
      <c r="L30" s="7" t="s">
        <v>14</v>
      </c>
      <c r="N30" s="12" t="s">
        <v>18</v>
      </c>
    </row>
    <row r="31" spans="1:14" ht="15" thickBot="1" x14ac:dyDescent="0.35">
      <c r="H31" s="6">
        <f>SUMIF($D$5:$D$19,I31,$B$5:$B$19)</f>
        <v>0</v>
      </c>
      <c r="I31" s="4" t="s">
        <v>22</v>
      </c>
      <c r="J31" s="13">
        <f>IF(H31=0,0,K5*SUMIF($H$5:$H$11,I31,$L$5:$L$11)/(K5+K15)+K15*SUMIF($H$15:$H$21,I31,$L$15:$L$21)/(K5+K15))</f>
        <v>0</v>
      </c>
      <c r="K31" s="13">
        <f>J31*(100%+$E$26)</f>
        <v>0</v>
      </c>
      <c r="L31" s="14">
        <f>K31/$E$25</f>
        <v>0</v>
      </c>
      <c r="M31" s="100">
        <f>IF(L31=0,0,L31*H31)</f>
        <v>0</v>
      </c>
      <c r="N31" s="17" t="str">
        <f>IF(OR(H31=0,L31=0),"",((SUMIF($D$5:$D$19,I31,$E$5:$E$19)/SUMIF($D$5:$D$19,I31,$B$5:$B$19))-L31)/(SUMIF($D$5:$D$19,I31,$E$5:$E$19)/SUMIF($D$5:$D$19,I31,$B$5:$B$19)))</f>
        <v/>
      </c>
    </row>
    <row r="32" spans="1:14" ht="15" thickBot="1" x14ac:dyDescent="0.35">
      <c r="H32" s="6">
        <f>SUMIF($D$5:$D$19,I32,$B$5:$B$19)</f>
        <v>0</v>
      </c>
      <c r="I32" s="4" t="s">
        <v>23</v>
      </c>
      <c r="J32" s="13">
        <f t="shared" ref="J32:J35" si="3">IF(H32=0,0,K6*SUMIF($H$5:$H$11,I32,$L$5:$L$11)/(K6+K16)+K16*SUMIF($H$15:$H$21,I32,$L$15:$L$21)/(K6+K16))</f>
        <v>0</v>
      </c>
      <c r="K32" s="13">
        <f>J32*(100%+$E$26)</f>
        <v>0</v>
      </c>
      <c r="L32" s="14">
        <f>K32/$E$25</f>
        <v>0</v>
      </c>
      <c r="M32" s="100">
        <f t="shared" ref="M32:M35" si="4">IF(L32=0,0,L32*H32)</f>
        <v>0</v>
      </c>
      <c r="N32" s="17" t="str">
        <f t="shared" ref="N32:N35" si="5">IF(OR(H32=0,L32=0),"",((SUMIF($D$5:$D$19,I32,$E$5:$E$19)/SUMIF($D$5:$D$19,I32,$B$5:$B$19))-L32)/(SUMIF($D$5:$D$19,I32,$E$5:$E$19)/SUMIF($D$5:$D$19,I32,$B$5:$B$19)))</f>
        <v/>
      </c>
    </row>
    <row r="33" spans="2:14" ht="15" thickBot="1" x14ac:dyDescent="0.35">
      <c r="H33" s="6">
        <f t="shared" ref="H33:H35" si="6">SUMIF($D$5:$D$19,I33,$B$5:$B$19)</f>
        <v>0</v>
      </c>
      <c r="I33" s="4" t="s">
        <v>24</v>
      </c>
      <c r="J33" s="13">
        <f t="shared" si="3"/>
        <v>0</v>
      </c>
      <c r="K33" s="13">
        <f t="shared" ref="K33:K35" si="7">J33*(100%+$E$26)</f>
        <v>0</v>
      </c>
      <c r="L33" s="14">
        <f t="shared" ref="L33:L35" si="8">K33/$E$25</f>
        <v>0</v>
      </c>
      <c r="M33" s="100">
        <f t="shared" si="4"/>
        <v>0</v>
      </c>
      <c r="N33" s="17" t="str">
        <f t="shared" si="5"/>
        <v/>
      </c>
    </row>
    <row r="34" spans="2:14" ht="15" thickBot="1" x14ac:dyDescent="0.35">
      <c r="H34" s="6">
        <f t="shared" si="6"/>
        <v>0</v>
      </c>
      <c r="I34" s="4" t="s">
        <v>25</v>
      </c>
      <c r="J34" s="13">
        <f t="shared" si="3"/>
        <v>0</v>
      </c>
      <c r="K34" s="13">
        <f t="shared" si="7"/>
        <v>0</v>
      </c>
      <c r="L34" s="14">
        <f t="shared" si="8"/>
        <v>0</v>
      </c>
      <c r="M34" s="100">
        <f t="shared" si="4"/>
        <v>0</v>
      </c>
      <c r="N34" s="17" t="str">
        <f t="shared" si="5"/>
        <v/>
      </c>
    </row>
    <row r="35" spans="2:14" ht="15" thickBot="1" x14ac:dyDescent="0.35">
      <c r="H35" s="6">
        <f t="shared" si="6"/>
        <v>0</v>
      </c>
      <c r="I35" s="4" t="s">
        <v>84</v>
      </c>
      <c r="J35" s="13">
        <f t="shared" si="3"/>
        <v>0</v>
      </c>
      <c r="K35" s="13">
        <f t="shared" si="7"/>
        <v>0</v>
      </c>
      <c r="L35" s="14">
        <f t="shared" si="8"/>
        <v>0</v>
      </c>
      <c r="M35" s="100">
        <f t="shared" si="4"/>
        <v>0</v>
      </c>
      <c r="N35" s="17" t="str">
        <f t="shared" si="5"/>
        <v/>
      </c>
    </row>
    <row r="36" spans="2:14" ht="15" thickBot="1" x14ac:dyDescent="0.35">
      <c r="H36" s="9">
        <f>SUM(H31:H35)</f>
        <v>0</v>
      </c>
      <c r="I36" s="31"/>
      <c r="J36" s="32"/>
      <c r="K36" s="33" t="s">
        <v>3</v>
      </c>
      <c r="L36" s="34" t="e">
        <f>SUM(M31:M35)/SUMIF(L31:L35,"&gt;0",H31:H35)</f>
        <v>#DIV/0!</v>
      </c>
      <c r="M36" s="100"/>
      <c r="N36" s="17"/>
    </row>
    <row r="37" spans="2:14" x14ac:dyDescent="0.3">
      <c r="G37" t="s">
        <v>21</v>
      </c>
      <c r="H37" s="30" t="str">
        <f>IF(H36=B20,"OK","ERROR")</f>
        <v>OK</v>
      </c>
      <c r="N37" s="17"/>
    </row>
    <row r="41" spans="2:14" ht="21" x14ac:dyDescent="0.4">
      <c r="B41" t="s">
        <v>83</v>
      </c>
      <c r="H41" s="18"/>
      <c r="I41" s="18"/>
      <c r="J41" s="18"/>
      <c r="K41" s="18"/>
      <c r="L41" s="18"/>
    </row>
    <row r="42" spans="2:14" x14ac:dyDescent="0.3">
      <c r="B42" s="1" t="s">
        <v>15</v>
      </c>
      <c r="C42" s="1"/>
      <c r="G42" s="16" t="e">
        <f>E20-L36</f>
        <v>#DIV/0!</v>
      </c>
    </row>
    <row r="43" spans="2:14" s="18" customFormat="1" ht="21" x14ac:dyDescent="0.4">
      <c r="B43" s="19" t="s">
        <v>16</v>
      </c>
      <c r="C43" s="19"/>
      <c r="D43" s="20"/>
      <c r="E43" s="20"/>
      <c r="F43" s="20"/>
      <c r="G43" s="21" t="e">
        <f>G42/E20</f>
        <v>#DIV/0!</v>
      </c>
      <c r="H43"/>
      <c r="I43"/>
      <c r="J43"/>
      <c r="K43"/>
      <c r="L43"/>
    </row>
    <row r="51" spans="1:4" hidden="1" x14ac:dyDescent="0.3">
      <c r="A51" s="48"/>
      <c r="D51" t="s">
        <v>67</v>
      </c>
    </row>
    <row r="52" spans="1:4" hidden="1" x14ac:dyDescent="0.3">
      <c r="A52" t="s">
        <v>37</v>
      </c>
      <c r="D52" t="s">
        <v>62</v>
      </c>
    </row>
    <row r="53" spans="1:4" hidden="1" x14ac:dyDescent="0.3">
      <c r="A53" s="48" t="s">
        <v>68</v>
      </c>
      <c r="D53" t="s">
        <v>63</v>
      </c>
    </row>
    <row r="54" spans="1:4" hidden="1" x14ac:dyDescent="0.3">
      <c r="A54" t="s">
        <v>22</v>
      </c>
    </row>
    <row r="55" spans="1:4" hidden="1" x14ac:dyDescent="0.3">
      <c r="A55" t="s">
        <v>23</v>
      </c>
    </row>
    <row r="56" spans="1:4" hidden="1" x14ac:dyDescent="0.3">
      <c r="A56" t="s">
        <v>24</v>
      </c>
    </row>
    <row r="57" spans="1:4" hidden="1" x14ac:dyDescent="0.3">
      <c r="A57" t="s">
        <v>25</v>
      </c>
    </row>
    <row r="58" spans="1:4" hidden="1" x14ac:dyDescent="0.3">
      <c r="A58" t="s">
        <v>84</v>
      </c>
    </row>
    <row r="59" spans="1:4" hidden="1" x14ac:dyDescent="0.3"/>
  </sheetData>
  <sheetProtection password="CA0B" sheet="1" objects="1" scenarios="1"/>
  <mergeCells count="5">
    <mergeCell ref="H29:L29"/>
    <mergeCell ref="B3:F3"/>
    <mergeCell ref="H3:L3"/>
    <mergeCell ref="H13:L13"/>
    <mergeCell ref="H26:L27"/>
  </mergeCells>
  <phoneticPr fontId="24" type="noConversion"/>
  <dataValidations count="1">
    <dataValidation type="list" showInputMessage="1" showErrorMessage="1" errorTitle="ERROR" error="Pick from list only" sqref="D5:D19">
      <formula1>$A$53:$A$58</formula1>
    </dataValidation>
  </dataValidations>
  <pageMargins left="0.70866141732283472" right="0.70866141732283472" top="0.74803149606299213" bottom="0.74803149606299213" header="0.31496062992125984" footer="0.31496062992125984"/>
  <pageSetup paperSize="9" scale="50" orientation="landscape" horizontalDpi="2400" verticalDpi="2400" r:id="rId1"/>
  <headerFoot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Supplier Submission</vt:lpstr>
      <vt:lpstr>Annex A</vt:lpstr>
      <vt:lpstr>Gross Margin Calculation</vt:lpstr>
      <vt:lpstr>Grades</vt:lpstr>
      <vt:lpstr>'Supplier Submission'!Print_Area</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Stirling, Chris</dc:creator>
  <cp:lastModifiedBy>Thomas, Suzanne</cp:lastModifiedBy>
  <cp:lastPrinted>2016-08-08T15:55:44Z</cp:lastPrinted>
  <dcterms:created xsi:type="dcterms:W3CDTF">2016-06-07T08:54:37Z</dcterms:created>
  <dcterms:modified xsi:type="dcterms:W3CDTF">2016-11-24T15:36:59Z</dcterms:modified>
</cp:coreProperties>
</file>