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ttps://ukb365.sharepoint.com/sites/Samplestorerefresh/Shared Documents/RFI documentation/Main procurement/ITT documents/"/>
    </mc:Choice>
  </mc:AlternateContent>
  <workbookProtection workbookAlgorithmName="SHA-512" workbookHashValue="KIlr8yMr3XpQFGhKMcZGvSsa2B30Vq6DkK8miR3wLiOrjuQ32DeZakb2ObmDy8s0VyhvSgVTVuCyQJvj5FX46Q==" workbookSaltValue="JYypDF6dOWOHGaLnQpAZcw==" workbookSpinCount="100000" lockStructure="1"/>
  <bookViews>
    <workbookView xWindow="-28920" yWindow="-120" windowWidth="29040" windowHeight="15840"/>
  </bookViews>
  <sheets>
    <sheet name="Summary of price evaluation" sheetId="5" r:id="rId1"/>
    <sheet name="A. Equipment" sheetId="1" r:id="rId2"/>
    <sheet name="B. Service Charges" sheetId="2" r:id="rId3"/>
    <sheet name="C. Energy" sheetId="4" r:id="rId4"/>
    <sheet name="D.  Optional Deliverable"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5" l="1"/>
  <c r="D23" i="4" l="1"/>
  <c r="D22" i="4"/>
  <c r="C23" i="4"/>
  <c r="C22" i="4"/>
  <c r="C24" i="4" l="1"/>
  <c r="D24" i="4"/>
  <c r="C15" i="5"/>
  <c r="C25" i="4" l="1"/>
  <c r="D28" i="4" l="1"/>
  <c r="C28" i="4"/>
  <c r="D27" i="4"/>
  <c r="C27" i="4"/>
  <c r="C29" i="4"/>
  <c r="D29" i="4"/>
  <c r="C30" i="4" l="1"/>
  <c r="C33" i="4" s="1"/>
  <c r="E33" i="4" s="1"/>
  <c r="E35" i="4"/>
  <c r="B10" i="5" s="1"/>
  <c r="C16" i="2"/>
  <c r="C15" i="1" l="1"/>
  <c r="B8" i="5" s="1"/>
  <c r="C21" i="1" l="1"/>
  <c r="C18" i="1"/>
  <c r="C19" i="1"/>
  <c r="B9" i="5"/>
  <c r="B11" i="5" s="1"/>
  <c r="C20" i="1"/>
  <c r="B23" i="1"/>
  <c r="C22" i="1"/>
  <c r="C23" i="1" l="1"/>
</calcChain>
</file>

<file path=xl/sharedStrings.xml><?xml version="1.0" encoding="utf-8"?>
<sst xmlns="http://schemas.openxmlformats.org/spreadsheetml/2006/main" count="127" uniqueCount="105">
  <si>
    <t xml:space="preserve">Overall Price Evaluation </t>
  </si>
  <si>
    <r>
      <rPr>
        <b/>
        <sz val="11"/>
        <rFont val="Calibri"/>
        <family val="2"/>
        <scheme val="minor"/>
      </rPr>
      <t xml:space="preserve">PURPOSE OF THIS WORKSHEET:
</t>
    </r>
    <r>
      <rPr>
        <sz val="11"/>
        <rFont val="Calibri"/>
        <family val="2"/>
        <scheme val="minor"/>
      </rPr>
      <t xml:space="preserve">This worksheet takes the inputs from tabs A to C and converts these into the total cost for evaluation, using the methodology described in section 2.4 of ITT Volume 1 (and for evaluation purposes is weighted 25% of the 30% of total available marks for price).  It also shows how the Optional Deliverable captured in tab D will be separately evaluated (and for evaluation purposes is weighted 5% of the 30% of total available marks for price). </t>
    </r>
  </si>
  <si>
    <t>Cost component</t>
  </si>
  <si>
    <t>Cost to be evaluated (£)</t>
  </si>
  <si>
    <t xml:space="preserve">Weighting </t>
  </si>
  <si>
    <t>A. Equipment purchase, installation, commissioning, and testing</t>
  </si>
  <si>
    <t>C. Equipment Energy consumption</t>
  </si>
  <si>
    <t>Total Cost of Ownership for evaluation</t>
  </si>
  <si>
    <r>
      <rPr>
        <sz val="11"/>
        <rFont val="Calibri"/>
        <family val="2"/>
        <scheme val="minor"/>
      </rPr>
      <t xml:space="preserve">D. </t>
    </r>
    <r>
      <rPr>
        <b/>
        <sz val="11"/>
        <rFont val="Calibri"/>
        <family val="2"/>
        <scheme val="minor"/>
      </rPr>
      <t>Optional Deliverable for evaluation</t>
    </r>
  </si>
  <si>
    <t>Overall price weighting (30% of the overall awarded marks)</t>
  </si>
  <si>
    <r>
      <rPr>
        <b/>
        <sz val="11"/>
        <rFont val="Calibri"/>
        <family val="2"/>
        <scheme val="minor"/>
      </rPr>
      <t>INSTRUCTIONS FOR BIDDERS:</t>
    </r>
    <r>
      <rPr>
        <sz val="11"/>
        <rFont val="Calibri"/>
        <family val="2"/>
        <scheme val="minor"/>
      </rPr>
      <t xml:space="preserve">
- Bidders should input into the cells highlighted blue only.  Bidders must not alter any other cells.
- The Milestone Payment profile will be automatically generated using the total price in cell C15.  The Milestone Payment profile is for information only and is not taken into account in the evaluation.  If a Bidder proposes a phased solution for installation, it is recognised that the Contract will need to be adjusted (including a further breakdown of contract milestones and payments) to reflect the phased delivery. </t>
    </r>
  </si>
  <si>
    <t>Section 1. Total Milestone Payments</t>
  </si>
  <si>
    <t>Basis of Bidder Submitted Price</t>
  </si>
  <si>
    <t>Bidder submitted price (£)</t>
  </si>
  <si>
    <t xml:space="preserve">Equipment purchase </t>
  </si>
  <si>
    <t>One off amount, £</t>
  </si>
  <si>
    <t>Upfront Information Systems Hardware, Development and Licensing costs</t>
  </si>
  <si>
    <t>Installation costs</t>
  </si>
  <si>
    <t>Commissioning costs</t>
  </si>
  <si>
    <t>Testing costs</t>
  </si>
  <si>
    <t>Total price for Equipment purchase, installation, commissioning, and testing</t>
  </si>
  <si>
    <t>Section 2. Milestones and Milestone Payment profile (not evaluated)</t>
  </si>
  <si>
    <t>Payment profile (% of submitted price)</t>
  </si>
  <si>
    <r>
      <rPr>
        <b/>
        <sz val="11"/>
        <color rgb="FF0070C0"/>
        <rFont val="Calibri"/>
        <family val="2"/>
        <scheme val="minor"/>
      </rPr>
      <t>Milestone Payment</t>
    </r>
    <r>
      <rPr>
        <b/>
        <sz val="11"/>
        <color theme="1"/>
        <rFont val="Calibri"/>
        <family val="2"/>
        <scheme val="minor"/>
      </rPr>
      <t xml:space="preserve"> (£)</t>
    </r>
  </si>
  <si>
    <t>1. Effective Date of Contract</t>
  </si>
  <si>
    <t>2. Factory Acceptance Test passed </t>
  </si>
  <si>
    <t>3. Installation Qualification passed </t>
  </si>
  <si>
    <t>4. Operational Qualification passed </t>
  </si>
  <si>
    <r>
      <t>5. Performance Qualification passed </t>
    </r>
    <r>
      <rPr>
        <sz val="8"/>
        <rFont val="Calibri"/>
        <family val="2"/>
        <scheme val="minor"/>
      </rPr>
      <t> </t>
    </r>
  </si>
  <si>
    <t>Total of Milestone Payments</t>
  </si>
  <si>
    <t>B. Service Charges</t>
  </si>
  <si>
    <r>
      <rPr>
        <b/>
        <sz val="11"/>
        <rFont val="Calibri"/>
        <family val="2"/>
        <scheme val="minor"/>
      </rPr>
      <t xml:space="preserve">INSTRUCTIONS FOR BIDDERS:
- </t>
    </r>
    <r>
      <rPr>
        <sz val="11"/>
        <rFont val="Calibri"/>
        <family val="2"/>
        <scheme val="minor"/>
      </rPr>
      <t>Bidders should input into the cells highlighted blue only.  Bidders must not alter any other cells.</t>
    </r>
    <r>
      <rPr>
        <b/>
        <sz val="11"/>
        <rFont val="Calibri"/>
        <family val="2"/>
        <scheme val="minor"/>
      </rPr>
      <t xml:space="preserve">
- </t>
    </r>
    <r>
      <rPr>
        <sz val="11"/>
        <rFont val="Calibri"/>
        <family val="2"/>
        <scheme val="minor"/>
      </rPr>
      <t>In the cells highlighted blue below, Bidders should provide a fixed price for each year of the initial period of Support Services (i.e. a price for each of years 1-5) and a fixed price for year 6 (which will be multiplied by 10 to cover years 6-15 for the purposes of evaluation). Bidders should insert the total price for each year for delivering the Support Services as defined in Section 7 of the Specification (including, for example, the package of spares described within that section) and in accordance with the Contract. Prices should be submitted as at October 2023 prices.  
- The contract provides for indexation on an annual basis.  
- If a bidder proposes a phased solution for installation, it is recognised that the Contract will need to be adjusted (including a further breakdown of contract milestones and payments) to reflect the phased installation.  The initial five year period (and therefore Support Services) will commence on the satisfaction of the OQ Milestone for the first installed module.</t>
    </r>
  </si>
  <si>
    <t>Cost element</t>
  </si>
  <si>
    <t>Bidder Submitted Price (£)</t>
  </si>
  <si>
    <t>Year 1 Service Charges</t>
  </si>
  <si>
    <t>One off amount, £, in October 2023 prices</t>
  </si>
  <si>
    <t>Year 2 Service Charges</t>
  </si>
  <si>
    <t>Year 3 Service Charges</t>
  </si>
  <si>
    <t>Year 4 Service Charges</t>
  </si>
  <si>
    <t>Year 5 Service Charges</t>
  </si>
  <si>
    <t>Annual Service Charges for Year 6 onwards</t>
  </si>
  <si>
    <t>Total Service Charges to be evaluated</t>
  </si>
  <si>
    <t>C. Equipment energy consumption</t>
  </si>
  <si>
    <t>Section 1:  Bidder inputs</t>
  </si>
  <si>
    <t>Please consider the average direct electricity use of the Archive, and corresponding chilled water flow rates required assuming the Supporting Plant supplies chilled water at the following two inlet and outlet temperature regimes:</t>
  </si>
  <si>
    <t>Inlet (flow) 6 degree C, outlet (return) 12 degree C</t>
  </si>
  <si>
    <t>Inlet 14 degree C, outlet 24 degree C</t>
  </si>
  <si>
    <t>Note: These figures should be based on the average chilled water flowrate in L/s and electrical demand in kW for an empty Archive and normal usage over 1 year, and will be multiplied by the anticipated running hours (8760, based on 24/7 operation) to compare annual energy usage</t>
  </si>
  <si>
    <t>Inlet (flow) temperature, degree C</t>
  </si>
  <si>
    <t>Outlet (return) temperature, degree C</t>
  </si>
  <si>
    <t>Average chilled water flow rate, Litres / second</t>
  </si>
  <si>
    <t>Peak chilled water flow rate, Litres / second</t>
  </si>
  <si>
    <t>Average Archive direct power requirement, kW</t>
  </si>
  <si>
    <t xml:space="preserve">Average instantaneous power demand for an empty Archive corresponding to the chilled water supply, assuming it has already been cooled to operating temperature. Bidders to note that a maximum instantaneous average power of 90kW is specified. </t>
  </si>
  <si>
    <t>Peak Archive direct power requirement, kW</t>
  </si>
  <si>
    <t>Supporting evidence</t>
  </si>
  <si>
    <t>Please provide supporting evidence to verify these assumptions.  This can be through providing additional information in cells C16 and D16 or clearly cross referencing to other separately submitted documents. This information should be consistent with responses provided to the quality criteria in section B of volume 2 of this ITT. Bidders should note that environmental performance against the figures provided will be assessed as part of qualification testing of the Archive.</t>
  </si>
  <si>
    <t>Section 2:  Calculation (for information)</t>
  </si>
  <si>
    <t>Ref</t>
  </si>
  <si>
    <t>Parameter</t>
  </si>
  <si>
    <t>All figures based on empty archive</t>
  </si>
  <si>
    <t>A</t>
  </si>
  <si>
    <r>
      <t>Chilled Water Inlet / Flow Temp (</t>
    </r>
    <r>
      <rPr>
        <vertAlign val="superscript"/>
        <sz val="11"/>
        <color theme="1"/>
        <rFont val="Calibri"/>
        <family val="2"/>
        <scheme val="minor"/>
      </rPr>
      <t>o</t>
    </r>
    <r>
      <rPr>
        <sz val="11"/>
        <color theme="1"/>
        <rFont val="Calibri"/>
        <family val="2"/>
        <scheme val="minor"/>
      </rPr>
      <t>C)</t>
    </r>
  </si>
  <si>
    <t>B</t>
  </si>
  <si>
    <r>
      <t>Chilled Water Outlet / Return Temp (</t>
    </r>
    <r>
      <rPr>
        <vertAlign val="superscript"/>
        <sz val="11"/>
        <color theme="1"/>
        <rFont val="Calibri"/>
        <family val="2"/>
        <scheme val="minor"/>
      </rPr>
      <t>o</t>
    </r>
    <r>
      <rPr>
        <sz val="11"/>
        <color theme="1"/>
        <rFont val="Calibri"/>
        <family val="2"/>
        <scheme val="minor"/>
      </rPr>
      <t>C)</t>
    </r>
  </si>
  <si>
    <t>C</t>
  </si>
  <si>
    <t>Chilled Water Energy Demand (kW)</t>
  </si>
  <si>
    <t>Flow rate multiplied by design temperature increase = (B-A) x Bidder supplied chilled water flow rate x Specific Heat Capacity of water (taken as 4.19).  Whilst this table displays these figures to the nearest kW, the results of the exact calculation of Chilled Water Energy Demand will be used to calculate the Indirect Chilled Water Electricity Usage in F below.</t>
  </si>
  <si>
    <t>D</t>
  </si>
  <si>
    <t>Annual running hours</t>
  </si>
  <si>
    <t>Based on 24 hours per day, 7 days per week, = 365 x 24</t>
  </si>
  <si>
    <t>E</t>
  </si>
  <si>
    <t>Heat Pump Coefficient of Performance (CoP)</t>
  </si>
  <si>
    <t>Based on cooling performance of proposed heat pumps (based on the proposed strategy to provide chilled water within the building as set out in section 2.5.5 of the specification). The same CoP is assumed for all chilled water regimes given same heat pump can service a wide range of temperatures.</t>
  </si>
  <si>
    <t>F</t>
  </si>
  <si>
    <t>Indirect Chilled Water Electricity Usage (kWh per annum)</t>
  </si>
  <si>
    <t>Based on annual chilled water usage divided by coefficient of performance of heat pump, = C x D/E</t>
  </si>
  <si>
    <t>G</t>
  </si>
  <si>
    <t>Direct Electricity Usage (kWh per annum)</t>
  </si>
  <si>
    <t>Based on annual electricity usage = D x Bidder supplied electricity use</t>
  </si>
  <si>
    <t>H</t>
  </si>
  <si>
    <t>Total Electricity (kWh per annum)</t>
  </si>
  <si>
    <t>I</t>
  </si>
  <si>
    <t>Lowest value carried forward for evaluation</t>
  </si>
  <si>
    <t>Calculated total electricity consumption (kWh) including direct and indirect use (Variable I from the Calculation section)</t>
  </si>
  <si>
    <t>Assumed energy price (£ per kWh)</t>
  </si>
  <si>
    <t>Estimated annual cost (£)</t>
  </si>
  <si>
    <t>Estimated annual energy consumption of the equipment</t>
  </si>
  <si>
    <t>Total Equipment energy costs to be evaluated assuming level demand over 15 year period</t>
  </si>
  <si>
    <t>D. Optional Deliverable (option for additional storage capacity of 10 million samples as set out in 5.4 to 5.6 of the Contract)</t>
  </si>
  <si>
    <r>
      <rPr>
        <b/>
        <sz val="11"/>
        <rFont val="Calibri"/>
        <family val="2"/>
        <scheme val="minor"/>
      </rPr>
      <t>INSTRUCTIONS FOR BIDDERS:</t>
    </r>
    <r>
      <rPr>
        <sz val="11"/>
        <rFont val="Calibri"/>
        <family val="2"/>
        <scheme val="minor"/>
      </rPr>
      <t xml:space="preserve">
 - Bidders should input into the cell highlighted blue only.  Bidders must not alter any other cells.
- Bidders must insert a price in cell C7 for increasing the sample storage capacity from 20 million to 30 million. The price should include all incremental costs for equipment purchase, installation, commissioning and testing applicable to the increase in capacity, but exclude any consequential costs of exercising this option in relation to Support Services and energy consumption.  </t>
    </r>
  </si>
  <si>
    <t>Optional Deliverable</t>
  </si>
  <si>
    <t>Average for an empty Archive, assuming it has already been cooled to operating temperature. Bidders to note that a maximum flow rate of 7.5 litres / second (450 litres / minute) is specified. Bidders may however enter a larger flow rate than 7.5 litres / second for the purposes of the calculation if the inlet and outlet temperatures fixed in this workbook do not support sufficient heat rejection for the Archive.</t>
  </si>
  <si>
    <r>
      <rPr>
        <b/>
        <sz val="11"/>
        <color theme="1"/>
        <rFont val="Calibri"/>
        <family val="2"/>
        <scheme val="minor"/>
      </rPr>
      <t>INSTRUCTIONS FOR BIDDERS:</t>
    </r>
    <r>
      <rPr>
        <sz val="11"/>
        <color theme="1"/>
        <rFont val="Calibri"/>
        <family val="2"/>
        <scheme val="minor"/>
      </rPr>
      <t xml:space="preserve">
</t>
    </r>
    <r>
      <rPr>
        <sz val="11"/>
        <rFont val="Calibri"/>
        <family val="2"/>
        <scheme val="minor"/>
      </rPr>
      <t xml:space="preserve"> - Bidders should input into the cells highlighted blue only.  Bidders must not alter any other cells.
- Bidders should input into blue-highlighted cells in row 12 of section 1 the average chilled water flow rate (Litres / second) and in row 14 the average Archive direct power requirement (kW) for the two temperature options illustrated.
- Bidders should input into blue-highlighted cells in row 13 of section 1 the peak chilled water flow rate (Litres / second) and in row 15 the peak Archive direct power requirement (kW) for the two temperature options illustrated.  This is for information only.
- Bidders should also provide supporting evidence for the assumptions provided in section 1, by entering this</t>
    </r>
    <r>
      <rPr>
        <sz val="11"/>
        <color rgb="FFFF0000"/>
        <rFont val="Calibri"/>
        <family val="2"/>
        <scheme val="minor"/>
      </rPr>
      <t xml:space="preserve"> </t>
    </r>
    <r>
      <rPr>
        <sz val="11"/>
        <rFont val="Calibri"/>
        <family val="2"/>
        <scheme val="minor"/>
      </rPr>
      <t>information into cells C16 and D16 or by clearly cross refering to other separately submitted documents.</t>
    </r>
  </si>
  <si>
    <r>
      <t xml:space="preserve">Peak for an empty Archive. Bidders to note the maximum flow rate of 7.5 litres / second (450 litres / minute) as set out in the Specification. </t>
    </r>
    <r>
      <rPr>
        <b/>
        <i/>
        <sz val="11"/>
        <color theme="1"/>
        <rFont val="Calibri"/>
        <family val="2"/>
        <scheme val="minor"/>
      </rPr>
      <t>NOTE: THIS FIGURE IS FOR UKB'S INFORMATION AND FACILITY DESIGN AND WILL NOT BE EVALUATED</t>
    </r>
  </si>
  <si>
    <r>
      <t xml:space="preserve">Peak instantaneous power demand for an empty Archive corresponding to the chilled water supply. Bidders to note the maximum instantaneous average power of 135kW as set out in the Specification. </t>
    </r>
    <r>
      <rPr>
        <b/>
        <i/>
        <sz val="11"/>
        <color theme="1"/>
        <rFont val="Calibri"/>
        <family val="2"/>
        <scheme val="minor"/>
      </rPr>
      <t>NOTE: THIS FIGURE IS FOR UKB'S INFORMATION AND FACILITY DESIGN AND WILL NOT BE EVALUATED</t>
    </r>
  </si>
  <si>
    <r>
      <rPr>
        <b/>
        <sz val="11"/>
        <rFont val="Calibri"/>
        <family val="2"/>
        <scheme val="minor"/>
      </rPr>
      <t xml:space="preserve">PURPOSE OF THIS WORKSHEET:
</t>
    </r>
    <r>
      <rPr>
        <sz val="11"/>
        <rFont val="Calibri"/>
        <family val="2"/>
        <scheme val="minor"/>
      </rPr>
      <t>This worksheet captures the inputs from bidders on the total price for Equipment purchase, installation, commissioning, and testing, and how this will be captured in the Milestone Payment profile.  All figures currently in column C of this worksheet are for illustrative purposes only.</t>
    </r>
  </si>
  <si>
    <r>
      <rPr>
        <b/>
        <sz val="11"/>
        <rFont val="Calibri"/>
        <family val="2"/>
        <scheme val="minor"/>
      </rPr>
      <t xml:space="preserve">PURPOSE OF THIS WORKSHEET:
</t>
    </r>
    <r>
      <rPr>
        <sz val="11"/>
        <rFont val="Calibri"/>
        <family val="2"/>
        <scheme val="minor"/>
      </rPr>
      <t xml:space="preserve">This worksheet captures the inputs from bidders on the Service Charges over the initial five year period from the Support Service Commencement Date (which follows achievement of the OQ Milestone (Milestone 4 in tab A)), and determines the total cost to be evaluated in respect of Support Services over an assumed 15 year period.  All figures in this worksheet are for illustrative purposes only. </t>
    </r>
  </si>
  <si>
    <t xml:space="preserve">Please refer to section X of the separately uploaded document with filename DOCUMENTX.pdf, which provides evidence of the assumptions used above. </t>
  </si>
  <si>
    <r>
      <rPr>
        <b/>
        <sz val="11"/>
        <rFont val="Calibri"/>
        <family val="2"/>
        <scheme val="minor"/>
      </rPr>
      <t xml:space="preserve">PURPOSE OF THIS WORKSHEET:
</t>
    </r>
    <r>
      <rPr>
        <sz val="11"/>
        <rFont val="Calibri"/>
        <family val="2"/>
        <scheme val="minor"/>
      </rPr>
      <t>This worksheet captures inputs from bidders to provide a price for the optional deliverable to expand storage from 20 million capacity (as provided in the worksheet 'A. Equipment') to 30 million capacity.  The figure in cell C7 of this worksheet as sent to Bidders is for illustrative purposes only.</t>
    </r>
  </si>
  <si>
    <r>
      <rPr>
        <b/>
        <sz val="11"/>
        <rFont val="Calibri"/>
        <family val="2"/>
        <scheme val="minor"/>
      </rPr>
      <t xml:space="preserve">PURPOSE OF THIS WORKSHEET:
</t>
    </r>
    <r>
      <rPr>
        <sz val="11"/>
        <rFont val="Calibri"/>
        <family val="2"/>
        <scheme val="minor"/>
      </rPr>
      <t>This worksheet captures inputs from bidders to calculate the Archive's annual estimated energy consumption, considering both direct electricity use by the Archive, and indirect energy use from Supporting Plant (i.e. chilled water supply). Together, they determine the estimated energy costs cost to be evaluated over a 15 year period for the purposes of evaluation.  All figures in columns C and D of section 2 of this worksheet and the content in the cells highlighted blue in Section 1 of the Worksheet as sent to Bidders (Cells C12, D12, C13, D13, C14, D14, C15, D15, C16 and D16) are for illustrative purposes only.</t>
    </r>
  </si>
  <si>
    <r>
      <rPr>
        <b/>
        <sz val="11"/>
        <rFont val="Calibri"/>
        <family val="2"/>
        <scheme val="minor"/>
      </rPr>
      <t xml:space="preserve">INSTRUCTIONS FOR BIDDERS:
</t>
    </r>
    <r>
      <rPr>
        <sz val="11"/>
        <rFont val="Calibri"/>
        <family val="2"/>
        <scheme val="minor"/>
      </rPr>
      <t>This worksheet computes the total cost of ownership for the purposes of evaluation from the inputs provided by bidders in worksheets A to C within this workbook, and also shows the price for the Optional Deliverable (which is separately evaluated as set out in volume 1 of the ITT).  All figures in this worksheet are for illustrative purposes only.</t>
    </r>
  </si>
  <si>
    <t>Based on total annual electricity used directly by the Archive, and indirectly by the Supporting Plant, =  F+G</t>
  </si>
  <si>
    <t>Lowest total annual electricity use estimate carried forward for evaluation = minimum value of H across the two different chilled water options.</t>
  </si>
  <si>
    <t>Please provide a fixed price to increase the sample storage capacity from 20 million samples (as captured in worksheet 'A. Equipment') to 30 million samples (to the same specification as the 20 million storage requirement) . This should be based on the same assumption that UKB’s predominant current Labware (1.2 ABGene tubes) would be stored.  UKB does not commit to purchase the additional capacity, but reserves the right to do so at the tendered price (subject to indexation and the terms as set out in the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</si>
</sst>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 #,##0_-;\-* #,##0_-;_-* &quot;-&quot;??_-;_-@_-"/>
    <numFmt numFmtId="166" formatCode="#,##0_ ;\-#,##0\ "/>
    <numFmt numFmtId="167" formatCode="0.0"/>
    <numFmt numFmtId="168" formatCode="_(* #,##0_);_(* \(#,##0\);_(*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b/>
      <sz val="11"/>
      <name val="Calibri"/>
      <family val="2"/>
      <scheme val="minor"/>
    </font>
    <font>
      <i/>
      <sz val="11"/>
      <color theme="1"/>
      <name val="Calibri"/>
      <family val="2"/>
      <scheme val="minor"/>
    </font>
    <font>
      <i/>
      <sz val="11"/>
      <name val="Calibri"/>
      <family val="2"/>
      <scheme val="minor"/>
    </font>
    <font>
      <sz val="11"/>
      <color rgb="FFFF0000"/>
      <name val="Calibri"/>
      <family val="2"/>
      <scheme val="minor"/>
    </font>
    <font>
      <sz val="8"/>
      <color theme="1"/>
      <name val="Calibri"/>
      <family val="2"/>
      <scheme val="minor"/>
    </font>
    <font>
      <vertAlign val="superscript"/>
      <sz val="11"/>
      <color theme="1"/>
      <name val="Calibri"/>
      <family val="2"/>
      <scheme val="minor"/>
    </font>
    <font>
      <b/>
      <u/>
      <sz val="20"/>
      <name val="Calibri"/>
      <family val="2"/>
      <scheme val="minor"/>
    </font>
    <font>
      <sz val="11"/>
      <color theme="1"/>
      <name val="Arial"/>
      <family val="2"/>
    </font>
    <font>
      <strike/>
      <sz val="11"/>
      <color rgb="FFFF0000"/>
      <name val="Calibri"/>
      <family val="2"/>
      <scheme val="minor"/>
    </font>
    <font>
      <b/>
      <i/>
      <sz val="11"/>
      <color theme="1"/>
      <name val="Calibri"/>
      <family val="2"/>
      <scheme val="minor"/>
    </font>
    <font>
      <b/>
      <sz val="11"/>
      <color rgb="FF0070C0"/>
      <name val="Calibri"/>
      <family val="2"/>
      <scheme val="minor"/>
    </font>
    <font>
      <b/>
      <sz val="14"/>
      <name val="Calibri"/>
      <family val="2"/>
      <scheme val="minor"/>
    </font>
    <font>
      <sz val="8"/>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bgColor indexed="64"/>
      </patternFill>
    </fill>
  </fills>
  <borders count="43">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3" fillId="4" borderId="0" xfId="0" applyFont="1" applyFill="1"/>
    <xf numFmtId="0" fontId="0" fillId="4" borderId="0" xfId="0" applyFill="1"/>
    <xf numFmtId="0" fontId="2" fillId="4" borderId="0" xfId="0" applyFont="1" applyFill="1"/>
    <xf numFmtId="165" fontId="0" fillId="4" borderId="0" xfId="1" applyNumberFormat="1" applyFont="1" applyFill="1"/>
    <xf numFmtId="165" fontId="0" fillId="4" borderId="9" xfId="0" applyNumberFormat="1" applyFill="1" applyBorder="1"/>
    <xf numFmtId="165" fontId="0" fillId="2" borderId="11" xfId="1" applyNumberFormat="1" applyFont="1" applyFill="1" applyBorder="1"/>
    <xf numFmtId="0" fontId="0" fillId="2" borderId="11" xfId="1" applyNumberFormat="1" applyFont="1" applyFill="1" applyBorder="1"/>
    <xf numFmtId="0" fontId="0" fillId="2" borderId="11" xfId="0" applyFill="1" applyBorder="1" applyAlignment="1">
      <alignment horizontal="right" vertical="center" indent="2"/>
    </xf>
    <xf numFmtId="1" fontId="0" fillId="2" borderId="11" xfId="0" applyNumberFormat="1" applyFill="1" applyBorder="1" applyAlignment="1">
      <alignment horizontal="right" vertical="center" indent="2"/>
    </xf>
    <xf numFmtId="165" fontId="0" fillId="2" borderId="11" xfId="1" applyNumberFormat="1" applyFont="1" applyFill="1" applyBorder="1" applyAlignment="1">
      <alignment horizontal="right" vertical="center" indent="2"/>
    </xf>
    <xf numFmtId="165" fontId="1" fillId="2" borderId="11" xfId="1" applyNumberFormat="1" applyFont="1" applyFill="1" applyBorder="1" applyAlignment="1">
      <alignment horizontal="right" vertical="center" indent="2"/>
    </xf>
    <xf numFmtId="0" fontId="0" fillId="2" borderId="11" xfId="0" applyFill="1" applyBorder="1" applyAlignment="1">
      <alignment vertical="top"/>
    </xf>
    <xf numFmtId="0" fontId="0" fillId="2" borderId="11" xfId="0" applyFill="1" applyBorder="1"/>
    <xf numFmtId="0" fontId="4" fillId="4" borderId="0" xfId="0" applyFont="1" applyFill="1"/>
    <xf numFmtId="0" fontId="2" fillId="2" borderId="12" xfId="0" applyFont="1" applyFill="1" applyBorder="1" applyAlignment="1">
      <alignment vertical="top" wrapText="1"/>
    </xf>
    <xf numFmtId="9" fontId="2" fillId="4" borderId="0" xfId="0" applyNumberFormat="1" applyFont="1" applyFill="1" applyAlignment="1">
      <alignment horizontal="center"/>
    </xf>
    <xf numFmtId="0" fontId="0" fillId="4" borderId="0" xfId="0" applyFill="1" applyAlignment="1">
      <alignment horizontal="center"/>
    </xf>
    <xf numFmtId="9" fontId="2" fillId="4" borderId="9" xfId="0" applyNumberFormat="1" applyFont="1" applyFill="1" applyBorder="1" applyAlignment="1">
      <alignment horizontal="center"/>
    </xf>
    <xf numFmtId="0" fontId="0" fillId="2" borderId="6" xfId="0" applyFill="1" applyBorder="1" applyAlignment="1">
      <alignment vertical="center" wrapText="1"/>
    </xf>
    <xf numFmtId="0" fontId="0" fillId="2" borderId="7" xfId="0" applyFill="1" applyBorder="1" applyAlignment="1">
      <alignment vertical="center" wrapText="1"/>
    </xf>
    <xf numFmtId="0" fontId="0" fillId="2" borderId="4" xfId="0" applyFill="1" applyBorder="1" applyAlignment="1">
      <alignment vertical="center" wrapText="1"/>
    </xf>
    <xf numFmtId="167" fontId="0" fillId="2" borderId="11" xfId="0" applyNumberFormat="1" applyFill="1" applyBorder="1" applyAlignment="1">
      <alignment horizontal="right" vertical="center" indent="2"/>
    </xf>
    <xf numFmtId="0" fontId="5" fillId="4" borderId="0" xfId="0" applyFont="1" applyFill="1"/>
    <xf numFmtId="0" fontId="4" fillId="4" borderId="0" xfId="0" applyFont="1" applyFill="1" applyAlignment="1">
      <alignment vertical="center" wrapText="1"/>
    </xf>
    <xf numFmtId="0" fontId="3" fillId="5" borderId="0" xfId="0" applyFont="1" applyFill="1"/>
    <xf numFmtId="0" fontId="0" fillId="5" borderId="0" xfId="0" applyFill="1"/>
    <xf numFmtId="0" fontId="2" fillId="5" borderId="0" xfId="0" applyFont="1" applyFill="1"/>
    <xf numFmtId="0" fontId="12" fillId="5" borderId="0" xfId="0" applyFont="1" applyFill="1"/>
    <xf numFmtId="0" fontId="0" fillId="5" borderId="0" xfId="0" applyFill="1" applyAlignment="1">
      <alignment vertical="center" wrapText="1"/>
    </xf>
    <xf numFmtId="0" fontId="8" fillId="5" borderId="0" xfId="0" applyFont="1" applyFill="1" applyAlignment="1">
      <alignment vertical="center" wrapText="1"/>
    </xf>
    <xf numFmtId="0" fontId="8" fillId="5" borderId="0" xfId="0" applyFont="1" applyFill="1"/>
    <xf numFmtId="165" fontId="0" fillId="2" borderId="1" xfId="0" applyNumberFormat="1" applyFill="1" applyBorder="1"/>
    <xf numFmtId="164" fontId="0" fillId="5" borderId="0" xfId="1" applyFont="1" applyFill="1"/>
    <xf numFmtId="0" fontId="4" fillId="5" borderId="0" xfId="0" applyFont="1" applyFill="1" applyAlignment="1">
      <alignment vertical="top" wrapText="1"/>
    </xf>
    <xf numFmtId="0" fontId="0" fillId="5" borderId="0" xfId="0" applyFill="1" applyAlignment="1">
      <alignment vertical="top"/>
    </xf>
    <xf numFmtId="0" fontId="3" fillId="5" borderId="0" xfId="0" applyFont="1" applyFill="1" applyAlignment="1">
      <alignment vertical="center" wrapText="1"/>
    </xf>
    <xf numFmtId="164" fontId="2" fillId="5" borderId="0" xfId="1" applyFont="1" applyFill="1" applyBorder="1" applyAlignment="1">
      <alignment horizontal="center" vertical="center"/>
    </xf>
    <xf numFmtId="9" fontId="0" fillId="5" borderId="0" xfId="2" applyFont="1" applyFill="1"/>
    <xf numFmtId="0" fontId="6" fillId="5" borderId="0" xfId="0" applyFont="1" applyFill="1" applyAlignment="1">
      <alignment vertical="center" wrapText="1"/>
    </xf>
    <xf numFmtId="165" fontId="2" fillId="5" borderId="0" xfId="1" applyNumberFormat="1" applyFont="1" applyFill="1" applyBorder="1"/>
    <xf numFmtId="0" fontId="16" fillId="5" borderId="0" xfId="0" applyFont="1" applyFill="1" applyAlignment="1">
      <alignment vertical="center" wrapText="1"/>
    </xf>
    <xf numFmtId="164" fontId="2" fillId="5" borderId="0" xfId="1" applyFont="1" applyFill="1" applyBorder="1" applyAlignment="1">
      <alignment horizontal="center"/>
    </xf>
    <xf numFmtId="0" fontId="0" fillId="5" borderId="0" xfId="0" applyFill="1" applyAlignment="1">
      <alignment horizontal="center"/>
    </xf>
    <xf numFmtId="0" fontId="9" fillId="5" borderId="0" xfId="0" applyFont="1" applyFill="1" applyAlignment="1">
      <alignment vertical="center"/>
    </xf>
    <xf numFmtId="164" fontId="0" fillId="5" borderId="0" xfId="1" applyFont="1" applyFill="1" applyBorder="1"/>
    <xf numFmtId="0" fontId="2" fillId="5" borderId="0" xfId="0" applyFont="1" applyFill="1" applyAlignment="1">
      <alignment wrapText="1"/>
    </xf>
    <xf numFmtId="0" fontId="0" fillId="5" borderId="0" xfId="0" applyFill="1" applyAlignment="1">
      <alignment horizontal="left" wrapText="1"/>
    </xf>
    <xf numFmtId="0" fontId="3" fillId="5" borderId="0" xfId="0" applyFont="1" applyFill="1" applyAlignment="1">
      <alignment horizontal="left" wrapText="1"/>
    </xf>
    <xf numFmtId="0" fontId="2" fillId="5" borderId="0" xfId="0" applyFont="1" applyFill="1" applyAlignment="1">
      <alignment vertical="top"/>
    </xf>
    <xf numFmtId="0" fontId="0" fillId="5" borderId="0" xfId="0" applyFill="1" applyAlignment="1">
      <alignment vertical="top" wrapText="1"/>
    </xf>
    <xf numFmtId="0" fontId="11" fillId="5" borderId="0" xfId="0" applyFont="1" applyFill="1"/>
    <xf numFmtId="0" fontId="3" fillId="5" borderId="0" xfId="0" applyFont="1" applyFill="1" applyAlignment="1">
      <alignment horizontal="left" vertical="center" wrapText="1"/>
    </xf>
    <xf numFmtId="0" fontId="13" fillId="5" borderId="0" xfId="0" applyFont="1" applyFill="1" applyAlignment="1">
      <alignment vertical="top" wrapText="1"/>
    </xf>
    <xf numFmtId="0" fontId="0" fillId="5" borderId="0" xfId="0" applyFill="1" applyAlignment="1">
      <alignment wrapText="1"/>
    </xf>
    <xf numFmtId="0" fontId="8" fillId="5" borderId="0" xfId="0" applyFont="1" applyFill="1" applyAlignment="1">
      <alignment vertical="top" wrapText="1"/>
    </xf>
    <xf numFmtId="0" fontId="4" fillId="2" borderId="17" xfId="0" applyFont="1" applyFill="1" applyBorder="1" applyAlignment="1">
      <alignment horizontal="left" vertical="center" wrapText="1"/>
    </xf>
    <xf numFmtId="0" fontId="4" fillId="2" borderId="17" xfId="0" applyFont="1" applyFill="1" applyBorder="1" applyAlignment="1">
      <alignment horizontal="justify" vertical="center" wrapText="1"/>
    </xf>
    <xf numFmtId="165" fontId="0" fillId="2" borderId="18" xfId="1" applyNumberFormat="1" applyFont="1" applyFill="1" applyBorder="1" applyProtection="1"/>
    <xf numFmtId="9" fontId="0" fillId="2" borderId="7" xfId="2" applyFont="1" applyFill="1" applyBorder="1" applyAlignment="1">
      <alignment horizontal="center"/>
    </xf>
    <xf numFmtId="0" fontId="5" fillId="2" borderId="5" xfId="0" applyFont="1" applyFill="1" applyBorder="1" applyAlignment="1">
      <alignment vertical="center" wrapText="1"/>
    </xf>
    <xf numFmtId="165" fontId="5" fillId="2" borderId="20" xfId="0" applyNumberFormat="1" applyFont="1" applyFill="1" applyBorder="1" applyAlignment="1">
      <alignment vertical="center" wrapText="1"/>
    </xf>
    <xf numFmtId="0" fontId="5" fillId="2" borderId="5" xfId="0" applyFont="1" applyFill="1" applyBorder="1" applyAlignment="1">
      <alignment vertical="center"/>
    </xf>
    <xf numFmtId="9" fontId="2" fillId="2" borderId="1" xfId="1" applyNumberFormat="1" applyFont="1" applyFill="1" applyBorder="1" applyAlignment="1">
      <alignment horizontal="center"/>
    </xf>
    <xf numFmtId="165" fontId="2" fillId="2" borderId="20" xfId="1" applyNumberFormat="1" applyFont="1" applyFill="1" applyBorder="1"/>
    <xf numFmtId="0" fontId="4" fillId="2" borderId="21" xfId="0" applyFont="1" applyFill="1" applyBorder="1" applyAlignment="1">
      <alignment horizontal="left" vertical="center" wrapText="1"/>
    </xf>
    <xf numFmtId="0" fontId="6" fillId="2" borderId="27" xfId="0" applyFont="1" applyFill="1" applyBorder="1" applyAlignment="1">
      <alignment vertical="top" wrapText="1"/>
    </xf>
    <xf numFmtId="0" fontId="0" fillId="2" borderId="15" xfId="0" applyFill="1" applyBorder="1" applyAlignment="1">
      <alignment vertical="top" wrapText="1"/>
    </xf>
    <xf numFmtId="0" fontId="2" fillId="2" borderId="31" xfId="0" applyFont="1" applyFill="1" applyBorder="1" applyAlignment="1">
      <alignment vertical="top" wrapText="1"/>
    </xf>
    <xf numFmtId="0" fontId="2" fillId="2" borderId="6" xfId="0" applyFont="1" applyFill="1" applyBorder="1" applyAlignment="1">
      <alignment horizontal="center" vertical="top" wrapText="1"/>
    </xf>
    <xf numFmtId="167" fontId="0" fillId="2" borderId="32" xfId="0" applyNumberFormat="1" applyFill="1" applyBorder="1" applyAlignment="1">
      <alignment horizontal="right" vertical="top" wrapText="1"/>
    </xf>
    <xf numFmtId="0" fontId="2" fillId="2" borderId="16" xfId="0" applyFont="1" applyFill="1" applyBorder="1" applyAlignment="1">
      <alignment vertical="top" wrapText="1"/>
    </xf>
    <xf numFmtId="0" fontId="2" fillId="2" borderId="34" xfId="0" applyFont="1" applyFill="1" applyBorder="1" applyAlignment="1">
      <alignment vertical="top" wrapText="1"/>
    </xf>
    <xf numFmtId="0" fontId="6" fillId="2" borderId="34" xfId="0" applyFont="1" applyFill="1" applyBorder="1" applyAlignment="1">
      <alignment vertical="top" wrapText="1"/>
    </xf>
    <xf numFmtId="0" fontId="7" fillId="2" borderId="19" xfId="0" applyFont="1" applyFill="1" applyBorder="1" applyAlignment="1">
      <alignment vertical="top" wrapText="1"/>
    </xf>
    <xf numFmtId="0" fontId="2" fillId="2" borderId="25" xfId="0" applyFont="1" applyFill="1" applyBorder="1" applyAlignment="1">
      <alignment vertical="top"/>
    </xf>
    <xf numFmtId="0" fontId="2" fillId="2" borderId="35" xfId="0" applyFont="1" applyFill="1" applyBorder="1" applyAlignment="1">
      <alignment vertical="top"/>
    </xf>
    <xf numFmtId="0" fontId="0" fillId="2" borderId="10" xfId="0" applyFill="1" applyBorder="1"/>
    <xf numFmtId="0" fontId="0" fillId="2" borderId="10" xfId="0" applyFill="1" applyBorder="1" applyAlignment="1">
      <alignment vertical="top"/>
    </xf>
    <xf numFmtId="0" fontId="0" fillId="2" borderId="28" xfId="0" applyFill="1" applyBorder="1" applyAlignment="1">
      <alignment vertical="top"/>
    </xf>
    <xf numFmtId="0" fontId="2" fillId="2" borderId="29" xfId="0" applyFont="1" applyFill="1" applyBorder="1" applyAlignment="1">
      <alignment vertical="top"/>
    </xf>
    <xf numFmtId="0" fontId="6" fillId="2" borderId="30" xfId="0" applyFont="1" applyFill="1" applyBorder="1" applyAlignment="1">
      <alignment vertical="top" wrapText="1"/>
    </xf>
    <xf numFmtId="0" fontId="0" fillId="2" borderId="37" xfId="0" applyFill="1" applyBorder="1"/>
    <xf numFmtId="0" fontId="0" fillId="2" borderId="38" xfId="0" applyFill="1" applyBorder="1" applyAlignment="1">
      <alignment vertical="top"/>
    </xf>
    <xf numFmtId="0" fontId="0" fillId="2" borderId="38" xfId="0" applyFill="1" applyBorder="1" applyAlignment="1">
      <alignment horizontal="right" vertical="center" indent="2"/>
    </xf>
    <xf numFmtId="0" fontId="0" fillId="2" borderId="39" xfId="0" applyFill="1" applyBorder="1" applyAlignment="1">
      <alignment vertical="top"/>
    </xf>
    <xf numFmtId="0" fontId="2" fillId="2" borderId="40" xfId="0" applyFont="1" applyFill="1" applyBorder="1" applyAlignment="1">
      <alignment vertical="top"/>
    </xf>
    <xf numFmtId="0" fontId="2" fillId="2" borderId="41" xfId="0" applyFont="1" applyFill="1" applyBorder="1" applyAlignment="1">
      <alignment vertical="top"/>
    </xf>
    <xf numFmtId="0" fontId="2" fillId="2" borderId="41" xfId="0" applyFont="1" applyFill="1" applyBorder="1" applyAlignment="1">
      <alignment horizontal="center" vertical="top" wrapText="1"/>
    </xf>
    <xf numFmtId="0" fontId="0" fillId="2" borderId="42" xfId="0" applyFill="1" applyBorder="1" applyAlignment="1">
      <alignment vertical="top"/>
    </xf>
    <xf numFmtId="0" fontId="2" fillId="2" borderId="35" xfId="0" applyFont="1" applyFill="1" applyBorder="1" applyAlignment="1">
      <alignment vertical="top" wrapText="1"/>
    </xf>
    <xf numFmtId="0" fontId="2" fillId="2" borderId="26" xfId="0" applyFont="1" applyFill="1" applyBorder="1" applyAlignment="1">
      <alignment horizontal="left" vertical="top"/>
    </xf>
    <xf numFmtId="0" fontId="0" fillId="2" borderId="10" xfId="0" applyFill="1" applyBorder="1" applyAlignment="1">
      <alignment vertical="center" wrapText="1"/>
    </xf>
    <xf numFmtId="0" fontId="2" fillId="2" borderId="28" xfId="0" applyFont="1" applyFill="1" applyBorder="1"/>
    <xf numFmtId="0" fontId="0" fillId="2" borderId="29" xfId="0" applyFill="1" applyBorder="1"/>
    <xf numFmtId="0" fontId="0" fillId="2" borderId="27" xfId="0" applyFill="1" applyBorder="1"/>
    <xf numFmtId="165" fontId="2" fillId="2" borderId="30" xfId="0" applyNumberFormat="1" applyFont="1" applyFill="1" applyBorder="1"/>
    <xf numFmtId="168" fontId="0" fillId="2" borderId="27" xfId="1" applyNumberFormat="1" applyFont="1" applyFill="1" applyBorder="1" applyAlignment="1"/>
    <xf numFmtId="0" fontId="0" fillId="2" borderId="0" xfId="0" applyFill="1" applyAlignment="1">
      <alignment horizontal="center" vertical="center" wrapText="1"/>
    </xf>
    <xf numFmtId="0" fontId="0" fillId="2" borderId="8" xfId="0" applyFill="1" applyBorder="1" applyAlignment="1">
      <alignment horizontal="center" vertical="center" wrapText="1"/>
    </xf>
    <xf numFmtId="0" fontId="4" fillId="2" borderId="21" xfId="0" applyFont="1" applyFill="1" applyBorder="1" applyAlignment="1">
      <alignment horizontal="justify" vertical="center" wrapText="1"/>
    </xf>
    <xf numFmtId="165" fontId="0" fillId="2" borderId="22" xfId="1" applyNumberFormat="1" applyFont="1" applyFill="1" applyBorder="1" applyProtection="1"/>
    <xf numFmtId="0" fontId="2" fillId="5" borderId="0" xfId="0" applyFont="1" applyFill="1" applyAlignment="1">
      <alignment horizontal="center" vertical="center" wrapText="1"/>
    </xf>
    <xf numFmtId="9" fontId="0" fillId="2" borderId="6" xfId="2" applyFont="1" applyFill="1" applyBorder="1" applyAlignment="1">
      <alignment horizontal="center"/>
    </xf>
    <xf numFmtId="0" fontId="5" fillId="5" borderId="0" xfId="0" applyFont="1" applyFill="1" applyAlignment="1">
      <alignment horizontal="left" vertical="center" wrapText="1"/>
    </xf>
    <xf numFmtId="0" fontId="4" fillId="5" borderId="0" xfId="0" applyFont="1" applyFill="1" applyAlignment="1">
      <alignment wrapText="1"/>
    </xf>
    <xf numFmtId="0" fontId="4" fillId="2" borderId="5" xfId="0" applyFont="1" applyFill="1" applyBorder="1" applyAlignment="1">
      <alignment wrapText="1"/>
    </xf>
    <xf numFmtId="0" fontId="0" fillId="2" borderId="1" xfId="0" applyFill="1" applyBorder="1" applyAlignment="1">
      <alignment vertical="center" wrapText="1"/>
    </xf>
    <xf numFmtId="0" fontId="2" fillId="5" borderId="0" xfId="0" applyFont="1" applyFill="1" applyAlignment="1">
      <alignment horizontal="center"/>
    </xf>
    <xf numFmtId="0" fontId="5" fillId="2" borderId="2"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center" vertical="center" wrapText="1"/>
    </xf>
    <xf numFmtId="0" fontId="0" fillId="2" borderId="1" xfId="0"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4" xfId="0" applyFont="1" applyFill="1" applyBorder="1" applyAlignment="1">
      <alignment horizontal="center" vertical="center" wrapText="1"/>
    </xf>
    <xf numFmtId="168" fontId="0" fillId="2" borderId="11" xfId="1" applyNumberFormat="1" applyFont="1" applyFill="1" applyBorder="1" applyAlignment="1">
      <alignment horizontal="right" vertical="center" indent="2"/>
    </xf>
    <xf numFmtId="0" fontId="4" fillId="4" borderId="0" xfId="0" applyFont="1" applyFill="1" applyAlignment="1">
      <alignment vertical="top" wrapText="1"/>
    </xf>
    <xf numFmtId="0" fontId="2" fillId="2" borderId="1" xfId="0" applyFont="1" applyFill="1" applyBorder="1" applyAlignment="1">
      <alignment horizontal="center" vertical="top" wrapText="1"/>
    </xf>
    <xf numFmtId="165" fontId="0" fillId="3" borderId="22" xfId="1" applyNumberFormat="1" applyFont="1" applyFill="1" applyBorder="1" applyProtection="1"/>
    <xf numFmtId="165" fontId="0" fillId="3" borderId="18" xfId="1" applyNumberFormat="1" applyFont="1" applyFill="1" applyBorder="1" applyProtection="1"/>
    <xf numFmtId="0" fontId="7" fillId="3" borderId="17" xfId="0" applyFont="1" applyFill="1" applyBorder="1" applyAlignment="1" applyProtection="1">
      <alignment horizontal="left" vertical="center" wrapText="1"/>
    </xf>
    <xf numFmtId="0" fontId="4" fillId="3" borderId="17" xfId="0" applyFont="1" applyFill="1" applyBorder="1" applyAlignment="1" applyProtection="1">
      <alignment horizontal="left" vertical="center" wrapText="1"/>
    </xf>
    <xf numFmtId="165" fontId="0" fillId="3" borderId="6" xfId="1" applyNumberFormat="1" applyFont="1" applyFill="1" applyBorder="1" applyProtection="1"/>
    <xf numFmtId="165" fontId="0" fillId="3" borderId="7" xfId="1" applyNumberFormat="1" applyFont="1" applyFill="1" applyBorder="1" applyProtection="1"/>
    <xf numFmtId="165" fontId="0" fillId="3" borderId="4" xfId="1" applyNumberFormat="1" applyFont="1" applyFill="1" applyBorder="1" applyProtection="1"/>
    <xf numFmtId="165" fontId="0" fillId="3" borderId="1" xfId="1" applyNumberFormat="1" applyFont="1" applyFill="1" applyBorder="1" applyProtection="1"/>
    <xf numFmtId="164" fontId="0" fillId="3" borderId="33" xfId="1" applyFont="1" applyFill="1" applyBorder="1" applyAlignment="1" applyProtection="1">
      <alignment vertical="top"/>
    </xf>
    <xf numFmtId="164" fontId="0" fillId="3" borderId="24" xfId="1" applyFont="1" applyFill="1" applyBorder="1" applyAlignment="1" applyProtection="1">
      <alignment horizontal="right" vertical="top" wrapText="1"/>
    </xf>
    <xf numFmtId="165" fontId="0" fillId="3" borderId="20" xfId="1" applyNumberFormat="1" applyFont="1" applyFill="1" applyBorder="1" applyAlignment="1" applyProtection="1">
      <alignment horizontal="center" vertical="center"/>
    </xf>
    <xf numFmtId="0" fontId="4" fillId="4" borderId="0" xfId="0" applyFont="1" applyFill="1" applyAlignment="1">
      <alignment horizontal="left" vertical="top" wrapText="1"/>
    </xf>
    <xf numFmtId="0" fontId="4" fillId="5" borderId="0" xfId="0" applyFont="1" applyFill="1" applyAlignment="1">
      <alignment horizontal="left" vertical="top" wrapText="1"/>
    </xf>
    <xf numFmtId="166" fontId="2" fillId="2" borderId="36" xfId="1" applyNumberFormat="1" applyFont="1" applyFill="1" applyBorder="1" applyAlignment="1">
      <alignment horizontal="center" vertical="center"/>
    </xf>
    <xf numFmtId="166" fontId="2" fillId="2" borderId="23" xfId="1" applyNumberFormat="1" applyFont="1" applyFill="1" applyBorder="1" applyAlignment="1">
      <alignment horizontal="center" vertical="center"/>
    </xf>
    <xf numFmtId="0" fontId="0" fillId="2" borderId="27" xfId="0" applyFill="1" applyBorder="1" applyAlignment="1">
      <alignment horizontal="left" vertical="center"/>
    </xf>
    <xf numFmtId="0" fontId="0" fillId="5" borderId="0" xfId="0" applyFill="1" applyAlignment="1">
      <alignment horizontal="left" vertical="top" wrapText="1"/>
    </xf>
    <xf numFmtId="0" fontId="0" fillId="5" borderId="0" xfId="0" applyFill="1" applyAlignment="1">
      <alignment horizontal="left" wrapText="1"/>
    </xf>
    <xf numFmtId="37" fontId="0" fillId="2" borderId="13" xfId="1" applyNumberFormat="1" applyFont="1" applyFill="1" applyBorder="1" applyAlignment="1">
      <alignment horizontal="center"/>
    </xf>
    <xf numFmtId="37" fontId="0" fillId="2" borderId="14" xfId="1" applyNumberFormat="1" applyFont="1" applyFill="1" applyBorder="1" applyAlignment="1">
      <alignment horizontal="center"/>
    </xf>
  </cellXfs>
  <cellStyles count="3">
    <cellStyle name="Comma" xfId="1" builtinId="3"/>
    <cellStyle name="Normal" xfId="0" builtinId="0"/>
    <cellStyle name="Percent" xfId="2" builtinId="5"/>
  </cellStyles>
  <dxfs count="3">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16"/>
  <sheetViews>
    <sheetView tabSelected="1" zoomScale="90" zoomScaleNormal="90" workbookViewId="0">
      <selection activeCell="A20" sqref="A20"/>
    </sheetView>
  </sheetViews>
  <sheetFormatPr defaultColWidth="9.109375" defaultRowHeight="14.4" x14ac:dyDescent="0.3"/>
  <cols>
    <col min="1" max="1" width="84.109375" style="2" customWidth="1"/>
    <col min="2" max="2" width="22.33203125" style="2" customWidth="1"/>
    <col min="3" max="3" width="10.6640625" style="2" bestFit="1" customWidth="1"/>
    <col min="4" max="4" width="70.109375" style="2" customWidth="1"/>
    <col min="5" max="16384" width="9.109375" style="2"/>
  </cols>
  <sheetData>
    <row r="1" spans="1:7" ht="18" x14ac:dyDescent="0.35">
      <c r="A1" s="1" t="s">
        <v>0</v>
      </c>
    </row>
    <row r="3" spans="1:7" ht="91.5" customHeight="1" x14ac:dyDescent="0.3">
      <c r="A3" s="130" t="s">
        <v>1</v>
      </c>
      <c r="B3" s="130"/>
      <c r="C3" s="130"/>
      <c r="D3" s="117"/>
      <c r="E3" s="117"/>
      <c r="F3" s="117"/>
      <c r="G3" s="117"/>
    </row>
    <row r="4" spans="1:7" ht="76.5" customHeight="1" x14ac:dyDescent="0.3">
      <c r="A4" s="130" t="s">
        <v>101</v>
      </c>
      <c r="B4" s="130"/>
      <c r="C4" s="130"/>
      <c r="D4" s="24"/>
      <c r="E4" s="24"/>
      <c r="F4" s="24"/>
      <c r="G4" s="24"/>
    </row>
    <row r="6" spans="1:7" x14ac:dyDescent="0.3">
      <c r="A6" s="3" t="s">
        <v>2</v>
      </c>
      <c r="B6" s="3" t="s">
        <v>3</v>
      </c>
      <c r="C6" s="3" t="s">
        <v>4</v>
      </c>
    </row>
    <row r="8" spans="1:7" x14ac:dyDescent="0.3">
      <c r="A8" s="14" t="s">
        <v>5</v>
      </c>
      <c r="B8" s="4">
        <f>'A. Equipment'!$C$15</f>
        <v>15000000</v>
      </c>
    </row>
    <row r="9" spans="1:7" x14ac:dyDescent="0.3">
      <c r="A9" s="2" t="s">
        <v>30</v>
      </c>
      <c r="B9" s="4">
        <f>'B. Service Charges'!$C$16</f>
        <v>3750000</v>
      </c>
    </row>
    <row r="10" spans="1:7" x14ac:dyDescent="0.3">
      <c r="A10" s="2" t="s">
        <v>6</v>
      </c>
      <c r="B10" s="4">
        <f>'C. Energy'!$E$35</f>
        <v>2417694.2999999998</v>
      </c>
    </row>
    <row r="11" spans="1:7" ht="15" thickBot="1" x14ac:dyDescent="0.35">
      <c r="A11" s="3" t="s">
        <v>7</v>
      </c>
      <c r="B11" s="5">
        <f>SUM($B$8:$B$10)</f>
        <v>21167694.300000001</v>
      </c>
      <c r="C11" s="16">
        <v>0.25</v>
      </c>
    </row>
    <row r="12" spans="1:7" ht="15" thickTop="1" x14ac:dyDescent="0.3">
      <c r="C12" s="17"/>
    </row>
    <row r="13" spans="1:7" x14ac:dyDescent="0.3">
      <c r="A13" s="23" t="s">
        <v>8</v>
      </c>
      <c r="B13" s="4">
        <f>'D.  Optional Deliverable'!$C$7</f>
        <v>5000000</v>
      </c>
      <c r="C13" s="16">
        <v>0.05</v>
      </c>
    </row>
    <row r="14" spans="1:7" x14ac:dyDescent="0.3">
      <c r="C14" s="17"/>
    </row>
    <row r="15" spans="1:7" ht="15" thickBot="1" x14ac:dyDescent="0.35">
      <c r="A15" s="3" t="s">
        <v>9</v>
      </c>
      <c r="C15" s="18">
        <f>C11+C13</f>
        <v>0.3</v>
      </c>
    </row>
    <row r="16" spans="1:7" ht="15" thickTop="1" x14ac:dyDescent="0.3"/>
  </sheetData>
  <sheetProtection algorithmName="SHA-512" hashValue="rG/aBO/cMDJTOEfFrSFODI5bwBw4rk6u6F9HRvrI0VbAnIS+Qm3m2bNi26WMafp9Ujbzb3TdxtDp2PS9WMNcqg==" saltValue="e+k1X9tVAx+CFYC2z7r2Tw==" spinCount="100000" sheet="1" objects="1" scenarios="1"/>
  <mergeCells count="2">
    <mergeCell ref="A3:C3"/>
    <mergeCell ref="A4:C4"/>
  </mergeCells>
  <pageMargins left="0.7" right="0.7" top="0.75" bottom="0.75" header="0.3" footer="0.3"/>
  <pageSetup paperSize="8" scale="8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24"/>
  <sheetViews>
    <sheetView zoomScale="90" zoomScaleNormal="90" workbookViewId="0">
      <selection activeCell="A4" sqref="A4:C4"/>
    </sheetView>
  </sheetViews>
  <sheetFormatPr defaultColWidth="9.109375" defaultRowHeight="14.4" x14ac:dyDescent="0.3"/>
  <cols>
    <col min="1" max="1" width="108.33203125" style="26" customWidth="1"/>
    <col min="2" max="2" width="37.6640625" style="26" bestFit="1" customWidth="1"/>
    <col min="3" max="3" width="38.6640625" style="33" bestFit="1" customWidth="1"/>
    <col min="4" max="4" width="20.44140625" style="26" bestFit="1" customWidth="1"/>
    <col min="5" max="5" width="22.109375" style="26" bestFit="1" customWidth="1"/>
    <col min="6" max="16384" width="9.109375" style="26"/>
  </cols>
  <sheetData>
    <row r="1" spans="1:5" ht="18" x14ac:dyDescent="0.35">
      <c r="A1" s="25" t="s">
        <v>5</v>
      </c>
    </row>
    <row r="3" spans="1:5" ht="55.5" customHeight="1" x14ac:dyDescent="0.3">
      <c r="A3" s="131" t="s">
        <v>96</v>
      </c>
      <c r="B3" s="131"/>
      <c r="C3" s="131"/>
      <c r="D3" s="34"/>
    </row>
    <row r="4" spans="1:5" ht="75" customHeight="1" x14ac:dyDescent="0.3">
      <c r="A4" s="131" t="s">
        <v>10</v>
      </c>
      <c r="B4" s="131"/>
      <c r="C4" s="131"/>
      <c r="D4" s="35"/>
    </row>
    <row r="5" spans="1:5" x14ac:dyDescent="0.3">
      <c r="C5" s="26"/>
    </row>
    <row r="6" spans="1:5" ht="18.600000000000001" thickBot="1" x14ac:dyDescent="0.35">
      <c r="A6" s="36" t="s">
        <v>11</v>
      </c>
      <c r="B6" s="102" t="s">
        <v>12</v>
      </c>
      <c r="C6" s="37" t="s">
        <v>13</v>
      </c>
    </row>
    <row r="7" spans="1:5" x14ac:dyDescent="0.3">
      <c r="A7" s="65" t="s">
        <v>14</v>
      </c>
      <c r="B7" s="113" t="s">
        <v>15</v>
      </c>
      <c r="C7" s="119">
        <v>10000000</v>
      </c>
      <c r="D7" s="38"/>
      <c r="E7" s="38"/>
    </row>
    <row r="8" spans="1:5" x14ac:dyDescent="0.3">
      <c r="A8" s="56" t="s">
        <v>16</v>
      </c>
      <c r="B8" s="114" t="s">
        <v>15</v>
      </c>
      <c r="C8" s="120">
        <v>1000000</v>
      </c>
      <c r="D8" s="38"/>
      <c r="E8" s="38"/>
    </row>
    <row r="9" spans="1:5" x14ac:dyDescent="0.3">
      <c r="A9" s="56" t="s">
        <v>17</v>
      </c>
      <c r="B9" s="114" t="s">
        <v>15</v>
      </c>
      <c r="C9" s="120">
        <v>1000000</v>
      </c>
      <c r="D9" s="38"/>
      <c r="E9" s="38"/>
    </row>
    <row r="10" spans="1:5" x14ac:dyDescent="0.3">
      <c r="A10" s="56" t="s">
        <v>18</v>
      </c>
      <c r="B10" s="114" t="s">
        <v>15</v>
      </c>
      <c r="C10" s="120">
        <v>2000000</v>
      </c>
      <c r="D10" s="38"/>
      <c r="E10" s="38"/>
    </row>
    <row r="11" spans="1:5" x14ac:dyDescent="0.3">
      <c r="A11" s="56" t="s">
        <v>19</v>
      </c>
      <c r="B11" s="114" t="s">
        <v>15</v>
      </c>
      <c r="C11" s="120">
        <v>1000000</v>
      </c>
      <c r="D11" s="38"/>
      <c r="E11" s="38"/>
    </row>
    <row r="12" spans="1:5" x14ac:dyDescent="0.3">
      <c r="A12" s="121"/>
      <c r="B12" s="114" t="s">
        <v>15</v>
      </c>
      <c r="C12" s="120"/>
      <c r="D12" s="38"/>
      <c r="E12" s="38"/>
    </row>
    <row r="13" spans="1:5" x14ac:dyDescent="0.3">
      <c r="A13" s="122"/>
      <c r="B13" s="114" t="s">
        <v>15</v>
      </c>
      <c r="C13" s="120"/>
      <c r="D13" s="38"/>
      <c r="E13" s="38"/>
    </row>
    <row r="14" spans="1:5" ht="15" thickBot="1" x14ac:dyDescent="0.35">
      <c r="A14" s="122"/>
      <c r="B14" s="115" t="s">
        <v>15</v>
      </c>
      <c r="C14" s="120"/>
      <c r="D14" s="38"/>
      <c r="E14" s="38"/>
    </row>
    <row r="15" spans="1:5" ht="15" thickBot="1" x14ac:dyDescent="0.35">
      <c r="A15" s="60" t="s">
        <v>20</v>
      </c>
      <c r="B15" s="109"/>
      <c r="C15" s="61">
        <f>SUM($C$7:$C$14)</f>
        <v>15000000</v>
      </c>
      <c r="D15" s="38"/>
      <c r="E15" s="38"/>
    </row>
    <row r="16" spans="1:5" x14ac:dyDescent="0.3">
      <c r="A16" s="39"/>
      <c r="B16" s="29"/>
      <c r="C16" s="40"/>
      <c r="D16" s="38"/>
      <c r="E16" s="38"/>
    </row>
    <row r="17" spans="1:5" ht="18.600000000000001" thickBot="1" x14ac:dyDescent="0.35">
      <c r="A17" s="41" t="s">
        <v>21</v>
      </c>
      <c r="B17" s="42" t="s">
        <v>22</v>
      </c>
      <c r="C17" s="42" t="s">
        <v>23</v>
      </c>
      <c r="E17" s="42"/>
    </row>
    <row r="18" spans="1:5" x14ac:dyDescent="0.3">
      <c r="A18" s="100" t="s">
        <v>24</v>
      </c>
      <c r="B18" s="103">
        <v>0.3</v>
      </c>
      <c r="C18" s="101">
        <f>$C$15*B18</f>
        <v>4500000</v>
      </c>
      <c r="E18" s="43"/>
    </row>
    <row r="19" spans="1:5" x14ac:dyDescent="0.3">
      <c r="A19" s="57" t="s">
        <v>25</v>
      </c>
      <c r="B19" s="59">
        <v>0.3</v>
      </c>
      <c r="C19" s="58">
        <f>$C$15*B19</f>
        <v>4500000</v>
      </c>
      <c r="E19" s="43"/>
    </row>
    <row r="20" spans="1:5" x14ac:dyDescent="0.3">
      <c r="A20" s="57" t="s">
        <v>26</v>
      </c>
      <c r="B20" s="59">
        <v>0.1</v>
      </c>
      <c r="C20" s="58">
        <f>$C$15*B20</f>
        <v>1500000</v>
      </c>
      <c r="E20" s="43"/>
    </row>
    <row r="21" spans="1:5" x14ac:dyDescent="0.3">
      <c r="A21" s="57" t="s">
        <v>27</v>
      </c>
      <c r="B21" s="59">
        <v>0.2</v>
      </c>
      <c r="C21" s="58">
        <f>$C$15*B21</f>
        <v>3000000</v>
      </c>
      <c r="E21" s="43"/>
    </row>
    <row r="22" spans="1:5" ht="15" thickBot="1" x14ac:dyDescent="0.35">
      <c r="A22" s="57" t="s">
        <v>28</v>
      </c>
      <c r="B22" s="59">
        <v>0.1</v>
      </c>
      <c r="C22" s="58">
        <f>$C$15*B22</f>
        <v>1500000</v>
      </c>
      <c r="E22" s="43"/>
    </row>
    <row r="23" spans="1:5" ht="15" thickBot="1" x14ac:dyDescent="0.35">
      <c r="A23" s="62" t="s">
        <v>29</v>
      </c>
      <c r="B23" s="63">
        <f>SUM(B18:B22)</f>
        <v>0.99999999999999989</v>
      </c>
      <c r="C23" s="64">
        <f>SUM($C$18:$C$22)</f>
        <v>15000000</v>
      </c>
      <c r="E23" s="31"/>
    </row>
    <row r="24" spans="1:5" x14ac:dyDescent="0.3">
      <c r="A24" s="44"/>
      <c r="C24" s="45"/>
    </row>
  </sheetData>
  <sheetProtection algorithmName="SHA-512" hashValue="eFiDXKRxewurM/8MK8er+ZBVdEn9vppETmYgBLMH03cOXq0zSMWjEja9/w4uXyVfGEWsfVM0gzUaCykitNQ+Aw==" saltValue="skFqt6ns5Pxs9dbm7/jBiQ==" spinCount="100000" sheet="1" objects="1" scenarios="1"/>
  <mergeCells count="2">
    <mergeCell ref="A4:C4"/>
    <mergeCell ref="A3:C3"/>
  </mergeCells>
  <conditionalFormatting sqref="E19:E22">
    <cfRule type="cellIs" dxfId="2" priority="3" operator="equal">
      <formula>"Must be 10% or more"</formula>
    </cfRule>
  </conditionalFormatting>
  <conditionalFormatting sqref="E18:E22">
    <cfRule type="cellIs" dxfId="1" priority="2" operator="equal">
      <formula>"Yes"</formula>
    </cfRule>
  </conditionalFormatting>
  <conditionalFormatting sqref="E18">
    <cfRule type="cellIs" dxfId="0" priority="1" operator="equal">
      <formula>"Must not exceed 50%"</formula>
    </cfRule>
  </conditionalFormatting>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D20"/>
  <sheetViews>
    <sheetView zoomScale="90" zoomScaleNormal="90" workbookViewId="0">
      <selection activeCell="A4" sqref="A4:C4"/>
    </sheetView>
  </sheetViews>
  <sheetFormatPr defaultColWidth="56.6640625" defaultRowHeight="14.4" x14ac:dyDescent="0.3"/>
  <cols>
    <col min="1" max="1" width="86.44140625" style="26" customWidth="1"/>
    <col min="2" max="2" width="56.6640625" style="26"/>
    <col min="3" max="3" width="26.5546875" style="26" customWidth="1"/>
    <col min="4" max="4" width="63.6640625" style="26" customWidth="1"/>
    <col min="5" max="16384" width="56.6640625" style="26"/>
  </cols>
  <sheetData>
    <row r="1" spans="1:4" ht="18" x14ac:dyDescent="0.35">
      <c r="A1" s="25" t="s">
        <v>30</v>
      </c>
    </row>
    <row r="2" spans="1:4" x14ac:dyDescent="0.3">
      <c r="A2" s="27"/>
    </row>
    <row r="3" spans="1:4" ht="71.25" customHeight="1" x14ac:dyDescent="0.3">
      <c r="A3" s="131" t="s">
        <v>97</v>
      </c>
      <c r="B3" s="131"/>
      <c r="C3" s="131"/>
      <c r="D3" s="50"/>
    </row>
    <row r="4" spans="1:4" ht="126.75" customHeight="1" x14ac:dyDescent="0.3">
      <c r="A4" s="131" t="s">
        <v>31</v>
      </c>
      <c r="B4" s="131"/>
      <c r="C4" s="131"/>
      <c r="D4" s="105"/>
    </row>
    <row r="6" spans="1:4" x14ac:dyDescent="0.3">
      <c r="A6" s="28"/>
    </row>
    <row r="7" spans="1:4" ht="15" thickBot="1" x14ac:dyDescent="0.35">
      <c r="A7" s="27" t="s">
        <v>32</v>
      </c>
      <c r="B7" s="108" t="s">
        <v>12</v>
      </c>
      <c r="C7" s="108" t="s">
        <v>33</v>
      </c>
    </row>
    <row r="8" spans="1:4" ht="15" customHeight="1" x14ac:dyDescent="0.3">
      <c r="A8" s="19" t="s">
        <v>34</v>
      </c>
      <c r="B8" s="99" t="s">
        <v>35</v>
      </c>
      <c r="C8" s="123">
        <v>250000</v>
      </c>
    </row>
    <row r="9" spans="1:4" x14ac:dyDescent="0.3">
      <c r="A9" s="20" t="s">
        <v>36</v>
      </c>
      <c r="B9" s="98" t="s">
        <v>35</v>
      </c>
      <c r="C9" s="124">
        <v>250000</v>
      </c>
    </row>
    <row r="10" spans="1:4" x14ac:dyDescent="0.3">
      <c r="A10" s="20" t="s">
        <v>37</v>
      </c>
      <c r="B10" s="98" t="s">
        <v>35</v>
      </c>
      <c r="C10" s="124">
        <v>250000</v>
      </c>
    </row>
    <row r="11" spans="1:4" x14ac:dyDescent="0.3">
      <c r="A11" s="20" t="s">
        <v>38</v>
      </c>
      <c r="B11" s="98" t="s">
        <v>35</v>
      </c>
      <c r="C11" s="124">
        <v>250000</v>
      </c>
    </row>
    <row r="12" spans="1:4" ht="15" thickBot="1" x14ac:dyDescent="0.35">
      <c r="A12" s="21" t="s">
        <v>39</v>
      </c>
      <c r="B12" s="110" t="s">
        <v>35</v>
      </c>
      <c r="C12" s="125">
        <v>250000</v>
      </c>
    </row>
    <row r="13" spans="1:4" ht="15" thickBot="1" x14ac:dyDescent="0.35">
      <c r="B13" s="43"/>
    </row>
    <row r="14" spans="1:4" ht="15" thickBot="1" x14ac:dyDescent="0.35">
      <c r="A14" s="107" t="s">
        <v>40</v>
      </c>
      <c r="B14" s="111" t="s">
        <v>35</v>
      </c>
      <c r="C14" s="126">
        <v>250000</v>
      </c>
    </row>
    <row r="15" spans="1:4" ht="15" thickBot="1" x14ac:dyDescent="0.35"/>
    <row r="16" spans="1:4" ht="15" thickBot="1" x14ac:dyDescent="0.35">
      <c r="A16" s="27" t="s">
        <v>41</v>
      </c>
      <c r="C16" s="32">
        <f>SUM($C$8:$C$12)+($C$14*10)</f>
        <v>3750000</v>
      </c>
    </row>
    <row r="18" spans="1:1" x14ac:dyDescent="0.3">
      <c r="A18" s="30"/>
    </row>
    <row r="20" spans="1:1" x14ac:dyDescent="0.3">
      <c r="A20" s="31"/>
    </row>
  </sheetData>
  <sheetProtection algorithmName="SHA-512" hashValue="GFj7SRmj0EyVgl9aEs4UiiUwlzLXjyF1nXiuC7IdHkwr2LRNBYA1A/dW3crre/zC0+8w5h9oglhxZreqDmsorg==" saltValue="AHIv7jix6O0+5NYgEkmyog==" spinCount="100000" sheet="1" objects="1" scenarios="1"/>
  <mergeCells count="2">
    <mergeCell ref="A3:C3"/>
    <mergeCell ref="A4:C4"/>
  </mergeCells>
  <pageMargins left="0.7" right="0.7" top="0.75" bottom="0.75" header="0.3" footer="0.3"/>
  <pageSetup paperSize="8" scale="9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35"/>
  <sheetViews>
    <sheetView topLeftCell="C16" zoomScale="90" zoomScaleNormal="90" workbookViewId="0">
      <selection activeCell="E30" sqref="E30"/>
    </sheetView>
  </sheetViews>
  <sheetFormatPr defaultColWidth="9.109375" defaultRowHeight="14.4" x14ac:dyDescent="0.3"/>
  <cols>
    <col min="1" max="1" width="5.5546875" style="26" customWidth="1"/>
    <col min="2" max="2" width="56.109375" style="26" customWidth="1"/>
    <col min="3" max="4" width="38.44140625" style="26" customWidth="1"/>
    <col min="5" max="5" width="98.6640625" style="26" customWidth="1"/>
    <col min="6" max="6" width="40.5546875" style="26" customWidth="1"/>
    <col min="7" max="7" width="27.88671875" style="26" customWidth="1"/>
    <col min="8" max="16384" width="9.109375" style="26"/>
  </cols>
  <sheetData>
    <row r="1" spans="2:7" ht="18" x14ac:dyDescent="0.35">
      <c r="B1" s="25" t="s">
        <v>42</v>
      </c>
    </row>
    <row r="2" spans="2:7" x14ac:dyDescent="0.3">
      <c r="B2" s="27"/>
    </row>
    <row r="3" spans="2:7" ht="65.25" customHeight="1" x14ac:dyDescent="0.3">
      <c r="B3" s="131" t="s">
        <v>100</v>
      </c>
      <c r="C3" s="131"/>
      <c r="D3" s="131"/>
      <c r="E3" s="131"/>
    </row>
    <row r="4" spans="2:7" ht="87.75" customHeight="1" x14ac:dyDescent="0.3">
      <c r="B4" s="135" t="s">
        <v>93</v>
      </c>
      <c r="C4" s="135"/>
      <c r="D4" s="135"/>
      <c r="E4" s="135"/>
      <c r="G4" s="46"/>
    </row>
    <row r="5" spans="2:7" x14ac:dyDescent="0.3">
      <c r="B5" s="47"/>
      <c r="C5" s="47"/>
      <c r="D5" s="47"/>
      <c r="E5" s="47"/>
    </row>
    <row r="6" spans="2:7" ht="18" x14ac:dyDescent="0.35">
      <c r="B6" s="48" t="s">
        <v>43</v>
      </c>
      <c r="C6" s="47"/>
      <c r="D6" s="47"/>
      <c r="E6" s="47"/>
    </row>
    <row r="7" spans="2:7" x14ac:dyDescent="0.3">
      <c r="B7" s="136" t="s">
        <v>44</v>
      </c>
      <c r="C7" s="136"/>
      <c r="D7" s="136"/>
      <c r="E7" s="136"/>
    </row>
    <row r="8" spans="2:7" ht="15" thickBot="1" x14ac:dyDescent="0.35">
      <c r="B8" s="31"/>
    </row>
    <row r="9" spans="2:7" ht="43.2" x14ac:dyDescent="0.3">
      <c r="B9" s="67"/>
      <c r="C9" s="69" t="s">
        <v>45</v>
      </c>
      <c r="D9" s="69" t="s">
        <v>46</v>
      </c>
      <c r="E9" s="71" t="s">
        <v>47</v>
      </c>
    </row>
    <row r="10" spans="2:7" x14ac:dyDescent="0.3">
      <c r="B10" s="15" t="s">
        <v>48</v>
      </c>
      <c r="C10" s="70">
        <v>6</v>
      </c>
      <c r="D10" s="70">
        <v>14</v>
      </c>
      <c r="E10" s="72"/>
    </row>
    <row r="11" spans="2:7" x14ac:dyDescent="0.3">
      <c r="B11" s="15" t="s">
        <v>49</v>
      </c>
      <c r="C11" s="70">
        <v>12</v>
      </c>
      <c r="D11" s="70">
        <v>24</v>
      </c>
      <c r="E11" s="72"/>
    </row>
    <row r="12" spans="2:7" ht="57.6" x14ac:dyDescent="0.3">
      <c r="B12" s="15" t="s">
        <v>50</v>
      </c>
      <c r="C12" s="127">
        <v>2</v>
      </c>
      <c r="D12" s="127">
        <v>2</v>
      </c>
      <c r="E12" s="73" t="s">
        <v>92</v>
      </c>
    </row>
    <row r="13" spans="2:7" ht="43.2" x14ac:dyDescent="0.3">
      <c r="B13" s="15" t="s">
        <v>51</v>
      </c>
      <c r="C13" s="127">
        <v>5</v>
      </c>
      <c r="D13" s="127">
        <v>5</v>
      </c>
      <c r="E13" s="73" t="s">
        <v>94</v>
      </c>
      <c r="G13" s="49"/>
    </row>
    <row r="14" spans="2:7" ht="43.2" x14ac:dyDescent="0.3">
      <c r="B14" s="15" t="s">
        <v>52</v>
      </c>
      <c r="C14" s="127">
        <v>40</v>
      </c>
      <c r="D14" s="127">
        <v>40</v>
      </c>
      <c r="E14" s="73" t="s">
        <v>53</v>
      </c>
    </row>
    <row r="15" spans="2:7" ht="43.2" x14ac:dyDescent="0.3">
      <c r="B15" s="15" t="s">
        <v>54</v>
      </c>
      <c r="C15" s="127">
        <v>100</v>
      </c>
      <c r="D15" s="127">
        <v>100</v>
      </c>
      <c r="E15" s="73" t="s">
        <v>95</v>
      </c>
      <c r="G15" s="49"/>
    </row>
    <row r="16" spans="2:7" ht="72.599999999999994" thickBot="1" x14ac:dyDescent="0.35">
      <c r="B16" s="68" t="s">
        <v>55</v>
      </c>
      <c r="C16" s="128" t="s">
        <v>98</v>
      </c>
      <c r="D16" s="128" t="s">
        <v>98</v>
      </c>
      <c r="E16" s="74" t="s">
        <v>56</v>
      </c>
      <c r="G16" s="50"/>
    </row>
    <row r="17" spans="1:7" x14ac:dyDescent="0.3">
      <c r="A17" s="31"/>
    </row>
    <row r="18" spans="1:7" ht="25.8" x14ac:dyDescent="0.5">
      <c r="A18" s="51"/>
      <c r="B18" s="52" t="s">
        <v>57</v>
      </c>
    </row>
    <row r="19" spans="1:7" ht="15" thickBot="1" x14ac:dyDescent="0.35">
      <c r="B19" s="31"/>
    </row>
    <row r="20" spans="1:7" ht="29.4" thickBot="1" x14ac:dyDescent="0.35">
      <c r="A20" s="86" t="s">
        <v>58</v>
      </c>
      <c r="B20" s="87" t="s">
        <v>59</v>
      </c>
      <c r="C20" s="88" t="s">
        <v>45</v>
      </c>
      <c r="D20" s="118" t="s">
        <v>46</v>
      </c>
      <c r="E20" s="89"/>
    </row>
    <row r="21" spans="1:7" x14ac:dyDescent="0.3">
      <c r="A21" s="82"/>
      <c r="B21" s="83" t="s">
        <v>60</v>
      </c>
      <c r="C21" s="84"/>
      <c r="D21" s="84"/>
      <c r="E21" s="85"/>
    </row>
    <row r="22" spans="1:7" ht="16.2" x14ac:dyDescent="0.3">
      <c r="A22" s="78" t="s">
        <v>61</v>
      </c>
      <c r="B22" s="12" t="s">
        <v>62</v>
      </c>
      <c r="C22" s="22">
        <f t="shared" ref="C22:D23" si="0">C10</f>
        <v>6</v>
      </c>
      <c r="D22" s="22">
        <f t="shared" si="0"/>
        <v>14</v>
      </c>
      <c r="E22" s="134"/>
    </row>
    <row r="23" spans="1:7" ht="16.2" x14ac:dyDescent="0.3">
      <c r="A23" s="78" t="s">
        <v>63</v>
      </c>
      <c r="B23" s="12" t="s">
        <v>64</v>
      </c>
      <c r="C23" s="22">
        <f t="shared" si="0"/>
        <v>12</v>
      </c>
      <c r="D23" s="22">
        <f t="shared" si="0"/>
        <v>24</v>
      </c>
      <c r="E23" s="134"/>
    </row>
    <row r="24" spans="1:7" ht="57.6" x14ac:dyDescent="0.3">
      <c r="A24" s="78" t="s">
        <v>65</v>
      </c>
      <c r="B24" s="12" t="s">
        <v>66</v>
      </c>
      <c r="C24" s="9">
        <f>($C$23-$C$22)*4.19*$C$12</f>
        <v>50.28</v>
      </c>
      <c r="D24" s="9">
        <f>($D$23-$D$22)*4.19*$D$12</f>
        <v>83.800000000000011</v>
      </c>
      <c r="E24" s="66" t="s">
        <v>67</v>
      </c>
      <c r="F24" s="53"/>
      <c r="G24" s="54"/>
    </row>
    <row r="25" spans="1:7" x14ac:dyDescent="0.3">
      <c r="A25" s="78" t="s">
        <v>68</v>
      </c>
      <c r="B25" s="12" t="s">
        <v>69</v>
      </c>
      <c r="C25" s="137">
        <f>365*24</f>
        <v>8760</v>
      </c>
      <c r="D25" s="138"/>
      <c r="E25" s="66" t="s">
        <v>70</v>
      </c>
    </row>
    <row r="26" spans="1:7" ht="43.2" x14ac:dyDescent="0.3">
      <c r="A26" s="78" t="s">
        <v>71</v>
      </c>
      <c r="B26" s="12" t="s">
        <v>72</v>
      </c>
      <c r="C26" s="8">
        <v>4</v>
      </c>
      <c r="D26" s="8">
        <v>4</v>
      </c>
      <c r="E26" s="66" t="s">
        <v>73</v>
      </c>
      <c r="F26" s="55"/>
      <c r="G26" s="54"/>
    </row>
    <row r="27" spans="1:7" x14ac:dyDescent="0.3">
      <c r="A27" s="78" t="s">
        <v>74</v>
      </c>
      <c r="B27" s="12" t="s">
        <v>75</v>
      </c>
      <c r="C27" s="116">
        <f>$C$25*$C$24/$C$26</f>
        <v>110113.2</v>
      </c>
      <c r="D27" s="10">
        <f>$D$24*$C$25/$D$26</f>
        <v>183522.00000000003</v>
      </c>
      <c r="E27" s="66" t="s">
        <v>76</v>
      </c>
    </row>
    <row r="28" spans="1:7" x14ac:dyDescent="0.3">
      <c r="A28" s="78" t="s">
        <v>77</v>
      </c>
      <c r="B28" s="12" t="s">
        <v>78</v>
      </c>
      <c r="C28" s="10">
        <f>$C$14*$C$25</f>
        <v>350400</v>
      </c>
      <c r="D28" s="10">
        <f>$D$14*$C$25</f>
        <v>350400</v>
      </c>
      <c r="E28" s="66" t="s">
        <v>79</v>
      </c>
    </row>
    <row r="29" spans="1:7" x14ac:dyDescent="0.3">
      <c r="A29" s="78" t="s">
        <v>80</v>
      </c>
      <c r="B29" s="12" t="s">
        <v>81</v>
      </c>
      <c r="C29" s="11">
        <f>IF(($C$27+$C$28)&gt;0,($C$27+$C$28),"X")</f>
        <v>460513.2</v>
      </c>
      <c r="D29" s="11">
        <f>IF(($D$27+$D$28)&gt;0,($D$27+$D$28),"X")</f>
        <v>533922</v>
      </c>
      <c r="E29" s="66" t="s">
        <v>102</v>
      </c>
    </row>
    <row r="30" spans="1:7" ht="29.4" thickBot="1" x14ac:dyDescent="0.35">
      <c r="A30" s="79" t="s">
        <v>82</v>
      </c>
      <c r="B30" s="80" t="s">
        <v>83</v>
      </c>
      <c r="C30" s="132">
        <f>+MIN($C$29:$D$29)</f>
        <v>460513.2</v>
      </c>
      <c r="D30" s="133"/>
      <c r="E30" s="81" t="s">
        <v>103</v>
      </c>
    </row>
    <row r="31" spans="1:7" ht="15" thickBot="1" x14ac:dyDescent="0.35">
      <c r="B31" s="31"/>
    </row>
    <row r="32" spans="1:7" s="35" customFormat="1" ht="43.2" x14ac:dyDescent="0.3">
      <c r="B32" s="75" t="s">
        <v>32</v>
      </c>
      <c r="C32" s="90" t="s">
        <v>84</v>
      </c>
      <c r="D32" s="76" t="s">
        <v>85</v>
      </c>
      <c r="E32" s="91" t="s">
        <v>86</v>
      </c>
    </row>
    <row r="33" spans="2:5" x14ac:dyDescent="0.3">
      <c r="B33" s="92" t="s">
        <v>87</v>
      </c>
      <c r="C33" s="6">
        <f>+$C$30</f>
        <v>460513.2</v>
      </c>
      <c r="D33" s="7">
        <v>0.35</v>
      </c>
      <c r="E33" s="97">
        <f>$C$33*$D$33</f>
        <v>161179.62</v>
      </c>
    </row>
    <row r="34" spans="2:5" x14ac:dyDescent="0.3">
      <c r="B34" s="77"/>
      <c r="C34" s="13"/>
      <c r="D34" s="13"/>
      <c r="E34" s="95"/>
    </row>
    <row r="35" spans="2:5" ht="15" thickBot="1" x14ac:dyDescent="0.35">
      <c r="B35" s="93" t="s">
        <v>88</v>
      </c>
      <c r="C35" s="94"/>
      <c r="D35" s="94"/>
      <c r="E35" s="96">
        <f>$E$33*15</f>
        <v>2417694.2999999998</v>
      </c>
    </row>
  </sheetData>
  <sheetProtection algorithmName="SHA-512" hashValue="xsfxblHVCtEyU293h90/feMiqmg1u1vo/LO/eBFSfDp2C+7wPaljvFJIlINEoPqmuEAlnHGDakusDUbBph7TlA==" saltValue="+Xsvvu5niPX9JIGS1MWtyQ==" spinCount="100000" sheet="1" objects="1" scenarios="1"/>
  <mergeCells count="6">
    <mergeCell ref="C30:D30"/>
    <mergeCell ref="E22:E23"/>
    <mergeCell ref="B3:E3"/>
    <mergeCell ref="B4:E4"/>
    <mergeCell ref="B7:E7"/>
    <mergeCell ref="C25:D25"/>
  </mergeCells>
  <pageMargins left="0.70866141732283472" right="0.70866141732283472" top="0.74803149606299213" bottom="0.74803149606299213" header="0.31496062992125984" footer="0.31496062992125984"/>
  <pageSetup paperSize="8" scale="64"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
  <sheetViews>
    <sheetView zoomScale="90" zoomScaleNormal="90" workbookViewId="0">
      <selection activeCell="A10" sqref="A10"/>
    </sheetView>
  </sheetViews>
  <sheetFormatPr defaultColWidth="9.109375" defaultRowHeight="14.4" x14ac:dyDescent="0.3"/>
  <cols>
    <col min="1" max="1" width="85.109375" style="26" customWidth="1"/>
    <col min="2" max="2" width="38.44140625" style="26" bestFit="1" customWidth="1"/>
    <col min="3" max="3" width="26.109375" style="26" bestFit="1" customWidth="1"/>
    <col min="4" max="16384" width="9.109375" style="26"/>
  </cols>
  <sheetData>
    <row r="1" spans="1:4" ht="18" x14ac:dyDescent="0.35">
      <c r="A1" s="25" t="s">
        <v>89</v>
      </c>
    </row>
    <row r="2" spans="1:4" x14ac:dyDescent="0.3">
      <c r="A2" s="27"/>
    </row>
    <row r="3" spans="1:4" ht="60" customHeight="1" x14ac:dyDescent="0.3">
      <c r="A3" s="131" t="s">
        <v>99</v>
      </c>
      <c r="B3" s="131"/>
      <c r="C3" s="131"/>
      <c r="D3" s="131"/>
    </row>
    <row r="4" spans="1:4" ht="76.5" customHeight="1" x14ac:dyDescent="0.3">
      <c r="A4" s="131" t="s">
        <v>90</v>
      </c>
      <c r="B4" s="131"/>
      <c r="C4" s="131"/>
      <c r="D4" s="131"/>
    </row>
    <row r="6" spans="1:4" ht="15" thickBot="1" x14ac:dyDescent="0.35">
      <c r="A6" s="104" t="s">
        <v>91</v>
      </c>
      <c r="B6" s="102" t="s">
        <v>12</v>
      </c>
      <c r="C6" s="37" t="s">
        <v>13</v>
      </c>
    </row>
    <row r="7" spans="1:4" ht="87" thickBot="1" x14ac:dyDescent="0.35">
      <c r="A7" s="106" t="s">
        <v>104</v>
      </c>
      <c r="B7" s="112" t="s">
        <v>35</v>
      </c>
      <c r="C7" s="129">
        <v>5000000</v>
      </c>
    </row>
  </sheetData>
  <sheetProtection algorithmName="SHA-512" hashValue="e4AGtFKw7UQnnafM78GiE9Euxw+o6w6Wvq69cPmexnMDDL1jqcvi9bVQwp2PFEsb2MI/7nPCjaDcz0Cs9Oj9xg==" saltValue="HFC6fCTSZ2Eungj6L43GCg==" spinCount="100000" sheet="1" objects="1" scenarios="1"/>
  <mergeCells count="2">
    <mergeCell ref="A3:D3"/>
    <mergeCell ref="A4:D4"/>
  </mergeCells>
  <pageMargins left="0.7" right="0.7" top="0.75" bottom="0.75" header="0.3" footer="0.3"/>
  <pageSetup paperSize="9" scale="8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15EA9A56FACE46A6364C665A90E519" ma:contentTypeVersion="17" ma:contentTypeDescription="Create a new document." ma:contentTypeScope="" ma:versionID="70d0c920f8b0e2e66fa9467fb41fee5c">
  <xsd:schema xmlns:xsd="http://www.w3.org/2001/XMLSchema" xmlns:xs="http://www.w3.org/2001/XMLSchema" xmlns:p="http://schemas.microsoft.com/office/2006/metadata/properties" xmlns:ns2="77121e1f-b4db-4fe8-b45c-f0f724eb4612" xmlns:ns3="f465e089-861e-411c-a1e9-11b4e4e78ab9" targetNamespace="http://schemas.microsoft.com/office/2006/metadata/properties" ma:root="true" ma:fieldsID="1f603c8b6f14916e4c2b97e0e9123577" ns2:_="" ns3:_="">
    <xsd:import namespace="77121e1f-b4db-4fe8-b45c-f0f724eb4612"/>
    <xsd:import namespace="f465e089-861e-411c-a1e9-11b4e4e78a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121e1f-b4db-4fe8-b45c-f0f724eb46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92f4d61-6ffd-4633-ace2-5dc32ca7941a"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65e089-861e-411c-a1e9-11b4e4e78ab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5d48105-d699-4248-bdbc-f1cce7a5eb4a}" ma:internalName="TaxCatchAll" ma:showField="CatchAllData" ma:web="f465e089-861e-411c-a1e9-11b4e4e78a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p r o p e r t i e s   x m l n s = " h t t p : / / w w w . i m a n a g e . c o m / w o r k / x m l s c h e m a " >  
     < d o c u m e n t i d > C L O U D _ U K ! 2 1 7 6 2 9 3 5 8 . 1 < / d o c u m e n t i d >  
     < s e n d e r i d > 1 2 1 8 3 < / s e n d e r i d >  
     < s e n d e r e m a i l > R I C H A R D M A T T H E W S @ E V E R S H E D S - S U T H E R L A N D . C O M < / s e n d e r e m a i l >  
     < l a s t m o d i f i e d > 2 0 2 3 - 0 9 - 0 5 T 1 7 : 2 0 : 3 4 . 0 0 0 0 0 0 0 + 0 1 : 0 0 < / l a s t m o d i f i e d >  
     < d a t a b a s e > C L O U D _ U K < / d a t a b a s e >  
 < / p r o p e r t i e s > 
</file>

<file path=customXml/item3.xml><?xml version="1.0" encoding="utf-8"?>
<p:properties xmlns:p="http://schemas.microsoft.com/office/2006/metadata/properties" xmlns:xsi="http://www.w3.org/2001/XMLSchema-instance" xmlns:pc="http://schemas.microsoft.com/office/infopath/2007/PartnerControls">
  <documentManagement>
    <TaxCatchAll xmlns="f465e089-861e-411c-a1e9-11b4e4e78ab9" xsi:nil="true"/>
    <lcf76f155ced4ddcb4097134ff3c332f xmlns="77121e1f-b4db-4fe8-b45c-f0f724eb4612">
      <Terms xmlns="http://schemas.microsoft.com/office/infopath/2007/PartnerControls"/>
    </lcf76f155ced4ddcb4097134ff3c332f>
    <SharedWithUsers xmlns="f465e089-861e-411c-a1e9-11b4e4e78ab9">
      <UserInfo>
        <DisplayName>Mark Effingham</DisplayName>
        <AccountId>103</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B4A978-5495-45D1-9DE0-DB1431D9F1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121e1f-b4db-4fe8-b45c-f0f724eb4612"/>
    <ds:schemaRef ds:uri="f465e089-861e-411c-a1e9-11b4e4e78a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98E0EC-7583-41E0-AF91-1F8F695D0953}">
  <ds:schemaRefs>
    <ds:schemaRef ds:uri="http://www.imanage.com/work/xmlschema"/>
  </ds:schemaRefs>
</ds:datastoreItem>
</file>

<file path=customXml/itemProps3.xml><?xml version="1.0" encoding="utf-8"?>
<ds:datastoreItem xmlns:ds="http://schemas.openxmlformats.org/officeDocument/2006/customXml" ds:itemID="{81E25542-3ABC-455A-A8EF-7B9CD330582D}">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f465e089-861e-411c-a1e9-11b4e4e78ab9"/>
    <ds:schemaRef ds:uri="http://schemas.microsoft.com/office/2006/metadata/properties"/>
    <ds:schemaRef ds:uri="http://schemas.openxmlformats.org/package/2006/metadata/core-properties"/>
    <ds:schemaRef ds:uri="77121e1f-b4db-4fe8-b45c-f0f724eb4612"/>
    <ds:schemaRef ds:uri="http://www.w3.org/XML/1998/namespace"/>
  </ds:schemaRefs>
</ds:datastoreItem>
</file>

<file path=customXml/itemProps4.xml><?xml version="1.0" encoding="utf-8"?>
<ds:datastoreItem xmlns:ds="http://schemas.openxmlformats.org/officeDocument/2006/customXml" ds:itemID="{F0ED645D-65D2-45F1-A449-257E579E3D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 of price evaluation</vt:lpstr>
      <vt:lpstr>A. Equipment</vt:lpstr>
      <vt:lpstr>B. Service Charges</vt:lpstr>
      <vt:lpstr>C. Energy</vt:lpstr>
      <vt:lpstr>D.  Optional Deliverable</vt:lpstr>
    </vt:vector>
  </TitlesOfParts>
  <Manager/>
  <Company>UK Biobank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Gareth Gregory</dc:creator>
  <cp:keywords/>
  <dc:description/>
  <cp:lastModifiedBy>Gareth Gregory</cp:lastModifiedBy>
  <cp:revision/>
  <dcterms:created xsi:type="dcterms:W3CDTF">2023-06-07T09:37:58Z</dcterms:created>
  <dcterms:modified xsi:type="dcterms:W3CDTF">2023-09-13T15:27:08Z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0x0101003615EA9A56FACE46A6364C665A90E519</vt:lpwstr>
  </property>
  <property fmtid="{D5CDD505-2E9C-101B-9397-08002B2CF9AE}" pid="3" name="MediaServiceImageTags">
    <vt:lpwstr/>
  </property>
</Properties>
</file>