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https://aldeburgh.sharepoint.com/sites/Property/Shared Documents/CAPITAL PROJECT/Invitation to Tender documents/Acoustician/"/>
    </mc:Choice>
  </mc:AlternateContent>
  <xr:revisionPtr revIDLastSave="0" documentId="8_{D95F15DB-6DA6-4D1E-B48D-73E099878AEB}" xr6:coauthVersionLast="47" xr6:coauthVersionMax="47" xr10:uidLastSave="{00000000-0000-0000-0000-000000000000}"/>
  <bookViews>
    <workbookView xWindow="28680" yWindow="-120" windowWidth="29040" windowHeight="15840" tabRatio="496" activeTab="2" xr2:uid="{00000000-000D-0000-FFFF-FFFF00000000}"/>
  </bookViews>
  <sheets>
    <sheet name="Timeline &amp; Fee Drawdown " sheetId="41" r:id="rId1"/>
    <sheet name="Resource Summary " sheetId="42" r:id="rId2"/>
    <sheet name="Fee Summary" sheetId="38" r:id="rId3"/>
    <sheet name="CM Single Stage Trad" sheetId="33" state="hidden" r:id="rId4"/>
    <sheet name="CM Resource Schedule" sheetId="36" state="hidden" r:id="rId5"/>
    <sheet name="CM Resource Schedule Trad" sheetId="35" state="hidden" r:id="rId6"/>
    <sheet name="PM 2Stage Trad" sheetId="39" state="hidden" r:id="rId7"/>
    <sheet name="2Stage Trad CA" sheetId="37" state="hidden" r:id="rId8"/>
    <sheet name="PM Resource Schedule" sheetId="40" state="hidden" r:id="rId9"/>
  </sheets>
  <definedNames>
    <definedName name="AYTO">"9hr"</definedName>
    <definedName name="PMs">#REF!</definedName>
    <definedName name="_xlnm.Print_Area" localSheetId="7">'2Stage Trad CA'!$B$1:$BZ$93</definedName>
    <definedName name="_xlnm.Print_Area" localSheetId="3">'CM Single Stage Trad'!$B$1:$BZ$99</definedName>
    <definedName name="_xlnm.Print_Area" localSheetId="6">'PM 2Stage Trad'!$B$1:$CC$87</definedName>
    <definedName name="_xlnm.Print_Area" localSheetId="0">'Timeline &amp; Fee Drawdown '!$B$1:$BU$78</definedName>
    <definedName name="_xlnm.Print_Titles" localSheetId="4">#N/A</definedName>
    <definedName name="_xlnm.Print_Titles" localSheetId="5">#N/A</definedName>
    <definedName name="_xlnm.Print_Titles" localSheetId="8">#N/A</definedName>
    <definedName name="_xlnm.Print_Titles" localSheetId="1">#N/A</definedName>
    <definedName name="rates" localSheetId="4">#REF!</definedName>
    <definedName name="rates" localSheetId="5">#REF!</definedName>
    <definedName name="rates" localSheetId="8">#REF!</definedName>
    <definedName name="rates" localSheetId="1">#REF!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4" i="38" l="1"/>
  <c r="W13" i="38"/>
  <c r="W12" i="38"/>
  <c r="W11" i="38"/>
  <c r="W10" i="38"/>
  <c r="W9" i="38"/>
  <c r="W8" i="38"/>
  <c r="W3" i="38"/>
  <c r="P77" i="42"/>
  <c r="N77" i="42"/>
  <c r="L77" i="42"/>
  <c r="J77" i="42"/>
  <c r="H77" i="42"/>
  <c r="F77" i="42"/>
  <c r="D77" i="42"/>
  <c r="R76" i="42"/>
  <c r="Q76" i="42"/>
  <c r="O76" i="42"/>
  <c r="M76" i="42"/>
  <c r="K76" i="42"/>
  <c r="I76" i="42"/>
  <c r="G76" i="42"/>
  <c r="E76" i="42"/>
  <c r="R75" i="42"/>
  <c r="Q75" i="42"/>
  <c r="O75" i="42"/>
  <c r="O77" i="42" s="1"/>
  <c r="T13" i="38" s="1"/>
  <c r="M75" i="42"/>
  <c r="K75" i="42"/>
  <c r="I75" i="42"/>
  <c r="G75" i="42"/>
  <c r="E75" i="42"/>
  <c r="R74" i="42"/>
  <c r="Q74" i="42"/>
  <c r="O74" i="42"/>
  <c r="M74" i="42"/>
  <c r="M77" i="42" s="1"/>
  <c r="T12" i="38" s="1"/>
  <c r="K74" i="42"/>
  <c r="I74" i="42"/>
  <c r="G74" i="42"/>
  <c r="E74" i="42"/>
  <c r="R73" i="42"/>
  <c r="Q73" i="42"/>
  <c r="O73" i="42"/>
  <c r="M73" i="42"/>
  <c r="K73" i="42"/>
  <c r="I73" i="42"/>
  <c r="G73" i="42"/>
  <c r="E73" i="42"/>
  <c r="E77" i="42" s="1"/>
  <c r="T8" i="38" s="1"/>
  <c r="T75" i="42" l="1"/>
  <c r="K77" i="42"/>
  <c r="T11" i="38" s="1"/>
  <c r="T76" i="42"/>
  <c r="I77" i="42"/>
  <c r="T10" i="38" s="1"/>
  <c r="T73" i="42"/>
  <c r="G77" i="42"/>
  <c r="T9" i="38" s="1"/>
  <c r="T74" i="42"/>
  <c r="Q77" i="42"/>
  <c r="T14" i="38" s="1"/>
  <c r="T15" i="38" s="1"/>
  <c r="S4" i="38" s="1"/>
  <c r="S5" i="38" s="1"/>
  <c r="R77" i="42"/>
  <c r="R79" i="42" s="1"/>
  <c r="P56" i="42"/>
  <c r="N56" i="42"/>
  <c r="L56" i="42"/>
  <c r="J56" i="42"/>
  <c r="H56" i="42"/>
  <c r="F56" i="42"/>
  <c r="D56" i="42"/>
  <c r="R55" i="42"/>
  <c r="Q55" i="42"/>
  <c r="O55" i="42"/>
  <c r="M55" i="42"/>
  <c r="K55" i="42"/>
  <c r="I55" i="42"/>
  <c r="G55" i="42"/>
  <c r="E55" i="42"/>
  <c r="R54" i="42"/>
  <c r="Q54" i="42"/>
  <c r="O54" i="42"/>
  <c r="M54" i="42"/>
  <c r="K54" i="42"/>
  <c r="I54" i="42"/>
  <c r="G54" i="42"/>
  <c r="E54" i="42"/>
  <c r="R53" i="42"/>
  <c r="Q53" i="42"/>
  <c r="O53" i="42"/>
  <c r="O56" i="42" s="1"/>
  <c r="P13" i="38" s="1"/>
  <c r="M53" i="42"/>
  <c r="K53" i="42"/>
  <c r="I53" i="42"/>
  <c r="G53" i="42"/>
  <c r="E53" i="42"/>
  <c r="R52" i="42"/>
  <c r="Q52" i="42"/>
  <c r="O52" i="42"/>
  <c r="M52" i="42"/>
  <c r="K52" i="42"/>
  <c r="I52" i="42"/>
  <c r="G52" i="42"/>
  <c r="E52" i="42"/>
  <c r="P37" i="42"/>
  <c r="N37" i="42"/>
  <c r="L37" i="42"/>
  <c r="J37" i="42"/>
  <c r="H37" i="42"/>
  <c r="F37" i="42"/>
  <c r="D37" i="42"/>
  <c r="R36" i="42"/>
  <c r="Q36" i="42"/>
  <c r="O36" i="42"/>
  <c r="M36" i="42"/>
  <c r="K36" i="42"/>
  <c r="I36" i="42"/>
  <c r="G36" i="42"/>
  <c r="E36" i="42"/>
  <c r="R35" i="42"/>
  <c r="Q35" i="42"/>
  <c r="O35" i="42"/>
  <c r="M35" i="42"/>
  <c r="K35" i="42"/>
  <c r="I35" i="42"/>
  <c r="G35" i="42"/>
  <c r="E35" i="42"/>
  <c r="R34" i="42"/>
  <c r="Q34" i="42"/>
  <c r="O34" i="42"/>
  <c r="M34" i="42"/>
  <c r="K34" i="42"/>
  <c r="I34" i="42"/>
  <c r="G34" i="42"/>
  <c r="E34" i="42"/>
  <c r="R33" i="42"/>
  <c r="Q33" i="42"/>
  <c r="O33" i="42"/>
  <c r="M33" i="42"/>
  <c r="K33" i="42"/>
  <c r="I33" i="42"/>
  <c r="G33" i="42"/>
  <c r="E33" i="42"/>
  <c r="R17" i="42"/>
  <c r="R16" i="42"/>
  <c r="R15" i="42"/>
  <c r="R14" i="42"/>
  <c r="Q17" i="42"/>
  <c r="Q16" i="42"/>
  <c r="Q15" i="42"/>
  <c r="Q14" i="42"/>
  <c r="O17" i="42"/>
  <c r="O16" i="42"/>
  <c r="O15" i="42"/>
  <c r="O14" i="42"/>
  <c r="M17" i="42"/>
  <c r="M16" i="42"/>
  <c r="M15" i="42"/>
  <c r="M14" i="42"/>
  <c r="K17" i="42"/>
  <c r="K16" i="42"/>
  <c r="K15" i="42"/>
  <c r="K14" i="42"/>
  <c r="I17" i="42"/>
  <c r="I16" i="42"/>
  <c r="I15" i="42"/>
  <c r="I14" i="42"/>
  <c r="G17" i="42"/>
  <c r="G16" i="42"/>
  <c r="G15" i="42"/>
  <c r="G14" i="42"/>
  <c r="E17" i="42"/>
  <c r="E16" i="42"/>
  <c r="E15" i="42"/>
  <c r="E14" i="42"/>
  <c r="E18" i="42" s="1"/>
  <c r="F8" i="38" s="1"/>
  <c r="L38" i="41"/>
  <c r="M38" i="41"/>
  <c r="T15" i="42" l="1"/>
  <c r="T77" i="42"/>
  <c r="R80" i="42" s="1"/>
  <c r="T55" i="42"/>
  <c r="T14" i="42"/>
  <c r="E56" i="42"/>
  <c r="P8" i="38" s="1"/>
  <c r="G56" i="42"/>
  <c r="P9" i="38" s="1"/>
  <c r="I56" i="42"/>
  <c r="P10" i="38" s="1"/>
  <c r="K18" i="42"/>
  <c r="F11" i="38" s="1"/>
  <c r="T54" i="42"/>
  <c r="K56" i="42"/>
  <c r="P11" i="38" s="1"/>
  <c r="M56" i="42"/>
  <c r="P12" i="38" s="1"/>
  <c r="T52" i="42"/>
  <c r="T53" i="42"/>
  <c r="E37" i="42"/>
  <c r="K8" i="38" s="1"/>
  <c r="K37" i="42"/>
  <c r="K11" i="38" s="1"/>
  <c r="Q56" i="42"/>
  <c r="P14" i="38" s="1"/>
  <c r="R56" i="42"/>
  <c r="T35" i="42"/>
  <c r="M18" i="42"/>
  <c r="F12" i="38" s="1"/>
  <c r="M37" i="42"/>
  <c r="K12" i="38" s="1"/>
  <c r="O37" i="42"/>
  <c r="K13" i="38" s="1"/>
  <c r="Q37" i="42"/>
  <c r="K14" i="38" s="1"/>
  <c r="R37" i="42"/>
  <c r="O18" i="42"/>
  <c r="F13" i="38" s="1"/>
  <c r="Q18" i="42"/>
  <c r="F14" i="38" s="1"/>
  <c r="T36" i="42"/>
  <c r="T16" i="42"/>
  <c r="T17" i="42"/>
  <c r="T34" i="42"/>
  <c r="I37" i="42"/>
  <c r="K10" i="38" s="1"/>
  <c r="G37" i="42"/>
  <c r="K9" i="38" s="1"/>
  <c r="T33" i="42"/>
  <c r="I18" i="42"/>
  <c r="F10" i="38" s="1"/>
  <c r="G18" i="42"/>
  <c r="F9" i="38" s="1"/>
  <c r="T56" i="42" l="1"/>
  <c r="R59" i="42" s="1"/>
  <c r="T18" i="42"/>
  <c r="U54" i="42" s="1"/>
  <c r="R39" i="42"/>
  <c r="S35" i="42"/>
  <c r="S34" i="42"/>
  <c r="S36" i="42"/>
  <c r="S33" i="42"/>
  <c r="R58" i="42"/>
  <c r="S74" i="42"/>
  <c r="S55" i="42"/>
  <c r="S52" i="42"/>
  <c r="S73" i="42"/>
  <c r="S54" i="42"/>
  <c r="S75" i="42"/>
  <c r="S76" i="42"/>
  <c r="S53" i="42"/>
  <c r="K15" i="38"/>
  <c r="H11" i="38" s="1"/>
  <c r="U36" i="42"/>
  <c r="T37" i="42"/>
  <c r="R40" i="42" s="1"/>
  <c r="V38" i="41"/>
  <c r="A62" i="41"/>
  <c r="A58" i="41"/>
  <c r="BJ52" i="41"/>
  <c r="BI52" i="41"/>
  <c r="BH52" i="41"/>
  <c r="BG52" i="41"/>
  <c r="BF52" i="41"/>
  <c r="BE52" i="41"/>
  <c r="BD52" i="41"/>
  <c r="BC52" i="41"/>
  <c r="BB52" i="41"/>
  <c r="BA52" i="41"/>
  <c r="AZ52" i="41"/>
  <c r="AY52" i="41"/>
  <c r="AX52" i="41"/>
  <c r="AW52" i="41"/>
  <c r="AV52" i="41"/>
  <c r="AU52" i="41"/>
  <c r="AT52" i="41"/>
  <c r="AS52" i="41"/>
  <c r="AR52" i="41"/>
  <c r="AQ52" i="41"/>
  <c r="AP52" i="41"/>
  <c r="AO52" i="41"/>
  <c r="AN52" i="41"/>
  <c r="AM52" i="41"/>
  <c r="AL52" i="41"/>
  <c r="AK52" i="41"/>
  <c r="AJ52" i="41"/>
  <c r="AI52" i="41"/>
  <c r="AH52" i="41"/>
  <c r="AG52" i="41"/>
  <c r="AF52" i="41"/>
  <c r="AE52" i="41"/>
  <c r="AD52" i="41"/>
  <c r="AC52" i="41"/>
  <c r="AB52" i="41"/>
  <c r="AA52" i="41"/>
  <c r="Z52" i="41"/>
  <c r="Y52" i="41"/>
  <c r="X52" i="41"/>
  <c r="W52" i="41"/>
  <c r="V52" i="41"/>
  <c r="U52" i="41"/>
  <c r="T52" i="41"/>
  <c r="S52" i="41"/>
  <c r="R52" i="41"/>
  <c r="Q52" i="41"/>
  <c r="P52" i="41"/>
  <c r="O52" i="41"/>
  <c r="N52" i="41"/>
  <c r="M52" i="41"/>
  <c r="L52" i="41"/>
  <c r="AE49" i="41"/>
  <c r="W48" i="41"/>
  <c r="V48" i="41"/>
  <c r="U48" i="41"/>
  <c r="T48" i="41"/>
  <c r="S48" i="41"/>
  <c r="R48" i="41"/>
  <c r="Q48" i="41"/>
  <c r="P48" i="41"/>
  <c r="O48" i="41"/>
  <c r="N48" i="41"/>
  <c r="M48" i="41"/>
  <c r="L48" i="41"/>
  <c r="BS47" i="41"/>
  <c r="BR47" i="41"/>
  <c r="BQ47" i="41"/>
  <c r="BP47" i="41"/>
  <c r="BO47" i="41"/>
  <c r="BN47" i="41"/>
  <c r="BM47" i="41"/>
  <c r="BL47" i="41"/>
  <c r="BK47" i="41"/>
  <c r="K47" i="41"/>
  <c r="J47" i="41"/>
  <c r="I47" i="41"/>
  <c r="H47" i="41"/>
  <c r="G47" i="41"/>
  <c r="C47" i="41"/>
  <c r="AB44" i="41"/>
  <c r="BS43" i="41"/>
  <c r="BR43" i="41"/>
  <c r="BQ43" i="41"/>
  <c r="BP43" i="41"/>
  <c r="BO43" i="41"/>
  <c r="BN43" i="41"/>
  <c r="BM43" i="41"/>
  <c r="BL43" i="41"/>
  <c r="BK43" i="41"/>
  <c r="W43" i="41"/>
  <c r="V43" i="41"/>
  <c r="U43" i="41"/>
  <c r="T43" i="41"/>
  <c r="S43" i="41"/>
  <c r="R43" i="41"/>
  <c r="Q43" i="41"/>
  <c r="P43" i="41"/>
  <c r="O43" i="41"/>
  <c r="N43" i="41"/>
  <c r="M43" i="41"/>
  <c r="L43" i="41"/>
  <c r="K43" i="41"/>
  <c r="J43" i="41"/>
  <c r="I43" i="41"/>
  <c r="H43" i="41"/>
  <c r="G43" i="41"/>
  <c r="BS42" i="41"/>
  <c r="BR42" i="41"/>
  <c r="BQ42" i="41"/>
  <c r="BP42" i="41"/>
  <c r="BO42" i="41"/>
  <c r="BN42" i="41"/>
  <c r="BM42" i="41"/>
  <c r="BL42" i="41"/>
  <c r="BK42" i="41"/>
  <c r="K42" i="41"/>
  <c r="J42" i="41"/>
  <c r="I42" i="41"/>
  <c r="H42" i="41"/>
  <c r="G42" i="41"/>
  <c r="C42" i="41"/>
  <c r="AE39" i="41"/>
  <c r="BS38" i="41"/>
  <c r="BR38" i="41"/>
  <c r="BQ38" i="41"/>
  <c r="BP38" i="41"/>
  <c r="BO38" i="41"/>
  <c r="BN38" i="41"/>
  <c r="BM38" i="41"/>
  <c r="BL38" i="41"/>
  <c r="BK38" i="41"/>
  <c r="W38" i="41"/>
  <c r="S38" i="41"/>
  <c r="N38" i="41"/>
  <c r="BS37" i="41"/>
  <c r="BR37" i="41"/>
  <c r="BQ37" i="41"/>
  <c r="BP37" i="41"/>
  <c r="BO37" i="41"/>
  <c r="BN37" i="41"/>
  <c r="BM37" i="41"/>
  <c r="BL37" i="41"/>
  <c r="BK37" i="41"/>
  <c r="K37" i="41"/>
  <c r="J37" i="41"/>
  <c r="I37" i="41"/>
  <c r="H37" i="41"/>
  <c r="G37" i="41"/>
  <c r="C37" i="41"/>
  <c r="BS32" i="41"/>
  <c r="BS48" i="41" s="1"/>
  <c r="BR32" i="41"/>
  <c r="BR48" i="41" s="1"/>
  <c r="BQ32" i="41"/>
  <c r="BQ48" i="41" s="1"/>
  <c r="BP32" i="41"/>
  <c r="BP48" i="41" s="1"/>
  <c r="BO32" i="41"/>
  <c r="BO48" i="41" s="1"/>
  <c r="BN32" i="41"/>
  <c r="BM32" i="41"/>
  <c r="BM48" i="41" s="1"/>
  <c r="BL32" i="41"/>
  <c r="BL48" i="41" s="1"/>
  <c r="BK32" i="41"/>
  <c r="BK48" i="41" s="1"/>
  <c r="BJ32" i="41"/>
  <c r="BI32" i="41"/>
  <c r="BH32" i="41"/>
  <c r="BG32" i="41"/>
  <c r="BF32" i="41"/>
  <c r="BE32" i="41"/>
  <c r="BD32" i="41"/>
  <c r="BC32" i="41"/>
  <c r="BB32" i="41"/>
  <c r="BA32" i="41"/>
  <c r="AZ32" i="41"/>
  <c r="AY32" i="41"/>
  <c r="AX32" i="41"/>
  <c r="AW32" i="41"/>
  <c r="AV32" i="41"/>
  <c r="AU32" i="41"/>
  <c r="AT32" i="41"/>
  <c r="AS32" i="41"/>
  <c r="AR32" i="41"/>
  <c r="AQ32" i="41"/>
  <c r="AP32"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K48" i="41" s="1"/>
  <c r="J32" i="41"/>
  <c r="J48" i="41" s="1"/>
  <c r="I32" i="41"/>
  <c r="I48" i="41" s="1"/>
  <c r="H32" i="41"/>
  <c r="H48" i="41" s="1"/>
  <c r="G32" i="41"/>
  <c r="G48" i="41" s="1"/>
  <c r="BT30" i="41"/>
  <c r="BT29" i="41"/>
  <c r="A29" i="41"/>
  <c r="BT28" i="41"/>
  <c r="BT27" i="41"/>
  <c r="A27" i="41"/>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H12" i="38" l="1"/>
  <c r="H9" i="38"/>
  <c r="U34" i="42"/>
  <c r="U16" i="42"/>
  <c r="U14" i="42"/>
  <c r="U15" i="42"/>
  <c r="U17" i="42"/>
  <c r="U33" i="42"/>
  <c r="U35" i="42"/>
  <c r="W15" i="38"/>
  <c r="R21" i="42"/>
  <c r="U75" i="42"/>
  <c r="U76" i="42"/>
  <c r="U73" i="42"/>
  <c r="U74" i="42"/>
  <c r="U55" i="42"/>
  <c r="U52" i="42"/>
  <c r="U53" i="42"/>
  <c r="S77" i="42"/>
  <c r="S56" i="42"/>
  <c r="H8" i="38"/>
  <c r="J4" i="38"/>
  <c r="J5" i="38" s="1"/>
  <c r="H10" i="38"/>
  <c r="L53" i="41"/>
  <c r="O38" i="41"/>
  <c r="O53" i="41" s="1"/>
  <c r="P38" i="41"/>
  <c r="P53" i="41" s="1"/>
  <c r="Q38" i="41"/>
  <c r="Q53" i="41" s="1"/>
  <c r="R38" i="41"/>
  <c r="R53" i="41" s="1"/>
  <c r="T38" i="41"/>
  <c r="T53" i="41" s="1"/>
  <c r="U38" i="41"/>
  <c r="U53" i="41" s="1"/>
  <c r="BN53" i="41"/>
  <c r="BK53" i="41"/>
  <c r="BS53" i="41"/>
  <c r="BM53" i="41"/>
  <c r="N53" i="41"/>
  <c r="V53" i="41"/>
  <c r="M53" i="41"/>
  <c r="BO53" i="41"/>
  <c r="Z49" i="41"/>
  <c r="AA49" i="41"/>
  <c r="BT37" i="41"/>
  <c r="BQ53" i="41"/>
  <c r="I53" i="41"/>
  <c r="AG49" i="41"/>
  <c r="H18" i="42"/>
  <c r="BR53" i="41"/>
  <c r="AG39" i="41"/>
  <c r="AH49" i="41"/>
  <c r="Y39" i="41"/>
  <c r="AI39" i="41"/>
  <c r="S53" i="41"/>
  <c r="AD44" i="41"/>
  <c r="AI49" i="41"/>
  <c r="BL53" i="41"/>
  <c r="Z39" i="41"/>
  <c r="AK40" i="41"/>
  <c r="BT42" i="41"/>
  <c r="AP45" i="41"/>
  <c r="X49" i="41"/>
  <c r="D18" i="42"/>
  <c r="J18" i="42"/>
  <c r="BT48" i="41"/>
  <c r="X39" i="41"/>
  <c r="AH39" i="41"/>
  <c r="AC44" i="41"/>
  <c r="P18" i="42"/>
  <c r="K53" i="41"/>
  <c r="AA39" i="41"/>
  <c r="Y49" i="41"/>
  <c r="F18" i="42"/>
  <c r="AB39" i="41"/>
  <c r="BT32" i="41"/>
  <c r="W53" i="41"/>
  <c r="AC39" i="41"/>
  <c r="BN48" i="41"/>
  <c r="BT52" i="41"/>
  <c r="BP53" i="41"/>
  <c r="AF39" i="41"/>
  <c r="BT43" i="41"/>
  <c r="AF49" i="41"/>
  <c r="L18" i="42"/>
  <c r="N18" i="42"/>
  <c r="J53" i="41"/>
  <c r="G53" i="41"/>
  <c r="AE44" i="41"/>
  <c r="AE53" i="41" s="1"/>
  <c r="H53" i="41"/>
  <c r="X44" i="41"/>
  <c r="AF44" i="41"/>
  <c r="BT47" i="41"/>
  <c r="AD39" i="41"/>
  <c r="Y44" i="41"/>
  <c r="AG44" i="41"/>
  <c r="AB49" i="41"/>
  <c r="Z44" i="41"/>
  <c r="AH44" i="41"/>
  <c r="AC49" i="41"/>
  <c r="AA44" i="41"/>
  <c r="AI44" i="41"/>
  <c r="AD49" i="41"/>
  <c r="BY37" i="33"/>
  <c r="U18" i="42" l="1"/>
  <c r="U37" i="42"/>
  <c r="U56" i="42"/>
  <c r="U77" i="42"/>
  <c r="AU45" i="41"/>
  <c r="AM45" i="41"/>
  <c r="BF46" i="41"/>
  <c r="AT45" i="41"/>
  <c r="AO45" i="41"/>
  <c r="AK45" i="41"/>
  <c r="AN45" i="41"/>
  <c r="AJ45" i="41"/>
  <c r="AL45" i="41"/>
  <c r="AQ45" i="41"/>
  <c r="AB53" i="41"/>
  <c r="BT38" i="41"/>
  <c r="AR40" i="41"/>
  <c r="AC53" i="41"/>
  <c r="BT39" i="41"/>
  <c r="AJ40" i="41"/>
  <c r="AM40" i="41"/>
  <c r="AL40" i="41"/>
  <c r="AA53" i="41"/>
  <c r="BT49" i="41"/>
  <c r="AG53" i="41"/>
  <c r="AU40" i="41"/>
  <c r="AP40" i="41"/>
  <c r="AO40" i="41"/>
  <c r="AN40" i="41"/>
  <c r="AI53" i="41"/>
  <c r="AH53" i="41"/>
  <c r="AF53" i="41"/>
  <c r="Z53" i="41"/>
  <c r="Y53" i="41"/>
  <c r="AR45" i="41"/>
  <c r="AT40" i="41"/>
  <c r="AS40" i="41"/>
  <c r="AQ40" i="41"/>
  <c r="AQ53" i="41" s="1"/>
  <c r="AS45" i="41"/>
  <c r="AS50" i="41"/>
  <c r="AK50" i="41"/>
  <c r="AR50" i="41"/>
  <c r="AJ50" i="41"/>
  <c r="AQ50" i="41"/>
  <c r="AP50" i="41"/>
  <c r="AL50" i="41"/>
  <c r="AO50" i="41"/>
  <c r="AU50" i="41"/>
  <c r="AT50" i="41"/>
  <c r="AN50" i="41"/>
  <c r="AM50" i="41"/>
  <c r="R18" i="42"/>
  <c r="BT44" i="41"/>
  <c r="X53" i="41"/>
  <c r="AV46" i="41"/>
  <c r="BC46" i="41"/>
  <c r="BE46" i="41"/>
  <c r="BJ46" i="41"/>
  <c r="BI46" i="41"/>
  <c r="AD53" i="41"/>
  <c r="R20" i="42" l="1"/>
  <c r="S37" i="42"/>
  <c r="S14" i="42"/>
  <c r="AX46" i="41"/>
  <c r="BH46" i="41"/>
  <c r="BD46" i="41"/>
  <c r="BA46" i="41"/>
  <c r="AW46" i="41"/>
  <c r="BB46" i="41"/>
  <c r="AY46" i="41"/>
  <c r="BG46" i="41"/>
  <c r="AZ46" i="41"/>
  <c r="AU53" i="41"/>
  <c r="AS53" i="41"/>
  <c r="AL53" i="41"/>
  <c r="BT45" i="41"/>
  <c r="BB51" i="41"/>
  <c r="BJ51" i="41"/>
  <c r="BR51" i="41"/>
  <c r="BC51" i="41"/>
  <c r="BK51" i="41"/>
  <c r="BS51" i="41"/>
  <c r="BD51" i="41"/>
  <c r="BL51" i="41"/>
  <c r="AV51" i="41"/>
  <c r="BI51" i="41"/>
  <c r="AW51" i="41"/>
  <c r="BE51" i="41"/>
  <c r="BM51" i="41"/>
  <c r="BA51" i="41"/>
  <c r="AX51" i="41"/>
  <c r="BF51" i="41"/>
  <c r="BN51" i="41"/>
  <c r="AY51" i="41"/>
  <c r="BG51" i="41"/>
  <c r="BO51" i="41"/>
  <c r="AZ51" i="41"/>
  <c r="BH51" i="41"/>
  <c r="BP51" i="41"/>
  <c r="BQ51" i="41"/>
  <c r="AO53" i="41"/>
  <c r="AP53" i="41"/>
  <c r="AM53" i="41"/>
  <c r="BT40" i="41"/>
  <c r="AR53" i="41"/>
  <c r="AK53" i="41"/>
  <c r="AT53" i="41"/>
  <c r="BI41" i="41"/>
  <c r="BI53" i="41" s="1"/>
  <c r="BJ41" i="41"/>
  <c r="BB41" i="41"/>
  <c r="AX41" i="41"/>
  <c r="AW41" i="41"/>
  <c r="BF41" i="41"/>
  <c r="AY41" i="41"/>
  <c r="AZ41" i="41"/>
  <c r="BE41" i="41"/>
  <c r="BG41" i="41"/>
  <c r="BH41" i="41"/>
  <c r="AV41" i="41"/>
  <c r="BD41" i="41"/>
  <c r="BC41" i="41"/>
  <c r="BA41" i="41"/>
  <c r="AN53" i="41"/>
  <c r="S17" i="42"/>
  <c r="S16" i="42"/>
  <c r="S15" i="42"/>
  <c r="BT50" i="41"/>
  <c r="AJ53" i="41"/>
  <c r="BT46" i="41" l="1"/>
  <c r="BB53" i="41"/>
  <c r="BJ53" i="41"/>
  <c r="BF53" i="41"/>
  <c r="AZ53" i="41"/>
  <c r="AX53" i="41"/>
  <c r="BD53" i="41"/>
  <c r="S18" i="42"/>
  <c r="BC53" i="41"/>
  <c r="BE53" i="41"/>
  <c r="BG53" i="41"/>
  <c r="BH53" i="41"/>
  <c r="AY53" i="41"/>
  <c r="AW53" i="41"/>
  <c r="BA53" i="41"/>
  <c r="BT41" i="41"/>
  <c r="BT51" i="41"/>
  <c r="AV53" i="41"/>
  <c r="BT53" i="41" l="1"/>
  <c r="BY90" i="33"/>
  <c r="R53" i="33"/>
  <c r="S53" i="33"/>
  <c r="T53" i="33"/>
  <c r="U53" i="33"/>
  <c r="V53" i="33"/>
  <c r="W53" i="33"/>
  <c r="X53" i="33"/>
  <c r="Y53" i="33"/>
  <c r="Z53" i="33"/>
  <c r="AA53" i="33"/>
  <c r="AB53" i="33"/>
  <c r="Q53" i="33"/>
  <c r="M52" i="33"/>
  <c r="N52" i="33"/>
  <c r="O52" i="33"/>
  <c r="P52" i="33"/>
  <c r="L52" i="33"/>
  <c r="C52" i="33"/>
  <c r="E54" i="33"/>
  <c r="AJ54" i="33" s="1"/>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l="1"/>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s="1"/>
  <c r="AB48" i="39" s="1"/>
  <c r="E42" i="39"/>
  <c r="R42" i="39" s="1"/>
  <c r="E37" i="39"/>
  <c r="R37" i="39" s="1"/>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s="1"/>
  <c r="M98" i="37"/>
  <c r="E98" i="37"/>
  <c r="M97" i="37"/>
  <c r="M96" i="37"/>
  <c r="E94" i="37"/>
  <c r="M94" i="37" s="1"/>
  <c r="E93" i="37"/>
  <c r="M93" i="37" s="1"/>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s="1"/>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s="1"/>
  <c r="AZ54" i="37"/>
  <c r="AY54" i="37"/>
  <c r="AX54" i="37"/>
  <c r="AW54" i="37"/>
  <c r="AV54" i="37"/>
  <c r="AU54" i="37"/>
  <c r="AT54" i="37"/>
  <c r="AS54" i="37"/>
  <c r="AR54" i="37"/>
  <c r="AQ54" i="37"/>
  <c r="AP54" i="37"/>
  <c r="BY54" i="37" s="1"/>
  <c r="AO54" i="37"/>
  <c r="E53" i="37"/>
  <c r="AI53" i="37" s="1"/>
  <c r="AB52" i="37"/>
  <c r="AA52" i="37"/>
  <c r="Z52" i="37"/>
  <c r="Y52" i="37"/>
  <c r="X52" i="37"/>
  <c r="W52" i="37"/>
  <c r="V52" i="37"/>
  <c r="U52" i="37"/>
  <c r="T52" i="37"/>
  <c r="S52" i="37"/>
  <c r="R52" i="37"/>
  <c r="Q52" i="37"/>
  <c r="P51" i="37"/>
  <c r="P58" i="37" s="1"/>
  <c r="O51" i="37"/>
  <c r="N51" i="37"/>
  <c r="M51" i="37"/>
  <c r="L51" i="37"/>
  <c r="K51" i="37"/>
  <c r="J51" i="37"/>
  <c r="I51" i="37"/>
  <c r="H51" i="37"/>
  <c r="H58" i="37" s="1"/>
  <c r="G51" i="37"/>
  <c r="C51" i="37"/>
  <c r="BX50" i="37"/>
  <c r="BW50" i="37"/>
  <c r="BV50" i="37"/>
  <c r="BU50" i="37"/>
  <c r="BT50" i="37"/>
  <c r="BT58" i="37" s="1"/>
  <c r="BS50" i="37"/>
  <c r="BR50" i="37"/>
  <c r="BQ50" i="37"/>
  <c r="BP50" i="37"/>
  <c r="BO50" i="37"/>
  <c r="BN50" i="37"/>
  <c r="BM50" i="37"/>
  <c r="BL50" i="37"/>
  <c r="BL58" i="37" s="1"/>
  <c r="BK50" i="37"/>
  <c r="BJ50" i="37"/>
  <c r="BI50" i="37"/>
  <c r="BH50" i="37"/>
  <c r="BG50" i="37"/>
  <c r="BF50" i="37"/>
  <c r="BE50" i="37"/>
  <c r="BD50" i="37"/>
  <c r="BD58" i="37" s="1"/>
  <c r="BC50" i="37"/>
  <c r="BB50" i="37"/>
  <c r="BA50" i="37"/>
  <c r="AI48" i="37"/>
  <c r="E48" i="37"/>
  <c r="E49" i="37" s="1"/>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s="1"/>
  <c r="BW45" i="37"/>
  <c r="BW58" i="37" s="1"/>
  <c r="BV45" i="37"/>
  <c r="BV58" i="37" s="1"/>
  <c r="BU45" i="37"/>
  <c r="BU58" i="37" s="1"/>
  <c r="BT45" i="37"/>
  <c r="BS45" i="37"/>
  <c r="BR45" i="37"/>
  <c r="BR58" i="37" s="1"/>
  <c r="BQ45" i="37"/>
  <c r="BP45" i="37"/>
  <c r="BP58" i="37" s="1"/>
  <c r="BO45" i="37"/>
  <c r="BN45" i="37"/>
  <c r="BN58" i="37" s="1"/>
  <c r="BM45" i="37"/>
  <c r="BM58" i="37" s="1"/>
  <c r="BL45" i="37"/>
  <c r="BK45" i="37"/>
  <c r="BK58" i="37" s="1"/>
  <c r="BJ45" i="37"/>
  <c r="BJ58" i="37" s="1"/>
  <c r="BI45" i="37"/>
  <c r="BH45" i="37"/>
  <c r="BG45" i="37"/>
  <c r="BF45" i="37"/>
  <c r="BF58" i="37" s="1"/>
  <c r="BE45" i="37"/>
  <c r="BE58" i="37" s="1"/>
  <c r="BD45" i="37"/>
  <c r="BC45" i="37"/>
  <c r="BC58" i="37" s="1"/>
  <c r="BB45" i="37"/>
  <c r="BB58" i="37" s="1"/>
  <c r="BA45" i="37"/>
  <c r="BY45" i="37" s="1"/>
  <c r="AU44" i="37"/>
  <c r="E44" i="37"/>
  <c r="AT44" i="37" s="1"/>
  <c r="AH43" i="37"/>
  <c r="AG43" i="37"/>
  <c r="E43" i="37"/>
  <c r="AN43" i="37" s="1"/>
  <c r="AB42" i="37"/>
  <c r="AA42" i="37"/>
  <c r="Z42" i="37"/>
  <c r="Y42" i="37"/>
  <c r="Y58" i="37" s="1"/>
  <c r="X42" i="37"/>
  <c r="W42" i="37"/>
  <c r="V42" i="37"/>
  <c r="V58" i="37" s="1"/>
  <c r="U42" i="37"/>
  <c r="T42" i="37"/>
  <c r="S42" i="37"/>
  <c r="R42" i="37"/>
  <c r="R58" i="37" s="1"/>
  <c r="Q42" i="37"/>
  <c r="Q58" i="37" s="1"/>
  <c r="P41" i="37"/>
  <c r="O41" i="37"/>
  <c r="N41" i="37"/>
  <c r="M41" i="37"/>
  <c r="M58" i="37" s="1"/>
  <c r="L41" i="37"/>
  <c r="K41" i="37"/>
  <c r="J41" i="37"/>
  <c r="J58" i="37" s="1"/>
  <c r="I41" i="37"/>
  <c r="I58" i="37" s="1"/>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s="1"/>
  <c r="BY34" i="37"/>
  <c r="BY33" i="37"/>
  <c r="BY32" i="37"/>
  <c r="BY31" i="37"/>
  <c r="BY30" i="37"/>
  <c r="A30" i="37"/>
  <c r="E56" i="33" l="1"/>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s="1"/>
  <c r="X37" i="39"/>
  <c r="AA37" i="39"/>
  <c r="CB31" i="39"/>
  <c r="CB52" i="39"/>
  <c r="AM48" i="39"/>
  <c r="E49" i="39"/>
  <c r="AA47" i="39"/>
  <c r="T47" i="39"/>
  <c r="X47" i="39"/>
  <c r="T42" i="39"/>
  <c r="W42" i="39"/>
  <c r="Y42" i="39"/>
  <c r="E43" i="39"/>
  <c r="AF43" i="39" s="1"/>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s="1"/>
  <c r="Z58" i="37"/>
  <c r="AA58" i="37"/>
  <c r="U58" i="37"/>
  <c r="N58" i="37"/>
  <c r="E84" i="37" s="1"/>
  <c r="K58" i="37"/>
  <c r="S58" i="37"/>
  <c r="BY46" i="37"/>
  <c r="L58" i="37"/>
  <c r="T58" i="37"/>
  <c r="X58" i="37"/>
  <c r="BY36" i="37"/>
  <c r="BY41" i="37"/>
  <c r="O58" i="37"/>
  <c r="W58" i="37"/>
  <c r="BY56" i="37"/>
  <c r="E83" i="37"/>
  <c r="BY52" i="37"/>
  <c r="I83" i="37"/>
  <c r="I88" i="37"/>
  <c r="AU58" i="37"/>
  <c r="AV49" i="37"/>
  <c r="AT49" i="37"/>
  <c r="AT58" i="37" s="1"/>
  <c r="AR49" i="37"/>
  <c r="AP49" i="37"/>
  <c r="AW49" i="37"/>
  <c r="AU49" i="37"/>
  <c r="AS49" i="37"/>
  <c r="AZ49" i="37"/>
  <c r="AX49" i="37"/>
  <c r="AO49" i="37"/>
  <c r="BY49" i="37" s="1"/>
  <c r="AY49" i="37"/>
  <c r="AQ49" i="37"/>
  <c r="BY51" i="37"/>
  <c r="AC53" i="37"/>
  <c r="AK53" i="37"/>
  <c r="E100" i="37"/>
  <c r="M100" i="37" s="1"/>
  <c r="BY42" i="37"/>
  <c r="AI43" i="37"/>
  <c r="AI58" i="37" s="1"/>
  <c r="AO44" i="37"/>
  <c r="AW44" i="37"/>
  <c r="AC48" i="37"/>
  <c r="AK48" i="37"/>
  <c r="AD53" i="37"/>
  <c r="AL53" i="37"/>
  <c r="G58" i="37"/>
  <c r="AY44" i="37"/>
  <c r="AY58" i="37" s="1"/>
  <c r="AF53" i="37"/>
  <c r="AN53" i="37"/>
  <c r="BY50" i="37"/>
  <c r="AV44" i="37"/>
  <c r="AJ48" i="37"/>
  <c r="AJ43" i="37"/>
  <c r="AJ58" i="37" s="1"/>
  <c r="AX44" i="37"/>
  <c r="AX58" i="37" s="1"/>
  <c r="AL48" i="37"/>
  <c r="AM53" i="37"/>
  <c r="AC43" i="37"/>
  <c r="AQ44" i="37"/>
  <c r="AQ58" i="37" s="1"/>
  <c r="AE48" i="37"/>
  <c r="AM48" i="37"/>
  <c r="AD43" i="37"/>
  <c r="AR44" i="37"/>
  <c r="AR58" i="37" s="1"/>
  <c r="AN48" i="37"/>
  <c r="AN58" i="37" s="1"/>
  <c r="AG53" i="37"/>
  <c r="AE43" i="37"/>
  <c r="AH53" i="37"/>
  <c r="AH58" i="37" s="1"/>
  <c r="BY47" i="37"/>
  <c r="AJ53" i="37"/>
  <c r="AP44" i="37"/>
  <c r="AP58" i="37" s="1"/>
  <c r="AD48" i="37"/>
  <c r="AE53" i="37"/>
  <c r="AK43" i="37"/>
  <c r="AL43" i="37"/>
  <c r="AZ44" i="37"/>
  <c r="AZ58" i="37" s="1"/>
  <c r="AF48" i="37"/>
  <c r="AM43" i="37"/>
  <c r="AM58" i="37" s="1"/>
  <c r="AS44" i="37"/>
  <c r="AS58" i="37" s="1"/>
  <c r="AG48" i="37"/>
  <c r="AG58" i="37" s="1"/>
  <c r="AF43" i="37"/>
  <c r="AF58" i="37" s="1"/>
  <c r="AH48" i="37"/>
  <c r="F15" i="36"/>
  <c r="F16" i="36"/>
  <c r="F14" i="36"/>
  <c r="E15" i="36"/>
  <c r="E16" i="36"/>
  <c r="E14" i="36"/>
  <c r="H15" i="36"/>
  <c r="H16" i="36"/>
  <c r="H14" i="36"/>
  <c r="G15" i="36"/>
  <c r="G16" i="36"/>
  <c r="G14" i="36"/>
  <c r="D15" i="36"/>
  <c r="D16" i="36"/>
  <c r="D14" i="36"/>
  <c r="C15" i="36"/>
  <c r="C16" i="36"/>
  <c r="C14" i="36"/>
  <c r="BY55" i="33" l="1"/>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s="1"/>
  <c r="AB43" i="39"/>
  <c r="AC43" i="39"/>
  <c r="AD43" i="39"/>
  <c r="AE43" i="39"/>
  <c r="AG38" i="39"/>
  <c r="CB37" i="39"/>
  <c r="AJ38" i="39"/>
  <c r="AB38" i="39"/>
  <c r="AC38" i="39"/>
  <c r="AD38" i="39"/>
  <c r="E39" i="39"/>
  <c r="AT39" i="39" s="1"/>
  <c r="AE38" i="39"/>
  <c r="AY49" i="39"/>
  <c r="AX49" i="39"/>
  <c r="AW49" i="39"/>
  <c r="AV49" i="39"/>
  <c r="BC49" i="39"/>
  <c r="AU49" i="39"/>
  <c r="BB49" i="39"/>
  <c r="AT49" i="39"/>
  <c r="E50" i="39"/>
  <c r="BA49" i="39"/>
  <c r="AS49" i="39"/>
  <c r="AZ49" i="39"/>
  <c r="AR49" i="39"/>
  <c r="AR39" i="39"/>
  <c r="I79" i="39"/>
  <c r="BC39" i="39"/>
  <c r="BB39" i="39"/>
  <c r="I19" i="40"/>
  <c r="I17" i="40"/>
  <c r="J14" i="40" s="1"/>
  <c r="AZ44" i="39"/>
  <c r="E85" i="37"/>
  <c r="AD58" i="37"/>
  <c r="AV58" i="37"/>
  <c r="BY53" i="37"/>
  <c r="I85" i="37"/>
  <c r="I84" i="37"/>
  <c r="AL58" i="37"/>
  <c r="AE58" i="37"/>
  <c r="AC58" i="37"/>
  <c r="BY43" i="37"/>
  <c r="AW58" i="37"/>
  <c r="E87" i="37"/>
  <c r="BY48" i="37"/>
  <c r="AK58" i="37"/>
  <c r="BY44" i="37"/>
  <c r="AO58" i="37"/>
  <c r="C17" i="36"/>
  <c r="BY56" i="33" l="1"/>
  <c r="AW44" i="39"/>
  <c r="AV44" i="39"/>
  <c r="BA44" i="39"/>
  <c r="AX44" i="39"/>
  <c r="AW39" i="39"/>
  <c r="E81" i="39"/>
  <c r="I81" i="39" s="1"/>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l="1"/>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s="1"/>
  <c r="CB44" i="39"/>
  <c r="CB39" i="39"/>
  <c r="E82" i="39"/>
  <c r="I82" i="39" s="1"/>
  <c r="BV40" i="39"/>
  <c r="BG40" i="39"/>
  <c r="BW40" i="39"/>
  <c r="BO40" i="39"/>
  <c r="BH40" i="39"/>
  <c r="BZ40" i="39"/>
  <c r="BZ54" i="39" s="1"/>
  <c r="BM40" i="39"/>
  <c r="BP40" i="39"/>
  <c r="BK40" i="39"/>
  <c r="BU40" i="39"/>
  <c r="BX40" i="39"/>
  <c r="BS40" i="39"/>
  <c r="BF40" i="39"/>
  <c r="BI40" i="39"/>
  <c r="CA40" i="39"/>
  <c r="BN40" i="39"/>
  <c r="BJ40" i="39"/>
  <c r="BR40" i="39"/>
  <c r="BQ40" i="39"/>
  <c r="BD40" i="39"/>
  <c r="BT40" i="39"/>
  <c r="BY40" i="39"/>
  <c r="BL40" i="39"/>
  <c r="BE40" i="39"/>
  <c r="J17" i="40"/>
  <c r="BY102" i="37"/>
  <c r="BY103" i="37" s="1"/>
  <c r="BY84" i="37"/>
  <c r="CA58" i="37"/>
  <c r="I86" i="37"/>
  <c r="E89" i="37"/>
  <c r="C20" i="35"/>
  <c r="J19" i="35" l="1"/>
  <c r="J18" i="35"/>
  <c r="E20" i="35"/>
  <c r="BY54" i="39"/>
  <c r="E84" i="39"/>
  <c r="I84" i="39" s="1"/>
  <c r="BX54" i="39"/>
  <c r="BW54" i="39"/>
  <c r="CB45" i="39"/>
  <c r="CA54" i="39"/>
  <c r="CB40" i="39"/>
  <c r="G83" i="37"/>
  <c r="H83" i="37" s="1"/>
  <c r="G88" i="37"/>
  <c r="H88" i="37" s="1"/>
  <c r="G84" i="37"/>
  <c r="H84" i="37" s="1"/>
  <c r="G85" i="37"/>
  <c r="H85" i="37" s="1"/>
  <c r="G87" i="37"/>
  <c r="H87" i="37" s="1"/>
  <c r="G86" i="37"/>
  <c r="H86" i="37" s="1"/>
  <c r="H17" i="36"/>
  <c r="F17" i="36"/>
  <c r="I16" i="36"/>
  <c r="E17" i="36"/>
  <c r="G17" i="36"/>
  <c r="I15" i="36"/>
  <c r="I14" i="36"/>
  <c r="D17" i="36"/>
  <c r="J14" i="35"/>
  <c r="H20" i="35"/>
  <c r="G20" i="35"/>
  <c r="I20" i="35"/>
  <c r="F20" i="35"/>
  <c r="J17" i="35"/>
  <c r="D20" i="35"/>
  <c r="J16" i="35"/>
  <c r="J20" i="35" l="1"/>
  <c r="J22" i="35"/>
  <c r="E85" i="39"/>
  <c r="G83" i="39" s="1"/>
  <c r="CD54" i="39"/>
  <c r="G80" i="39"/>
  <c r="G81" i="39"/>
  <c r="CB80" i="39"/>
  <c r="H89" i="37"/>
  <c r="G89" i="37"/>
  <c r="I19" i="36"/>
  <c r="I17" i="36"/>
  <c r="J14" i="36" s="1"/>
  <c r="K14" i="35" l="1"/>
  <c r="K15" i="35"/>
  <c r="K17" i="35"/>
  <c r="K18" i="35"/>
  <c r="K16" i="35"/>
  <c r="K19" i="35"/>
  <c r="G84" i="39"/>
  <c r="H84" i="39" s="1"/>
  <c r="G82" i="39"/>
  <c r="H82" i="39" s="1"/>
  <c r="G79" i="39"/>
  <c r="H79" i="39"/>
  <c r="H81" i="39"/>
  <c r="H83" i="39"/>
  <c r="G85" i="39"/>
  <c r="H80" i="39"/>
  <c r="J15" i="36"/>
  <c r="J16" i="36"/>
  <c r="K20" i="35" l="1"/>
  <c r="H85" i="39"/>
  <c r="J17" i="36"/>
  <c r="E49" i="33" l="1"/>
  <c r="AF49" i="33" s="1"/>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l="1"/>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s="1"/>
  <c r="AP60" i="33"/>
  <c r="U64" i="33"/>
  <c r="Y64" i="33"/>
  <c r="V64" i="33"/>
  <c r="Q64" i="33"/>
  <c r="BN62" i="33"/>
  <c r="BF62" i="33"/>
  <c r="AV62" i="33"/>
  <c r="AN62" i="33"/>
  <c r="AF62" i="33"/>
  <c r="X62" i="33"/>
  <c r="X64" i="33" s="1"/>
  <c r="P62" i="33"/>
  <c r="AA58" i="33"/>
  <c r="S58" i="33"/>
  <c r="S64" i="33" s="1"/>
  <c r="BM62" i="33"/>
  <c r="BE62" i="33"/>
  <c r="AU62" i="33"/>
  <c r="AM62" i="33"/>
  <c r="AE62" i="33"/>
  <c r="W62" i="33"/>
  <c r="O62" i="33"/>
  <c r="AZ62" i="33"/>
  <c r="Z58" i="33"/>
  <c r="Z64" i="33" s="1"/>
  <c r="R58" i="33"/>
  <c r="R64" i="33" s="1"/>
  <c r="BJ62" i="33"/>
  <c r="BB62" i="33"/>
  <c r="AR62" i="33"/>
  <c r="AJ62" i="33"/>
  <c r="AB62" i="33"/>
  <c r="AB64" i="33" s="1"/>
  <c r="T62" i="33"/>
  <c r="T64" i="33" s="1"/>
  <c r="W58" i="33"/>
  <c r="BI62" i="33"/>
  <c r="AY62" i="33"/>
  <c r="AQ62" i="33"/>
  <c r="AI62" i="33"/>
  <c r="AA62" i="33"/>
  <c r="M103" i="33"/>
  <c r="AH64" i="33" l="1"/>
  <c r="AT45" i="33"/>
  <c r="AT64" i="33" s="1"/>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s="1"/>
  <c r="AX45" i="33"/>
  <c r="BY58" i="33"/>
  <c r="AQ45" i="33"/>
  <c r="AZ45" i="33"/>
  <c r="AW45" i="33"/>
  <c r="AO45" i="33"/>
  <c r="AP45" i="33"/>
  <c r="AP64" i="33" s="1"/>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l="1"/>
  <c r="N94" i="33" s="1"/>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s="1"/>
  <c r="BI61" i="33"/>
  <c r="BK61" i="33"/>
  <c r="BK64" i="33" s="1"/>
  <c r="BO61" i="33"/>
  <c r="BL61" i="33"/>
  <c r="BD61" i="33"/>
  <c r="BA61" i="33"/>
  <c r="BC61" i="33"/>
  <c r="BM61" i="33"/>
  <c r="BB61" i="33"/>
  <c r="BE61" i="33"/>
  <c r="BE64" i="33" s="1"/>
  <c r="BF61" i="33"/>
  <c r="BN61" i="33"/>
  <c r="BH61" i="33"/>
  <c r="AZ64" i="33"/>
  <c r="AS64" i="33"/>
  <c r="AO64" i="33"/>
  <c r="AW64" i="33"/>
  <c r="AY64" i="33"/>
  <c r="O64" i="33"/>
  <c r="P64" i="33"/>
  <c r="E90" i="33" s="1"/>
  <c r="BY45" i="33"/>
  <c r="N64" i="33"/>
  <c r="L64" i="33"/>
  <c r="M64" i="33"/>
  <c r="K64" i="33"/>
  <c r="J64" i="33"/>
  <c r="I64" i="33"/>
  <c r="H64" i="33"/>
  <c r="C57" i="33"/>
  <c r="C42" i="33"/>
  <c r="BF64" i="33" l="1"/>
  <c r="BB64" i="33"/>
  <c r="BI64" i="33"/>
  <c r="BL64" i="33"/>
  <c r="BH64" i="33"/>
  <c r="BD64" i="33"/>
  <c r="E95" i="33" s="1"/>
  <c r="N95" i="33" s="1"/>
  <c r="BO64" i="33"/>
  <c r="E93" i="33"/>
  <c r="N93" i="33" s="1"/>
  <c r="BC64" i="33"/>
  <c r="BJ64" i="33"/>
  <c r="BM64" i="33"/>
  <c r="BY46" i="33"/>
  <c r="BN64" i="33"/>
  <c r="N92" i="33"/>
  <c r="E89" i="33"/>
  <c r="N90" i="33"/>
  <c r="BA64" i="33"/>
  <c r="BY61" i="33"/>
  <c r="N91" i="33"/>
  <c r="G42" i="33"/>
  <c r="BY42" i="33" s="1"/>
  <c r="G48" i="33"/>
  <c r="BY48" i="33" s="1"/>
  <c r="G57" i="33"/>
  <c r="BY57" i="33" s="1"/>
  <c r="E96" i="33" l="1"/>
  <c r="L92" i="33" s="1"/>
  <c r="N89" i="33"/>
  <c r="BY64" i="33"/>
  <c r="BY89" i="33" s="1"/>
  <c r="G64" i="33"/>
  <c r="L93" i="33" l="1"/>
  <c r="M93" i="33" s="1"/>
  <c r="L94" i="33"/>
  <c r="M94" i="33" s="1"/>
  <c r="M92" i="33"/>
  <c r="L91" i="33"/>
  <c r="M91" i="33" s="1"/>
  <c r="L89" i="33"/>
  <c r="L95" i="33"/>
  <c r="M95" i="33" s="1"/>
  <c r="L90" i="33"/>
  <c r="M90" i="33" s="1"/>
  <c r="CA64" i="33"/>
  <c r="BY101" i="33"/>
  <c r="BY102" i="33" s="1"/>
  <c r="A32" i="33"/>
  <c r="A30" i="33"/>
  <c r="L96" i="33" l="1"/>
  <c r="M89" i="33"/>
  <c r="A69" i="33"/>
  <c r="F15" i="38" l="1"/>
  <c r="M96" i="33"/>
  <c r="A73" i="33"/>
  <c r="P15" i="38"/>
  <c r="O4" i="38" l="1"/>
  <c r="O5" i="38" s="1"/>
  <c r="R14" i="38"/>
  <c r="R13" i="38"/>
  <c r="R12" i="38"/>
  <c r="R11" i="38"/>
  <c r="R10" i="38"/>
  <c r="R9" i="38"/>
  <c r="R8" i="38"/>
  <c r="E4" i="38"/>
  <c r="E5" i="38" s="1"/>
  <c r="C8" i="38"/>
  <c r="C14" i="38"/>
  <c r="C10" i="38"/>
  <c r="C12" i="38"/>
  <c r="C9" i="38"/>
  <c r="C11" i="38"/>
  <c r="C13" i="38"/>
  <c r="M9" i="38"/>
  <c r="M14" i="38"/>
  <c r="M10" i="38"/>
  <c r="M8" i="38"/>
  <c r="M13" i="38"/>
  <c r="M11" i="38"/>
  <c r="M12" i="38"/>
  <c r="W5" i="38" l="1"/>
  <c r="W4" i="38" s="1"/>
  <c r="R15" i="38"/>
  <c r="C15" i="38"/>
  <c r="M15" i="38"/>
  <c r="H13" i="38" l="1"/>
  <c r="H14" i="38"/>
  <c r="H15" i="38" l="1"/>
</calcChain>
</file>

<file path=xl/sharedStrings.xml><?xml version="1.0" encoding="utf-8"?>
<sst xmlns="http://schemas.openxmlformats.org/spreadsheetml/2006/main" count="1390" uniqueCount="193">
  <si>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</si>
  <si>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</si>
  <si>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</si>
  <si>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</si>
  <si>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</si>
  <si>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</si>
  <si>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</si>
  <si>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</si>
  <si>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</si>
  <si>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</si>
  <si>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</si>
  <si>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</si>
  <si>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</si>
  <si>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</si>
  <si>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</si>
  <si>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</si>
  <si>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</si>
  <si>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</si>
  <si>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</si>
  <si>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</si>
  <si>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</si>
  <si>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</si>
  <si>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</si>
  <si>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</si>
  <si>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</si>
  <si>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</si>
  <si>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</si>
  <si>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</si>
  <si>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</si>
  <si>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</si>
  <si>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</si>
  <si>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</si>
  <si>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</si>
  <si>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</si>
  <si>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</si>
  <si>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</si>
  <si>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</si>
  <si>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</si>
  <si>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</si>
  <si>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</si>
  <si>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</si>
  <si>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</si>
  <si>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</si>
  <si>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</si>
  <si>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</si>
  <si>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</si>
  <si>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</si>
  <si>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</si>
  <si>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</si>
  <si>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</si>
  <si>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</si>
  <si>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</si>
  <si>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</si>
  <si>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</si>
  <si>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</si>
  <si>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</si>
  <si>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</si>
  <si>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</si>
  <si>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</si>
  <si>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</si>
  <si>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</si>
  <si>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</si>
  <si>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</si>
  <si>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</si>
  <si>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</si>
  <si>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</si>
  <si>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</si>
  <si>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</si>
  <si>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</si>
  <si>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</si>
  <si>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</si>
  <si>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</si>
  <si>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</si>
  <si>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</si>
  <si>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</si>
  <si>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</si>
  <si>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</si>
  <si>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</si>
  <si>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</si>
  <si>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</si>
  <si>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</si>
  <si>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</si>
  <si>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</si>
  <si>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</si>
  <si>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</si>
  <si>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</si>
  <si>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</si>
  <si>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</si>
  <si>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</si>
  <si>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</si>
  <si>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</si>
  <si>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</si>
  <si>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</si>
  <si>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</si>
  <si>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</si>
  <si>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</si>
  <si>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</si>
  <si>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</si>
  <si>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</si>
  <si>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</si>
  <si>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</si>
  <si>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</si>
  <si>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</si>
  <si>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</si>
  <si>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</si>
  <si>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</si>
  <si>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</si>
  <si>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</si>
  <si>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</si>
  <si>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</si>
  <si>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</si>
  <si>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</si>
  <si>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</si>
  <si>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</si>
  <si>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</si>
  <si>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</si>
  <si>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</si>
  <si>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</si>
  <si>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</si>
  <si>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</si>
  <si>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</si>
  <si>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Construction Cost</t>
  </si>
  <si>
    <t>Fee %</t>
  </si>
  <si>
    <t>Gateway</t>
  </si>
  <si>
    <t>RIBA 2</t>
  </si>
  <si>
    <t>Totals</t>
  </si>
  <si>
    <t>RIBA 4 &amp; Procurement</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</si>
  <si>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</si>
  <si>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</si>
  <si>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</si>
  <si>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</si>
  <si>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</si>
  <si>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</si>
  <si>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</si>
  <si>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</si>
  <si>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</si>
  <si>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</si>
  <si>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</si>
  <si>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</si>
  <si>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</si>
  <si>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</si>
  <si>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</si>
  <si>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</si>
  <si>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</si>
  <si>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</si>
  <si>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</si>
  <si>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</si>
  <si>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</si>
  <si>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</si>
  <si>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</si>
  <si>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</si>
  <si>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</si>
  <si>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</si>
  <si>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</si>
  <si>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</si>
  <si>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</si>
  <si>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 xml:space="preserve"> 1 - 6</t>
  </si>
  <si>
    <t>Stage 6 - Handover and Closeout</t>
  </si>
  <si>
    <t>Britten Pears Arts</t>
  </si>
  <si>
    <t xml:space="preserve">RESOURCE SUMMARY AND PRICING SCHEDULE </t>
  </si>
  <si>
    <t xml:space="preserve">Workstream key: </t>
  </si>
  <si>
    <t>B</t>
  </si>
  <si>
    <t>C</t>
  </si>
  <si>
    <t>X</t>
  </si>
  <si>
    <t>Y</t>
  </si>
  <si>
    <t>Z</t>
  </si>
  <si>
    <t>Rate</t>
  </si>
  <si>
    <t xml:space="preserve">Tender Period / Evaluation / Appointment </t>
  </si>
  <si>
    <t>Stage 7 - In Use (Rectification Period)</t>
  </si>
  <si>
    <t>Year</t>
  </si>
  <si>
    <t xml:space="preserve">Resource </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</si>
  <si>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</si>
  <si>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</si>
  <si>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</si>
  <si>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</si>
  <si>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</si>
  <si>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</si>
  <si>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</si>
  <si>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</si>
  <si>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</si>
  <si>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</si>
  <si>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</si>
  <si>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</si>
  <si>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Britten Pears Building (BP1)</t>
  </si>
  <si>
    <t>BPA Building (BP1)</t>
  </si>
  <si>
    <t>Concert Hall (CH1)</t>
  </si>
  <si>
    <t>Concert Hall FOH (CH3)</t>
  </si>
  <si>
    <t>Accommodation (AC1)</t>
  </si>
  <si>
    <t>RIBA 0&amp;1</t>
  </si>
  <si>
    <t>0-1</t>
  </si>
  <si>
    <t>Stage 0 - Strategic Definition and Stage 1 - Preparation and Brief</t>
  </si>
  <si>
    <t xml:space="preserve"> ACOUSTICS CONSULTANT (CH1, CH3, BP1, AC1)</t>
  </si>
  <si>
    <t>ACOUSTICS CONSULTANT (CH1, CH3, BP1, AC1)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</si>
</sst>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6">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b/>
      <sz val="11"/>
      <color rgb="FFFFFFFF"/>
      <name val="Calibri"/>
      <family val="2"/>
      <scheme val="minor"/>
    </font>
    <font>
      <sz val="10"/>
      <color rgb="FF00B050"/>
      <name val="Suisse Int'l"/>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s>
  <borders count="7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315">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2" fillId="0" borderId="20" xfId="7" applyFont="1" applyBorder="1" applyAlignment="1">
      <alignment horizontal="center"/>
    </xf>
    <xf numFmtId="0" fontId="22" fillId="0" borderId="30" xfId="7" applyFont="1" applyBorder="1"/>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10" fontId="22" fillId="0" borderId="20" xfId="7" applyNumberFormat="1" applyFont="1" applyBorder="1" applyAlignment="1">
      <alignment horizontal="center"/>
    </xf>
    <xf numFmtId="169" fontId="23" fillId="0" borderId="0" xfId="7" applyNumberFormat="1" applyFont="1" applyAlignment="1">
      <alignment horizontal="center"/>
    </xf>
    <xf numFmtId="10" fontId="24" fillId="9" borderId="17" xfId="7" applyNumberFormat="1" applyFont="1" applyFill="1" applyBorder="1" applyAlignment="1">
      <alignment horizontal="center"/>
    </xf>
    <xf numFmtId="6" fontId="24" fillId="9" borderId="72" xfId="7" applyNumberFormat="1" applyFont="1" applyFill="1" applyBorder="1"/>
    <xf numFmtId="0" fontId="23" fillId="0" borderId="0" xfId="7" applyFont="1" applyAlignment="1">
      <alignment horizontal="right" wrapText="1"/>
    </xf>
    <xf numFmtId="169" fontId="22" fillId="0" borderId="0" xfId="7" applyNumberFormat="1" applyFont="1" applyAlignment="1">
      <alignment horizontal="right"/>
    </xf>
    <xf numFmtId="169" fontId="23" fillId="0" borderId="0" xfId="7" applyNumberFormat="1" applyFont="1" applyAlignment="1">
      <alignment horizontal="right"/>
    </xf>
    <xf numFmtId="0" fontId="22" fillId="0" borderId="0" xfId="7" applyFont="1" applyAlignment="1">
      <alignment horizontal="right"/>
    </xf>
    <xf numFmtId="10" fontId="24" fillId="9" borderId="17" xfId="3" applyNumberFormat="1" applyFont="1" applyFill="1" applyBorder="1" applyAlignment="1">
      <alignment horizontal="center"/>
    </xf>
    <xf numFmtId="10" fontId="22" fillId="0" borderId="0" xfId="7" applyNumberFormat="1" applyFont="1" applyAlignment="1">
      <alignment horizontal="right"/>
    </xf>
    <xf numFmtId="10" fontId="17" fillId="0" borderId="0" xfId="0" applyNumberFormat="1" applyFont="1" applyAlignment="1">
      <alignment horizontal="center" vertical="center"/>
    </xf>
    <xf numFmtId="0" fontId="7" fillId="8" borderId="73" xfId="6" applyFont="1" applyFill="1" applyBorder="1" applyAlignment="1">
      <alignment vertical="top" wrapText="1"/>
    </xf>
    <xf numFmtId="0" fontId="7" fillId="0" borderId="25" xfId="0" applyFont="1" applyBorder="1" applyAlignment="1">
      <alignment vertical="top"/>
    </xf>
    <xf numFmtId="8" fontId="22" fillId="0" borderId="0" xfId="7" applyNumberFormat="1" applyFont="1"/>
    <xf numFmtId="0" fontId="21" fillId="0" borderId="49" xfId="0" applyFont="1" applyBorder="1" applyAlignment="1">
      <alignment horizontal="right" vertical="top" wrapText="1"/>
    </xf>
    <xf numFmtId="0" fontId="7" fillId="0" borderId="0" xfId="0" applyFont="1" applyAlignment="1">
      <alignment horizontal="left" vertical="top"/>
    </xf>
    <xf numFmtId="0" fontId="7" fillId="0" borderId="0" xfId="0" applyFont="1" applyAlignment="1">
      <alignment horizontal="left" vertical="top" wrapText="1"/>
    </xf>
    <xf numFmtId="17" fontId="15" fillId="0" borderId="12" xfId="0" applyNumberFormat="1" applyFont="1" applyBorder="1" applyAlignment="1">
      <alignment horizontal="right" vertical="center"/>
    </xf>
    <xf numFmtId="0" fontId="25" fillId="10" borderId="0" xfId="0" applyFont="1" applyFill="1"/>
    <xf numFmtId="0" fontId="7" fillId="11" borderId="0" xfId="0" applyFont="1" applyFill="1"/>
    <xf numFmtId="0" fontId="25" fillId="12" borderId="0" xfId="0" applyFont="1" applyFill="1"/>
    <xf numFmtId="44" fontId="10" fillId="7" borderId="55" xfId="0" applyNumberFormat="1" applyFont="1" applyFill="1" applyBorder="1" applyAlignment="1">
      <alignment vertical="center"/>
    </xf>
    <xf numFmtId="0" fontId="10" fillId="7" borderId="0" xfId="0" applyFont="1" applyFill="1" applyAlignment="1">
      <alignment horizontal="center" vertical="top" wrapText="1"/>
    </xf>
    <xf numFmtId="0" fontId="10" fillId="7" borderId="44" xfId="0" applyFont="1" applyFill="1" applyBorder="1" applyAlignment="1">
      <alignment horizontal="centerContinuous" vertical="top"/>
    </xf>
    <xf numFmtId="0" fontId="10" fillId="7" borderId="48" xfId="0" applyFont="1" applyFill="1" applyBorder="1" applyAlignment="1">
      <alignment horizontal="center" vertical="top"/>
    </xf>
    <xf numFmtId="44" fontId="10" fillId="7" borderId="60" xfId="0" applyNumberFormat="1" applyFont="1" applyFill="1" applyBorder="1" applyAlignment="1">
      <alignment vertical="top"/>
    </xf>
    <xf numFmtId="44" fontId="10" fillId="7" borderId="64" xfId="0" applyNumberFormat="1" applyFont="1" applyFill="1" applyBorder="1" applyAlignment="1">
      <alignment vertical="center"/>
    </xf>
    <xf numFmtId="10" fontId="10" fillId="7" borderId="60" xfId="0" applyNumberFormat="1" applyFont="1" applyFill="1" applyBorder="1" applyAlignment="1">
      <alignment vertical="top"/>
    </xf>
    <xf numFmtId="44" fontId="21" fillId="0" borderId="49" xfId="0" applyNumberFormat="1" applyFont="1" applyBorder="1" applyAlignment="1">
      <alignment horizontal="right" vertical="top"/>
    </xf>
    <xf numFmtId="44" fontId="7" fillId="14" borderId="52" xfId="0" applyNumberFormat="1" applyFont="1" applyFill="1" applyBorder="1" applyAlignment="1">
      <alignment horizontal="right" vertical="top"/>
    </xf>
    <xf numFmtId="44" fontId="7" fillId="14" borderId="52" xfId="0" applyNumberFormat="1" applyFont="1" applyFill="1" applyBorder="1" applyAlignment="1">
      <alignment vertical="top"/>
    </xf>
    <xf numFmtId="44" fontId="7" fillId="14" borderId="74" xfId="0" applyNumberFormat="1" applyFont="1" applyFill="1" applyBorder="1" applyAlignment="1">
      <alignment horizontal="right" vertical="top"/>
    </xf>
    <xf numFmtId="44" fontId="22" fillId="0" borderId="30" xfId="7" applyNumberFormat="1" applyFont="1" applyBorder="1"/>
    <xf numFmtId="44" fontId="24" fillId="9" borderId="72" xfId="7" applyNumberFormat="1" applyFont="1" applyFill="1" applyBorder="1"/>
    <xf numFmtId="0" fontId="22" fillId="0" borderId="0" xfId="7" applyFont="1" applyAlignment="1">
      <alignment horizontal="center" vertical="center"/>
    </xf>
    <xf numFmtId="0" fontId="22" fillId="0" borderId="0" xfId="7" applyFont="1" applyAlignment="1">
      <alignment vertical="center"/>
    </xf>
    <xf numFmtId="0" fontId="23" fillId="0" borderId="0" xfId="7" applyFont="1" applyAlignment="1">
      <alignment horizontal="center" vertical="center"/>
    </xf>
    <xf numFmtId="0" fontId="22" fillId="0" borderId="76" xfId="7" applyFont="1" applyBorder="1"/>
    <xf numFmtId="44" fontId="22" fillId="0" borderId="76" xfId="7" applyNumberFormat="1" applyFont="1" applyBorder="1" applyAlignment="1">
      <alignment horizontal="right"/>
    </xf>
    <xf numFmtId="6" fontId="23" fillId="0" borderId="75" xfId="7" applyNumberFormat="1" applyFont="1" applyBorder="1" applyAlignment="1">
      <alignment horizontal="right"/>
    </xf>
    <xf numFmtId="10" fontId="23" fillId="0" borderId="76" xfId="7" applyNumberFormat="1" applyFont="1" applyBorder="1"/>
    <xf numFmtId="6" fontId="23" fillId="0" borderId="76" xfId="7" applyNumberFormat="1" applyFont="1" applyBorder="1" applyAlignment="1">
      <alignment horizontal="right"/>
    </xf>
    <xf numFmtId="0" fontId="13" fillId="0" borderId="0" xfId="0" applyFont="1" applyAlignment="1">
      <alignment horizontal="left"/>
    </xf>
    <xf numFmtId="0" fontId="7" fillId="15" borderId="0" xfId="0" applyFont="1" applyFill="1"/>
    <xf numFmtId="0" fontId="25" fillId="15" borderId="0" xfId="0" applyFont="1" applyFill="1"/>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0" fontId="21" fillId="0" borderId="49" xfId="0" applyFont="1" applyBorder="1" applyAlignment="1">
      <alignment horizontal="right" vertical="top" wrapText="1"/>
    </xf>
    <xf numFmtId="0" fontId="10" fillId="7" borderId="48" xfId="0" applyFont="1" applyFill="1" applyBorder="1" applyAlignment="1">
      <alignment horizontal="center" vertical="top"/>
    </xf>
    <xf numFmtId="0" fontId="10" fillId="7" borderId="0" xfId="0" applyFont="1" applyFill="1" applyAlignment="1">
      <alignment horizontal="center" vertical="top"/>
    </xf>
    <xf numFmtId="0" fontId="10" fillId="7" borderId="45" xfId="0" applyFont="1" applyFill="1" applyBorder="1" applyAlignment="1">
      <alignment horizontal="center" vertical="top"/>
    </xf>
    <xf numFmtId="0" fontId="10" fillId="7" borderId="47" xfId="0" applyFont="1" applyFill="1" applyBorder="1" applyAlignment="1">
      <alignment horizontal="center" vertical="top"/>
    </xf>
    <xf numFmtId="16" fontId="10" fillId="7" borderId="48" xfId="0" applyNumberFormat="1" applyFont="1" applyFill="1" applyBorder="1" applyAlignment="1">
      <alignment horizontal="center" vertical="top"/>
    </xf>
    <xf numFmtId="16" fontId="10" fillId="7" borderId="0" xfId="0" applyNumberFormat="1" applyFont="1" applyFill="1" applyAlignment="1">
      <alignment horizontal="center" vertical="top"/>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10" fillId="7" borderId="46" xfId="0" applyFont="1" applyFill="1" applyBorder="1" applyAlignment="1">
      <alignment horizontal="center" vertical="top"/>
    </xf>
    <xf numFmtId="0" fontId="7" fillId="0" borderId="0" xfId="0" applyFont="1" applyAlignment="1">
      <alignment horizontal="left" vertical="top"/>
    </xf>
    <xf numFmtId="0" fontId="23" fillId="15" borderId="0" xfId="7" applyFont="1" applyFill="1" applyAlignment="1">
      <alignment horizontal="center" vertical="center" wrapText="1"/>
    </xf>
    <xf numFmtId="0" fontId="23" fillId="15" borderId="18" xfId="7" applyFont="1" applyFill="1" applyBorder="1" applyAlignment="1">
      <alignment horizontal="center" vertical="center" wrapText="1"/>
    </xf>
    <xf numFmtId="6" fontId="23" fillId="0" borderId="8" xfId="7" applyNumberFormat="1" applyFont="1" applyBorder="1" applyAlignment="1">
      <alignment horizontal="center"/>
    </xf>
    <xf numFmtId="6" fontId="23" fillId="0" borderId="10" xfId="7" applyNumberFormat="1" applyFont="1" applyBorder="1" applyAlignment="1">
      <alignment horizontal="center"/>
    </xf>
    <xf numFmtId="10" fontId="23" fillId="0" borderId="20" xfId="7" applyNumberFormat="1" applyFont="1" applyBorder="1" applyAlignment="1">
      <alignment horizontal="center"/>
    </xf>
    <xf numFmtId="10" fontId="23" fillId="0" borderId="30" xfId="7" applyNumberFormat="1" applyFont="1" applyBorder="1" applyAlignment="1">
      <alignment horizontal="center"/>
    </xf>
    <xf numFmtId="6" fontId="23" fillId="0" borderId="20" xfId="7" applyNumberFormat="1" applyFont="1" applyBorder="1" applyAlignment="1">
      <alignment horizontal="center"/>
    </xf>
    <xf numFmtId="6" fontId="23" fillId="0" borderId="30" xfId="7" applyNumberFormat="1" applyFont="1" applyBorder="1" applyAlignment="1">
      <alignment horizontal="center"/>
    </xf>
    <xf numFmtId="0" fontId="24" fillId="7" borderId="0" xfId="7" applyFont="1" applyFill="1" applyAlignment="1">
      <alignment horizontal="center" vertical="center"/>
    </xf>
    <xf numFmtId="0" fontId="24" fillId="7" borderId="18" xfId="7" applyFont="1" applyFill="1" applyBorder="1" applyAlignment="1">
      <alignment horizontal="center" vertical="center"/>
    </xf>
    <xf numFmtId="0" fontId="24" fillId="13" borderId="0" xfId="7" applyFont="1" applyFill="1" applyAlignment="1">
      <alignment horizontal="center" vertical="center" wrapText="1"/>
    </xf>
    <xf numFmtId="0" fontId="24" fillId="13" borderId="18" xfId="7" applyFont="1" applyFill="1" applyBorder="1" applyAlignment="1">
      <alignment horizontal="center" vertical="center" wrapText="1"/>
    </xf>
    <xf numFmtId="0" fontId="24" fillId="11" borderId="0" xfId="7" applyFont="1" applyFill="1" applyAlignment="1">
      <alignment horizontal="center" vertical="center" wrapText="1"/>
    </xf>
    <xf numFmtId="0" fontId="24" fillId="11" borderId="18" xfId="7" applyFont="1" applyFill="1" applyBorder="1" applyAlignment="1">
      <alignment horizontal="center" vertical="center" wrapText="1"/>
    </xf>
    <xf numFmtId="0" fontId="23" fillId="12" borderId="0" xfId="7" applyFont="1" applyFill="1" applyAlignment="1">
      <alignment horizontal="center" vertical="center" wrapText="1"/>
    </xf>
    <xf numFmtId="0" fontId="23" fillId="12" borderId="18" xfId="7" applyFont="1" applyFill="1" applyBorder="1" applyAlignment="1">
      <alignment horizontal="center" vertical="center" wrapText="1"/>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16" fillId="0" borderId="0" xfId="0" applyFont="1" applyAlignment="1">
      <alignment horizontal="center" vertical="center"/>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122241"/>
      <color rgb="FFFFFFFF"/>
      <color rgb="FFDB5A49"/>
      <color rgb="FF3F9DC4"/>
      <color rgb="FFE4AE23"/>
      <color rgb="FF45A99E"/>
      <color rgb="FFCCECFF"/>
      <color rgb="FF0066CC"/>
      <color rgb="FF8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50</xdr:col>
      <xdr:colOff>126325</xdr:colOff>
      <xdr:row>0</xdr:row>
      <xdr:rowOff>111125</xdr:rowOff>
    </xdr:from>
    <xdr:to>
      <xdr:col>71</xdr:col>
      <xdr:colOff>523069</xdr:colOff>
      <xdr:row>5</xdr:row>
      <xdr:rowOff>15875</xdr:rowOff>
    </xdr:to>
    <xdr:pic>
      <xdr:nvPicPr>
        <xdr:cNvPr id="3" name="Picture 2">
          <a:extLst>
            <a:ext uri="{FF2B5EF4-FFF2-40B4-BE49-F238E27FC236}">
              <a16:creationId xmlns:a16="http://schemas.microsoft.com/office/drawing/2014/main" id="{0B5F7469-4215-4C16-8368-63A4060936CB}"/>
            </a:ext>
          </a:extLst>
        </xdr:cNvPr>
        <xdr:cNvPicPr>
          <a:picLocks noChangeAspect="1"/>
        </xdr:cNvPicPr>
      </xdr:nvPicPr>
      <xdr:blipFill>
        <a:blip xmlns:r="http://schemas.openxmlformats.org/officeDocument/2006/relationships" r:embed="rId1"/>
        <a:stretch>
          <a:fillRect/>
        </a:stretch>
      </xdr:blipFill>
      <xdr:spPr>
        <a:xfrm>
          <a:off x="21589325" y="111125"/>
          <a:ext cx="2174744" cy="873125"/>
        </a:xfrm>
        <a:prstGeom prst="rect">
          <a:avLst/>
        </a:prstGeom>
      </xdr:spPr>
    </xdr:pic>
    <xdr:clientData/>
  </xdr:twoCellAnchor>
  <xdr:twoCellAnchor>
    <xdr:from>
      <xdr:col>20</xdr:col>
      <xdr:colOff>224942</xdr:colOff>
      <xdr:row>16</xdr:row>
      <xdr:rowOff>22322</xdr:rowOff>
    </xdr:from>
    <xdr:to>
      <xdr:col>23</xdr:col>
      <xdr:colOff>10359</xdr:colOff>
      <xdr:row>16</xdr:row>
      <xdr:rowOff>98132</xdr:rowOff>
    </xdr:to>
    <xdr:sp macro="" textlink="">
      <xdr:nvSpPr>
        <xdr:cNvPr id="9" name="Rectangle 2">
          <a:extLst>
            <a:ext uri="{FF2B5EF4-FFF2-40B4-BE49-F238E27FC236}">
              <a16:creationId xmlns:a16="http://schemas.microsoft.com/office/drawing/2014/main" id="{29CF5326-AAD0-4A77-B6FB-A38B1784C037}"/>
            </a:ext>
          </a:extLst>
        </xdr:cNvPr>
        <xdr:cNvSpPr>
          <a:spLocks noChangeArrowheads="1"/>
        </xdr:cNvSpPr>
      </xdr:nvSpPr>
      <xdr:spPr bwMode="auto">
        <a:xfrm>
          <a:off x="8284557" y="3800921"/>
          <a:ext cx="1188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474844</xdr:colOff>
      <xdr:row>15</xdr:row>
      <xdr:rowOff>1464</xdr:rowOff>
    </xdr:from>
    <xdr:to>
      <xdr:col>20</xdr:col>
      <xdr:colOff>182394</xdr:colOff>
      <xdr:row>15</xdr:row>
      <xdr:rowOff>73464</xdr:rowOff>
    </xdr:to>
    <xdr:sp macro="" textlink="">
      <xdr:nvSpPr>
        <xdr:cNvPr id="16" name="Rectangle 2">
          <a:extLst>
            <a:ext uri="{FF2B5EF4-FFF2-40B4-BE49-F238E27FC236}">
              <a16:creationId xmlns:a16="http://schemas.microsoft.com/office/drawing/2014/main" id="{32D10A5A-5549-4605-B2C9-3E55E8CF5444}"/>
            </a:ext>
          </a:extLst>
        </xdr:cNvPr>
        <xdr:cNvSpPr>
          <a:spLocks noChangeArrowheads="1"/>
        </xdr:cNvSpPr>
      </xdr:nvSpPr>
      <xdr:spPr bwMode="auto">
        <a:xfrm>
          <a:off x="7090009" y="3466052"/>
          <a:ext cx="115200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20056</xdr:colOff>
      <xdr:row>17</xdr:row>
      <xdr:rowOff>8045</xdr:rowOff>
    </xdr:from>
    <xdr:to>
      <xdr:col>23</xdr:col>
      <xdr:colOff>11431</xdr:colOff>
      <xdr:row>17</xdr:row>
      <xdr:rowOff>83855</xdr:rowOff>
    </xdr:to>
    <xdr:sp macro="" textlink="">
      <xdr:nvSpPr>
        <xdr:cNvPr id="17" name="Rectangle 2">
          <a:extLst>
            <a:ext uri="{FF2B5EF4-FFF2-40B4-BE49-F238E27FC236}">
              <a16:creationId xmlns:a16="http://schemas.microsoft.com/office/drawing/2014/main" id="{4D8A9793-BF49-46D0-BA35-B0985A0CFB5A}"/>
            </a:ext>
          </a:extLst>
        </xdr:cNvPr>
        <xdr:cNvSpPr>
          <a:spLocks noChangeArrowheads="1"/>
        </xdr:cNvSpPr>
      </xdr:nvSpPr>
      <xdr:spPr bwMode="auto">
        <a:xfrm>
          <a:off x="9042638" y="4100655"/>
          <a:ext cx="430991"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1988</xdr:colOff>
      <xdr:row>18</xdr:row>
      <xdr:rowOff>19475</xdr:rowOff>
    </xdr:from>
    <xdr:to>
      <xdr:col>27</xdr:col>
      <xdr:colOff>439527</xdr:colOff>
      <xdr:row>18</xdr:row>
      <xdr:rowOff>95285</xdr:rowOff>
    </xdr:to>
    <xdr:sp macro="" textlink="">
      <xdr:nvSpPr>
        <xdr:cNvPr id="18" name="Rectangle 2">
          <a:extLst>
            <a:ext uri="{FF2B5EF4-FFF2-40B4-BE49-F238E27FC236}">
              <a16:creationId xmlns:a16="http://schemas.microsoft.com/office/drawing/2014/main" id="{DDF7B8CF-7F3D-4BD6-86E4-AB617D3D62C5}"/>
            </a:ext>
          </a:extLst>
        </xdr:cNvPr>
        <xdr:cNvSpPr>
          <a:spLocks noChangeArrowheads="1"/>
        </xdr:cNvSpPr>
      </xdr:nvSpPr>
      <xdr:spPr bwMode="auto">
        <a:xfrm>
          <a:off x="9464186" y="4426096"/>
          <a:ext cx="2196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264606</xdr:colOff>
      <xdr:row>19</xdr:row>
      <xdr:rowOff>11855</xdr:rowOff>
    </xdr:from>
    <xdr:to>
      <xdr:col>27</xdr:col>
      <xdr:colOff>436986</xdr:colOff>
      <xdr:row>19</xdr:row>
      <xdr:rowOff>83855</xdr:rowOff>
    </xdr:to>
    <xdr:sp macro="" textlink="">
      <xdr:nvSpPr>
        <xdr:cNvPr id="19" name="Rectangle 2">
          <a:extLst>
            <a:ext uri="{FF2B5EF4-FFF2-40B4-BE49-F238E27FC236}">
              <a16:creationId xmlns:a16="http://schemas.microsoft.com/office/drawing/2014/main" id="{1C55F5C0-0463-429A-A408-E61345783410}"/>
            </a:ext>
          </a:extLst>
        </xdr:cNvPr>
        <xdr:cNvSpPr>
          <a:spLocks noChangeArrowheads="1"/>
        </xdr:cNvSpPr>
      </xdr:nvSpPr>
      <xdr:spPr bwMode="auto">
        <a:xfrm>
          <a:off x="11485265" y="4732487"/>
          <a:ext cx="17238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1363</xdr:colOff>
      <xdr:row>12</xdr:row>
      <xdr:rowOff>0</xdr:rowOff>
    </xdr:from>
    <xdr:to>
      <xdr:col>14</xdr:col>
      <xdr:colOff>342901</xdr:colOff>
      <xdr:row>12</xdr:row>
      <xdr:rowOff>70095</xdr:rowOff>
    </xdr:to>
    <xdr:sp macro="" textlink="">
      <xdr:nvSpPr>
        <xdr:cNvPr id="8" name="Rectangle 2">
          <a:extLst>
            <a:ext uri="{FF2B5EF4-FFF2-40B4-BE49-F238E27FC236}">
              <a16:creationId xmlns:a16="http://schemas.microsoft.com/office/drawing/2014/main" id="{CC49DE25-F6E7-4BF3-BF5E-068DB1D6D8E4}"/>
            </a:ext>
          </a:extLst>
        </xdr:cNvPr>
        <xdr:cNvSpPr>
          <a:spLocks noChangeArrowheads="1"/>
        </xdr:cNvSpPr>
      </xdr:nvSpPr>
      <xdr:spPr bwMode="auto">
        <a:xfrm>
          <a:off x="5173438" y="2409825"/>
          <a:ext cx="341538" cy="7009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95070</xdr:rowOff>
    </xdr:from>
    <xdr:to>
      <xdr:col>14</xdr:col>
      <xdr:colOff>342900</xdr:colOff>
      <xdr:row>12</xdr:row>
      <xdr:rowOff>170180</xdr:rowOff>
    </xdr:to>
    <xdr:sp macro="" textlink="">
      <xdr:nvSpPr>
        <xdr:cNvPr id="14" name="Rectangle 2">
          <a:extLst>
            <a:ext uri="{FF2B5EF4-FFF2-40B4-BE49-F238E27FC236}">
              <a16:creationId xmlns:a16="http://schemas.microsoft.com/office/drawing/2014/main" id="{E0EFBF71-A2C0-42AC-B192-9597F5D44B8C}"/>
            </a:ext>
          </a:extLst>
        </xdr:cNvPr>
        <xdr:cNvSpPr>
          <a:spLocks noChangeArrowheads="1"/>
        </xdr:cNvSpPr>
      </xdr:nvSpPr>
      <xdr:spPr bwMode="auto">
        <a:xfrm>
          <a:off x="5172075" y="2504895"/>
          <a:ext cx="342900" cy="751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190320</xdr:rowOff>
    </xdr:from>
    <xdr:to>
      <xdr:col>14</xdr:col>
      <xdr:colOff>342900</xdr:colOff>
      <xdr:row>12</xdr:row>
      <xdr:rowOff>265430</xdr:rowOff>
    </xdr:to>
    <xdr:sp macro="" textlink="">
      <xdr:nvSpPr>
        <xdr:cNvPr id="21" name="Rectangle 2">
          <a:extLst>
            <a:ext uri="{FF2B5EF4-FFF2-40B4-BE49-F238E27FC236}">
              <a16:creationId xmlns:a16="http://schemas.microsoft.com/office/drawing/2014/main" id="{6128F55C-25F4-4227-B568-22682B8C62EB}"/>
            </a:ext>
          </a:extLst>
        </xdr:cNvPr>
        <xdr:cNvSpPr>
          <a:spLocks noChangeArrowheads="1"/>
        </xdr:cNvSpPr>
      </xdr:nvSpPr>
      <xdr:spPr bwMode="auto">
        <a:xfrm>
          <a:off x="5172075" y="2600145"/>
          <a:ext cx="342900" cy="751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322788</xdr:colOff>
      <xdr:row>13</xdr:row>
      <xdr:rowOff>16917</xdr:rowOff>
    </xdr:from>
    <xdr:to>
      <xdr:col>16</xdr:col>
      <xdr:colOff>168900</xdr:colOff>
      <xdr:row>13</xdr:row>
      <xdr:rowOff>288022</xdr:rowOff>
    </xdr:to>
    <xdr:grpSp>
      <xdr:nvGrpSpPr>
        <xdr:cNvPr id="24" name="Group 23">
          <a:extLst>
            <a:ext uri="{FF2B5EF4-FFF2-40B4-BE49-F238E27FC236}">
              <a16:creationId xmlns:a16="http://schemas.microsoft.com/office/drawing/2014/main" id="{68AF7520-EC23-427D-A205-E55F713C9B3C}"/>
            </a:ext>
          </a:extLst>
        </xdr:cNvPr>
        <xdr:cNvGrpSpPr/>
      </xdr:nvGrpSpPr>
      <xdr:grpSpPr>
        <a:xfrm>
          <a:off x="5609163" y="2763292"/>
          <a:ext cx="830362" cy="271105"/>
          <a:chOff x="5164667" y="2540704"/>
          <a:chExt cx="793695" cy="260913"/>
        </a:xfrm>
      </xdr:grpSpPr>
      <xdr:sp macro="" textlink="">
        <xdr:nvSpPr>
          <xdr:cNvPr id="25" name="Rectangle 2">
            <a:extLst>
              <a:ext uri="{FF2B5EF4-FFF2-40B4-BE49-F238E27FC236}">
                <a16:creationId xmlns:a16="http://schemas.microsoft.com/office/drawing/2014/main" id="{755A8889-DEF1-980C-FA67-2B8836E7FEB5}"/>
              </a:ext>
            </a:extLst>
          </xdr:cNvPr>
          <xdr:cNvSpPr>
            <a:spLocks noChangeArrowheads="1"/>
          </xdr:cNvSpPr>
        </xdr:nvSpPr>
        <xdr:spPr bwMode="auto">
          <a:xfrm>
            <a:off x="5166030" y="2540704"/>
            <a:ext cx="792332" cy="72758"/>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6" name="Rectangle 2">
            <a:extLst>
              <a:ext uri="{FF2B5EF4-FFF2-40B4-BE49-F238E27FC236}">
                <a16:creationId xmlns:a16="http://schemas.microsoft.com/office/drawing/2014/main" id="{57ED12AF-5FAF-3F42-336E-7A42D9BC65DD}"/>
              </a:ext>
            </a:extLst>
          </xdr:cNvPr>
          <xdr:cNvSpPr>
            <a:spLocks noChangeArrowheads="1"/>
          </xdr:cNvSpPr>
        </xdr:nvSpPr>
        <xdr:spPr bwMode="auto">
          <a:xfrm>
            <a:off x="5164667" y="2635070"/>
            <a:ext cx="792332" cy="712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7" name="Rectangle 2">
            <a:extLst>
              <a:ext uri="{FF2B5EF4-FFF2-40B4-BE49-F238E27FC236}">
                <a16:creationId xmlns:a16="http://schemas.microsoft.com/office/drawing/2014/main" id="{56D90AFB-14E9-BEFB-8D93-0EF3093DE1CA}"/>
              </a:ext>
            </a:extLst>
          </xdr:cNvPr>
          <xdr:cNvSpPr>
            <a:spLocks noChangeArrowheads="1"/>
          </xdr:cNvSpPr>
        </xdr:nvSpPr>
        <xdr:spPr bwMode="auto">
          <a:xfrm>
            <a:off x="5164667" y="2730320"/>
            <a:ext cx="787123" cy="71297"/>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grpSp>
    <xdr:clientData/>
  </xdr:twoCellAnchor>
  <xdr:twoCellAnchor>
    <xdr:from>
      <xdr:col>16</xdr:col>
      <xdr:colOff>162996</xdr:colOff>
      <xdr:row>14</xdr:row>
      <xdr:rowOff>22209</xdr:rowOff>
    </xdr:from>
    <xdr:to>
      <xdr:col>18</xdr:col>
      <xdr:colOff>6009</xdr:colOff>
      <xdr:row>14</xdr:row>
      <xdr:rowOff>97809</xdr:rowOff>
    </xdr:to>
    <xdr:sp macro="" textlink="">
      <xdr:nvSpPr>
        <xdr:cNvPr id="33" name="Rectangle 2">
          <a:extLst>
            <a:ext uri="{FF2B5EF4-FFF2-40B4-BE49-F238E27FC236}">
              <a16:creationId xmlns:a16="http://schemas.microsoft.com/office/drawing/2014/main" id="{133A65BE-96FF-313F-DA7D-D6CA7002F554}"/>
            </a:ext>
          </a:extLst>
        </xdr:cNvPr>
        <xdr:cNvSpPr>
          <a:spLocks noChangeArrowheads="1"/>
        </xdr:cNvSpPr>
      </xdr:nvSpPr>
      <xdr:spPr bwMode="auto">
        <a:xfrm>
          <a:off x="6296677" y="3172786"/>
          <a:ext cx="805980" cy="756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161612</xdr:colOff>
      <xdr:row>14</xdr:row>
      <xdr:rowOff>116451</xdr:rowOff>
    </xdr:from>
    <xdr:to>
      <xdr:col>19</xdr:col>
      <xdr:colOff>434203</xdr:colOff>
      <xdr:row>14</xdr:row>
      <xdr:rowOff>190533</xdr:rowOff>
    </xdr:to>
    <xdr:sp macro="" textlink="">
      <xdr:nvSpPr>
        <xdr:cNvPr id="34" name="Rectangle 2">
          <a:extLst>
            <a:ext uri="{FF2B5EF4-FFF2-40B4-BE49-F238E27FC236}">
              <a16:creationId xmlns:a16="http://schemas.microsoft.com/office/drawing/2014/main" id="{DC764119-3460-0E72-A8C1-37CB2FE20A80}"/>
            </a:ext>
          </a:extLst>
        </xdr:cNvPr>
        <xdr:cNvSpPr>
          <a:spLocks noChangeArrowheads="1"/>
        </xdr:cNvSpPr>
      </xdr:nvSpPr>
      <xdr:spPr bwMode="auto">
        <a:xfrm>
          <a:off x="6295293" y="3267028"/>
          <a:ext cx="1717042" cy="7408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172076</xdr:colOff>
      <xdr:row>14</xdr:row>
      <xdr:rowOff>211612</xdr:rowOff>
    </xdr:from>
    <xdr:to>
      <xdr:col>19</xdr:col>
      <xdr:colOff>446126</xdr:colOff>
      <xdr:row>14</xdr:row>
      <xdr:rowOff>285694</xdr:rowOff>
    </xdr:to>
    <xdr:sp macro="" textlink="">
      <xdr:nvSpPr>
        <xdr:cNvPr id="35" name="Rectangle 2">
          <a:extLst>
            <a:ext uri="{FF2B5EF4-FFF2-40B4-BE49-F238E27FC236}">
              <a16:creationId xmlns:a16="http://schemas.microsoft.com/office/drawing/2014/main" id="{E165D1CE-3D08-5BA2-034F-9C15F67C6797}"/>
            </a:ext>
          </a:extLst>
        </xdr:cNvPr>
        <xdr:cNvSpPr>
          <a:spLocks noChangeArrowheads="1"/>
        </xdr:cNvSpPr>
      </xdr:nvSpPr>
      <xdr:spPr bwMode="auto">
        <a:xfrm>
          <a:off x="6289243" y="3386612"/>
          <a:ext cx="1702800" cy="74082"/>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1686</xdr:colOff>
      <xdr:row>15</xdr:row>
      <xdr:rowOff>124070</xdr:rowOff>
    </xdr:from>
    <xdr:to>
      <xdr:col>23</xdr:col>
      <xdr:colOff>400030</xdr:colOff>
      <xdr:row>15</xdr:row>
      <xdr:rowOff>196070</xdr:rowOff>
    </xdr:to>
    <xdr:sp macro="" textlink="">
      <xdr:nvSpPr>
        <xdr:cNvPr id="36" name="Rectangle 2">
          <a:extLst>
            <a:ext uri="{FF2B5EF4-FFF2-40B4-BE49-F238E27FC236}">
              <a16:creationId xmlns:a16="http://schemas.microsoft.com/office/drawing/2014/main" id="{C0DF07F4-8F17-4C71-96A2-7C10DFA237DE}"/>
            </a:ext>
          </a:extLst>
        </xdr:cNvPr>
        <xdr:cNvSpPr>
          <a:spLocks noChangeArrowheads="1"/>
        </xdr:cNvSpPr>
      </xdr:nvSpPr>
      <xdr:spPr bwMode="auto">
        <a:xfrm>
          <a:off x="8023853" y="3616570"/>
          <a:ext cx="1784760"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6340</xdr:colOff>
      <xdr:row>16</xdr:row>
      <xdr:rowOff>114547</xdr:rowOff>
    </xdr:from>
    <xdr:to>
      <xdr:col>26</xdr:col>
      <xdr:colOff>432602</xdr:colOff>
      <xdr:row>16</xdr:row>
      <xdr:rowOff>190534</xdr:rowOff>
    </xdr:to>
    <xdr:sp macro="" textlink="">
      <xdr:nvSpPr>
        <xdr:cNvPr id="37" name="Rectangle 2">
          <a:extLst>
            <a:ext uri="{FF2B5EF4-FFF2-40B4-BE49-F238E27FC236}">
              <a16:creationId xmlns:a16="http://schemas.microsoft.com/office/drawing/2014/main" id="{35F43330-FF54-4293-B29E-02A21A589283}"/>
            </a:ext>
          </a:extLst>
        </xdr:cNvPr>
        <xdr:cNvSpPr>
          <a:spLocks noChangeArrowheads="1"/>
        </xdr:cNvSpPr>
      </xdr:nvSpPr>
      <xdr:spPr bwMode="auto">
        <a:xfrm>
          <a:off x="9848840" y="3924547"/>
          <a:ext cx="1294095" cy="7598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26026</xdr:colOff>
      <xdr:row>17</xdr:row>
      <xdr:rowOff>106292</xdr:rowOff>
    </xdr:from>
    <xdr:to>
      <xdr:col>29</xdr:col>
      <xdr:colOff>425813</xdr:colOff>
      <xdr:row>17</xdr:row>
      <xdr:rowOff>178469</xdr:rowOff>
    </xdr:to>
    <xdr:sp macro="" textlink="">
      <xdr:nvSpPr>
        <xdr:cNvPr id="38" name="Rectangle 2">
          <a:extLst>
            <a:ext uri="{FF2B5EF4-FFF2-40B4-BE49-F238E27FC236}">
              <a16:creationId xmlns:a16="http://schemas.microsoft.com/office/drawing/2014/main" id="{0C90A51C-DB68-47A2-8408-AD52500EB398}"/>
            </a:ext>
          </a:extLst>
        </xdr:cNvPr>
        <xdr:cNvSpPr>
          <a:spLocks noChangeArrowheads="1"/>
        </xdr:cNvSpPr>
      </xdr:nvSpPr>
      <xdr:spPr bwMode="auto">
        <a:xfrm>
          <a:off x="11170276" y="4233792"/>
          <a:ext cx="1267620" cy="7217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19251</xdr:colOff>
      <xdr:row>18</xdr:row>
      <xdr:rowOff>113064</xdr:rowOff>
    </xdr:from>
    <xdr:to>
      <xdr:col>39</xdr:col>
      <xdr:colOff>425763</xdr:colOff>
      <xdr:row>18</xdr:row>
      <xdr:rowOff>185064</xdr:rowOff>
    </xdr:to>
    <xdr:sp macro="" textlink="">
      <xdr:nvSpPr>
        <xdr:cNvPr id="39" name="Rectangle 2">
          <a:extLst>
            <a:ext uri="{FF2B5EF4-FFF2-40B4-BE49-F238E27FC236}">
              <a16:creationId xmlns:a16="http://schemas.microsoft.com/office/drawing/2014/main" id="{98154765-CE31-4CEB-B0AE-8401C16A42EC}"/>
            </a:ext>
          </a:extLst>
        </xdr:cNvPr>
        <xdr:cNvSpPr>
          <a:spLocks noChangeArrowheads="1"/>
        </xdr:cNvSpPr>
      </xdr:nvSpPr>
      <xdr:spPr bwMode="auto">
        <a:xfrm>
          <a:off x="12465251" y="4558064"/>
          <a:ext cx="4354095"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324268</xdr:colOff>
      <xdr:row>19</xdr:row>
      <xdr:rowOff>110313</xdr:rowOff>
    </xdr:from>
    <xdr:to>
      <xdr:col>40</xdr:col>
      <xdr:colOff>95116</xdr:colOff>
      <xdr:row>19</xdr:row>
      <xdr:rowOff>186123</xdr:rowOff>
    </xdr:to>
    <xdr:sp macro="" textlink="">
      <xdr:nvSpPr>
        <xdr:cNvPr id="40" name="Rectangle 2">
          <a:extLst>
            <a:ext uri="{FF2B5EF4-FFF2-40B4-BE49-F238E27FC236}">
              <a16:creationId xmlns:a16="http://schemas.microsoft.com/office/drawing/2014/main" id="{80C7B809-FE4E-46FA-A6E7-80F78A64B900}"/>
            </a:ext>
          </a:extLst>
        </xdr:cNvPr>
        <xdr:cNvSpPr>
          <a:spLocks noChangeArrowheads="1"/>
        </xdr:cNvSpPr>
      </xdr:nvSpPr>
      <xdr:spPr bwMode="auto">
        <a:xfrm>
          <a:off x="16717851" y="4872813"/>
          <a:ext cx="204765" cy="758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1895</xdr:colOff>
      <xdr:row>20</xdr:row>
      <xdr:rowOff>131477</xdr:rowOff>
    </xdr:from>
    <xdr:to>
      <xdr:col>52</xdr:col>
      <xdr:colOff>22515</xdr:colOff>
      <xdr:row>20</xdr:row>
      <xdr:rowOff>203477</xdr:rowOff>
    </xdr:to>
    <xdr:sp macro="" textlink="">
      <xdr:nvSpPr>
        <xdr:cNvPr id="41" name="Rectangle 2">
          <a:extLst>
            <a:ext uri="{FF2B5EF4-FFF2-40B4-BE49-F238E27FC236}">
              <a16:creationId xmlns:a16="http://schemas.microsoft.com/office/drawing/2014/main" id="{3E693E96-A11C-4DB3-B619-42B6755AFF02}"/>
            </a:ext>
          </a:extLst>
        </xdr:cNvPr>
        <xdr:cNvSpPr>
          <a:spLocks noChangeArrowheads="1"/>
        </xdr:cNvSpPr>
      </xdr:nvSpPr>
      <xdr:spPr bwMode="auto">
        <a:xfrm>
          <a:off x="16956395" y="5185330"/>
          <a:ext cx="5264973"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txBody>
        <a:bodyPr/>
        <a:lstStyle/>
        <a:p>
          <a:r>
            <a:rPr lang="en-GB"/>
            <a:t>2</a:t>
          </a:r>
        </a:p>
      </xdr:txBody>
    </xdr:sp>
    <xdr:clientData/>
  </xdr:twoCellAnchor>
  <xdr:twoCellAnchor>
    <xdr:from>
      <xdr:col>20</xdr:col>
      <xdr:colOff>2537</xdr:colOff>
      <xdr:row>15</xdr:row>
      <xdr:rowOff>226482</xdr:rowOff>
    </xdr:from>
    <xdr:to>
      <xdr:col>23</xdr:col>
      <xdr:colOff>405321</xdr:colOff>
      <xdr:row>15</xdr:row>
      <xdr:rowOff>302292</xdr:rowOff>
    </xdr:to>
    <xdr:sp macro="" textlink="">
      <xdr:nvSpPr>
        <xdr:cNvPr id="42" name="Rectangle 2">
          <a:extLst>
            <a:ext uri="{FF2B5EF4-FFF2-40B4-BE49-F238E27FC236}">
              <a16:creationId xmlns:a16="http://schemas.microsoft.com/office/drawing/2014/main" id="{E1DE986F-BB94-43AD-9645-B35A02F6EE59}"/>
            </a:ext>
          </a:extLst>
        </xdr:cNvPr>
        <xdr:cNvSpPr>
          <a:spLocks noChangeArrowheads="1"/>
        </xdr:cNvSpPr>
      </xdr:nvSpPr>
      <xdr:spPr bwMode="auto">
        <a:xfrm>
          <a:off x="8024704" y="3718982"/>
          <a:ext cx="1789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20105</xdr:colOff>
      <xdr:row>16</xdr:row>
      <xdr:rowOff>244262</xdr:rowOff>
    </xdr:from>
    <xdr:to>
      <xdr:col>34</xdr:col>
      <xdr:colOff>426672</xdr:colOff>
      <xdr:row>16</xdr:row>
      <xdr:rowOff>316262</xdr:rowOff>
    </xdr:to>
    <xdr:sp macro="" textlink="">
      <xdr:nvSpPr>
        <xdr:cNvPr id="43" name="Rectangle 2">
          <a:extLst>
            <a:ext uri="{FF2B5EF4-FFF2-40B4-BE49-F238E27FC236}">
              <a16:creationId xmlns:a16="http://schemas.microsoft.com/office/drawing/2014/main" id="{D206DFE8-4F84-4052-9F07-AA343827BFBD}"/>
            </a:ext>
          </a:extLst>
        </xdr:cNvPr>
        <xdr:cNvSpPr>
          <a:spLocks noChangeArrowheads="1"/>
        </xdr:cNvSpPr>
      </xdr:nvSpPr>
      <xdr:spPr bwMode="auto">
        <a:xfrm>
          <a:off x="13421780" y="5092487"/>
          <a:ext cx="1282867"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402164</xdr:colOff>
      <xdr:row>17</xdr:row>
      <xdr:rowOff>228810</xdr:rowOff>
    </xdr:from>
    <xdr:to>
      <xdr:col>35</xdr:col>
      <xdr:colOff>20330</xdr:colOff>
      <xdr:row>17</xdr:row>
      <xdr:rowOff>304620</xdr:rowOff>
    </xdr:to>
    <xdr:sp macro="" textlink="">
      <xdr:nvSpPr>
        <xdr:cNvPr id="44" name="Rectangle 2">
          <a:extLst>
            <a:ext uri="{FF2B5EF4-FFF2-40B4-BE49-F238E27FC236}">
              <a16:creationId xmlns:a16="http://schemas.microsoft.com/office/drawing/2014/main" id="{514B4CC8-71DE-4884-ACB2-C11D96D3D49E}"/>
            </a:ext>
          </a:extLst>
        </xdr:cNvPr>
        <xdr:cNvSpPr>
          <a:spLocks noChangeArrowheads="1"/>
        </xdr:cNvSpPr>
      </xdr:nvSpPr>
      <xdr:spPr bwMode="auto">
        <a:xfrm>
          <a:off x="14192247" y="4356310"/>
          <a:ext cx="4860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8462</xdr:colOff>
      <xdr:row>18</xdr:row>
      <xdr:rowOff>215476</xdr:rowOff>
    </xdr:from>
    <xdr:to>
      <xdr:col>39</xdr:col>
      <xdr:colOff>428986</xdr:colOff>
      <xdr:row>18</xdr:row>
      <xdr:rowOff>287476</xdr:rowOff>
    </xdr:to>
    <xdr:sp macro="" textlink="">
      <xdr:nvSpPr>
        <xdr:cNvPr id="45" name="Rectangle 2">
          <a:extLst>
            <a:ext uri="{FF2B5EF4-FFF2-40B4-BE49-F238E27FC236}">
              <a16:creationId xmlns:a16="http://schemas.microsoft.com/office/drawing/2014/main" id="{339602D3-1CEC-4058-9E7E-1A366DCCC1EE}"/>
            </a:ext>
          </a:extLst>
        </xdr:cNvPr>
        <xdr:cNvSpPr>
          <a:spLocks noChangeArrowheads="1"/>
        </xdr:cNvSpPr>
      </xdr:nvSpPr>
      <xdr:spPr bwMode="auto">
        <a:xfrm>
          <a:off x="14638267" y="4650554"/>
          <a:ext cx="2146930"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320460</xdr:colOff>
      <xdr:row>19</xdr:row>
      <xdr:rowOff>211454</xdr:rowOff>
    </xdr:from>
    <xdr:to>
      <xdr:col>40</xdr:col>
      <xdr:colOff>91743</xdr:colOff>
      <xdr:row>19</xdr:row>
      <xdr:rowOff>287264</xdr:rowOff>
    </xdr:to>
    <xdr:sp macro="" textlink="">
      <xdr:nvSpPr>
        <xdr:cNvPr id="46" name="Rectangle 2">
          <a:extLst>
            <a:ext uri="{FF2B5EF4-FFF2-40B4-BE49-F238E27FC236}">
              <a16:creationId xmlns:a16="http://schemas.microsoft.com/office/drawing/2014/main" id="{BE8BEBE4-6B9D-4C77-B04E-735F54CFCFA7}"/>
            </a:ext>
          </a:extLst>
        </xdr:cNvPr>
        <xdr:cNvSpPr>
          <a:spLocks noChangeArrowheads="1"/>
        </xdr:cNvSpPr>
      </xdr:nvSpPr>
      <xdr:spPr bwMode="auto">
        <a:xfrm>
          <a:off x="16714043" y="4973954"/>
          <a:ext cx="205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9309</xdr:colOff>
      <xdr:row>20</xdr:row>
      <xdr:rowOff>248073</xdr:rowOff>
    </xdr:from>
    <xdr:to>
      <xdr:col>52</xdr:col>
      <xdr:colOff>20194</xdr:colOff>
      <xdr:row>20</xdr:row>
      <xdr:rowOff>320073</xdr:rowOff>
    </xdr:to>
    <xdr:sp macro="" textlink="">
      <xdr:nvSpPr>
        <xdr:cNvPr id="47" name="Rectangle 2">
          <a:extLst>
            <a:ext uri="{FF2B5EF4-FFF2-40B4-BE49-F238E27FC236}">
              <a16:creationId xmlns:a16="http://schemas.microsoft.com/office/drawing/2014/main" id="{1E92EBA7-5C20-43D1-96B9-8AF070694830}"/>
            </a:ext>
          </a:extLst>
        </xdr:cNvPr>
        <xdr:cNvSpPr>
          <a:spLocks noChangeArrowheads="1"/>
        </xdr:cNvSpPr>
      </xdr:nvSpPr>
      <xdr:spPr bwMode="auto">
        <a:xfrm>
          <a:off x="16916184" y="6096423"/>
          <a:ext cx="5268685"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20072</xdr:colOff>
      <xdr:row>20</xdr:row>
      <xdr:rowOff>12818</xdr:rowOff>
    </xdr:from>
    <xdr:to>
      <xdr:col>39</xdr:col>
      <xdr:colOff>434435</xdr:colOff>
      <xdr:row>20</xdr:row>
      <xdr:rowOff>88628</xdr:rowOff>
    </xdr:to>
    <xdr:sp macro="" textlink="">
      <xdr:nvSpPr>
        <xdr:cNvPr id="48" name="Rectangle 2">
          <a:extLst>
            <a:ext uri="{FF2B5EF4-FFF2-40B4-BE49-F238E27FC236}">
              <a16:creationId xmlns:a16="http://schemas.microsoft.com/office/drawing/2014/main" id="{3E624694-4F9F-4BD5-9801-4CE5BDFBD57D}"/>
            </a:ext>
          </a:extLst>
        </xdr:cNvPr>
        <xdr:cNvSpPr>
          <a:spLocks noChangeArrowheads="1"/>
        </xdr:cNvSpPr>
      </xdr:nvSpPr>
      <xdr:spPr bwMode="auto">
        <a:xfrm>
          <a:off x="11680347" y="5047461"/>
          <a:ext cx="5292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295095</xdr:rowOff>
    </xdr:from>
    <xdr:to>
      <xdr:col>14</xdr:col>
      <xdr:colOff>342900</xdr:colOff>
      <xdr:row>12</xdr:row>
      <xdr:rowOff>370205</xdr:rowOff>
    </xdr:to>
    <xdr:sp macro="" textlink="">
      <xdr:nvSpPr>
        <xdr:cNvPr id="2" name="Rectangle 2">
          <a:extLst>
            <a:ext uri="{FF2B5EF4-FFF2-40B4-BE49-F238E27FC236}">
              <a16:creationId xmlns:a16="http://schemas.microsoft.com/office/drawing/2014/main" id="{4720E8B0-3255-434E-88E0-E43A4B40FDA9}"/>
            </a:ext>
          </a:extLst>
        </xdr:cNvPr>
        <xdr:cNvSpPr>
          <a:spLocks noChangeArrowheads="1"/>
        </xdr:cNvSpPr>
      </xdr:nvSpPr>
      <xdr:spPr bwMode="auto">
        <a:xfrm>
          <a:off x="5172075" y="2704920"/>
          <a:ext cx="3429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314325</xdr:colOff>
      <xdr:row>13</xdr:row>
      <xdr:rowOff>314145</xdr:rowOff>
    </xdr:from>
    <xdr:to>
      <xdr:col>16</xdr:col>
      <xdr:colOff>189825</xdr:colOff>
      <xdr:row>13</xdr:row>
      <xdr:rowOff>389255</xdr:rowOff>
    </xdr:to>
    <xdr:sp macro="" textlink="">
      <xdr:nvSpPr>
        <xdr:cNvPr id="4" name="Rectangle 2">
          <a:extLst>
            <a:ext uri="{FF2B5EF4-FFF2-40B4-BE49-F238E27FC236}">
              <a16:creationId xmlns:a16="http://schemas.microsoft.com/office/drawing/2014/main" id="{04CCD258-15F1-4482-8DDB-9DDE239CAD5D}"/>
            </a:ext>
          </a:extLst>
        </xdr:cNvPr>
        <xdr:cNvSpPr>
          <a:spLocks noChangeArrowheads="1"/>
        </xdr:cNvSpPr>
      </xdr:nvSpPr>
      <xdr:spPr bwMode="auto">
        <a:xfrm>
          <a:off x="5486400" y="3333570"/>
          <a:ext cx="8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171450</xdr:colOff>
      <xdr:row>14</xdr:row>
      <xdr:rowOff>323670</xdr:rowOff>
    </xdr:from>
    <xdr:to>
      <xdr:col>19</xdr:col>
      <xdr:colOff>434700</xdr:colOff>
      <xdr:row>14</xdr:row>
      <xdr:rowOff>398780</xdr:rowOff>
    </xdr:to>
    <xdr:sp macro="" textlink="">
      <xdr:nvSpPr>
        <xdr:cNvPr id="5" name="Rectangle 2">
          <a:extLst>
            <a:ext uri="{FF2B5EF4-FFF2-40B4-BE49-F238E27FC236}">
              <a16:creationId xmlns:a16="http://schemas.microsoft.com/office/drawing/2014/main" id="{90EB06DD-5058-49D0-B095-196551783021}"/>
            </a:ext>
          </a:extLst>
        </xdr:cNvPr>
        <xdr:cNvSpPr>
          <a:spLocks noChangeArrowheads="1"/>
        </xdr:cNvSpPr>
      </xdr:nvSpPr>
      <xdr:spPr bwMode="auto">
        <a:xfrm>
          <a:off x="6296025" y="3876495"/>
          <a:ext cx="1692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9525</xdr:colOff>
      <xdr:row>15</xdr:row>
      <xdr:rowOff>352245</xdr:rowOff>
    </xdr:from>
    <xdr:to>
      <xdr:col>23</xdr:col>
      <xdr:colOff>418875</xdr:colOff>
      <xdr:row>15</xdr:row>
      <xdr:rowOff>427355</xdr:rowOff>
    </xdr:to>
    <xdr:sp macro="" textlink="">
      <xdr:nvSpPr>
        <xdr:cNvPr id="6" name="Rectangle 2">
          <a:extLst>
            <a:ext uri="{FF2B5EF4-FFF2-40B4-BE49-F238E27FC236}">
              <a16:creationId xmlns:a16="http://schemas.microsoft.com/office/drawing/2014/main" id="{FC7627EB-257B-4D70-8915-4AC911FF3278}"/>
            </a:ext>
          </a:extLst>
        </xdr:cNvPr>
        <xdr:cNvSpPr>
          <a:spLocks noChangeArrowheads="1"/>
        </xdr:cNvSpPr>
      </xdr:nvSpPr>
      <xdr:spPr bwMode="auto">
        <a:xfrm>
          <a:off x="8039100" y="4514670"/>
          <a:ext cx="180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9525</xdr:colOff>
      <xdr:row>16</xdr:row>
      <xdr:rowOff>314145</xdr:rowOff>
    </xdr:from>
    <xdr:to>
      <xdr:col>26</xdr:col>
      <xdr:colOff>429225</xdr:colOff>
      <xdr:row>16</xdr:row>
      <xdr:rowOff>389255</xdr:rowOff>
    </xdr:to>
    <xdr:sp macro="" textlink="">
      <xdr:nvSpPr>
        <xdr:cNvPr id="7" name="Rectangle 2">
          <a:extLst>
            <a:ext uri="{FF2B5EF4-FFF2-40B4-BE49-F238E27FC236}">
              <a16:creationId xmlns:a16="http://schemas.microsoft.com/office/drawing/2014/main" id="{AA8ADFE2-38F0-4F55-A6A8-2F488545D5A0}"/>
            </a:ext>
          </a:extLst>
        </xdr:cNvPr>
        <xdr:cNvSpPr>
          <a:spLocks noChangeArrowheads="1"/>
        </xdr:cNvSpPr>
      </xdr:nvSpPr>
      <xdr:spPr bwMode="auto">
        <a:xfrm>
          <a:off x="9867900" y="5162370"/>
          <a:ext cx="1296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19050</xdr:colOff>
      <xdr:row>18</xdr:row>
      <xdr:rowOff>304620</xdr:rowOff>
    </xdr:from>
    <xdr:to>
      <xdr:col>33</xdr:col>
      <xdr:colOff>418200</xdr:colOff>
      <xdr:row>18</xdr:row>
      <xdr:rowOff>379730</xdr:rowOff>
    </xdr:to>
    <xdr:sp macro="" textlink="">
      <xdr:nvSpPr>
        <xdr:cNvPr id="10" name="Rectangle 2">
          <a:extLst>
            <a:ext uri="{FF2B5EF4-FFF2-40B4-BE49-F238E27FC236}">
              <a16:creationId xmlns:a16="http://schemas.microsoft.com/office/drawing/2014/main" id="{99B77CFC-4A48-466D-9BDC-6218665AA3F2}"/>
            </a:ext>
          </a:extLst>
        </xdr:cNvPr>
        <xdr:cNvSpPr>
          <a:spLocks noChangeArrowheads="1"/>
        </xdr:cNvSpPr>
      </xdr:nvSpPr>
      <xdr:spPr bwMode="auto">
        <a:xfrm>
          <a:off x="11630025" y="5305245"/>
          <a:ext cx="26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276225</xdr:colOff>
      <xdr:row>19</xdr:row>
      <xdr:rowOff>276045</xdr:rowOff>
    </xdr:from>
    <xdr:to>
      <xdr:col>34</xdr:col>
      <xdr:colOff>18075</xdr:colOff>
      <xdr:row>19</xdr:row>
      <xdr:rowOff>351155</xdr:rowOff>
    </xdr:to>
    <xdr:sp macro="" textlink="">
      <xdr:nvSpPr>
        <xdr:cNvPr id="11" name="Rectangle 2">
          <a:extLst>
            <a:ext uri="{FF2B5EF4-FFF2-40B4-BE49-F238E27FC236}">
              <a16:creationId xmlns:a16="http://schemas.microsoft.com/office/drawing/2014/main" id="{9E28EBCE-AD50-4CC8-83D6-EC6CBFA461A0}"/>
            </a:ext>
          </a:extLst>
        </xdr:cNvPr>
        <xdr:cNvSpPr>
          <a:spLocks noChangeArrowheads="1"/>
        </xdr:cNvSpPr>
      </xdr:nvSpPr>
      <xdr:spPr bwMode="auto">
        <a:xfrm>
          <a:off x="14116050" y="5714820"/>
          <a:ext cx="18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34</xdr:col>
      <xdr:colOff>9524</xdr:colOff>
      <xdr:row>20</xdr:row>
      <xdr:rowOff>360680</xdr:rowOff>
    </xdr:from>
    <xdr:to>
      <xdr:col>46</xdr:col>
      <xdr:colOff>7724</xdr:colOff>
      <xdr:row>20</xdr:row>
      <xdr:rowOff>432680</xdr:rowOff>
    </xdr:to>
    <xdr:sp macro="" textlink="">
      <xdr:nvSpPr>
        <xdr:cNvPr id="12" name="Rectangle 2">
          <a:extLst>
            <a:ext uri="{FF2B5EF4-FFF2-40B4-BE49-F238E27FC236}">
              <a16:creationId xmlns:a16="http://schemas.microsoft.com/office/drawing/2014/main" id="{845E58CB-FB40-4521-A9A4-AEF1C979FF81}"/>
            </a:ext>
          </a:extLst>
        </xdr:cNvPr>
        <xdr:cNvSpPr>
          <a:spLocks noChangeArrowheads="1"/>
        </xdr:cNvSpPr>
      </xdr:nvSpPr>
      <xdr:spPr bwMode="auto">
        <a:xfrm flipV="1">
          <a:off x="14287499" y="6209030"/>
          <a:ext cx="5256000" cy="7200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E01B-A0A0-4080-B804-ABE3C57FE22B}">
  <sheetPr>
    <pageSetUpPr fitToPage="1"/>
  </sheetPr>
  <dimension ref="A1:CO78"/>
  <sheetViews>
    <sheetView showGridLines="0" topLeftCell="B1" zoomScale="60" zoomScaleNormal="60" zoomScaleSheetLayoutView="55" workbookViewId="0">
      <selection activeCell="C5" sqref="C5"/>
    </sheetView>
  </sheetViews>
  <sheetFormatPr defaultColWidth="0" defaultRowHeight="12.5" zeroHeight="1"/>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2" width="6.36328125" style="14" customWidth="1"/>
    <col min="13" max="18" width="7" style="14" bestFit="1" customWidth="1"/>
    <col min="19" max="19" width="8.6328125" style="14" customWidth="1"/>
    <col min="20" max="22" width="7" style="14" bestFit="1" customWidth="1"/>
    <col min="23" max="31" width="6.36328125" style="14" customWidth="1"/>
    <col min="32" max="32" width="7" style="14" bestFit="1" customWidth="1"/>
    <col min="33" max="54" width="6.36328125" style="14" customWidth="1"/>
    <col min="55" max="71" width="6.36328125" style="14" hidden="1" customWidth="1"/>
    <col min="72" max="72" width="9.6328125" style="14" customWidth="1"/>
    <col min="73" max="73" width="3.08984375" style="2" customWidth="1"/>
    <col min="74" max="93" width="9.08984375" style="14" hidden="1" customWidth="1"/>
    <col min="94" max="16384" width="9.08984375" style="2" hidden="1"/>
  </cols>
  <sheetData>
    <row r="1" spans="1:93"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V1" s="2"/>
      <c r="BW1" s="2"/>
      <c r="BX1" s="2"/>
      <c r="BY1" s="2"/>
      <c r="BZ1" s="2"/>
      <c r="CA1" s="2"/>
      <c r="CB1" s="2"/>
      <c r="CC1" s="2"/>
      <c r="CD1" s="2"/>
      <c r="CE1" s="2"/>
      <c r="CF1" s="2"/>
      <c r="CG1" s="2"/>
      <c r="CH1" s="2"/>
      <c r="CI1" s="2"/>
      <c r="CJ1" s="2"/>
      <c r="CK1" s="2"/>
      <c r="CL1" s="2"/>
      <c r="CM1" s="2"/>
      <c r="CN1" s="2"/>
      <c r="CO1" s="2"/>
    </row>
    <row r="2" spans="1:93" ht="20">
      <c r="C2" s="4" t="s">
        <v>158</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V2" s="2"/>
      <c r="BW2" s="2"/>
      <c r="BX2" s="2"/>
      <c r="BY2" s="2"/>
      <c r="BZ2" s="2"/>
      <c r="CA2" s="2"/>
      <c r="CB2" s="2"/>
      <c r="CC2" s="2"/>
      <c r="CD2" s="2"/>
      <c r="CE2" s="2"/>
      <c r="CF2" s="2"/>
      <c r="CG2" s="2"/>
      <c r="CH2" s="2"/>
      <c r="CI2" s="2"/>
      <c r="CJ2" s="2"/>
      <c r="CK2" s="2"/>
      <c r="CL2" s="2"/>
      <c r="CM2" s="2"/>
      <c r="CN2" s="2"/>
      <c r="CO2" s="2"/>
    </row>
    <row r="3" spans="1:93"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V3" s="2"/>
      <c r="BW3" s="2"/>
      <c r="BX3" s="2"/>
      <c r="BY3" s="2"/>
      <c r="BZ3" s="2"/>
      <c r="CA3" s="2"/>
      <c r="CB3" s="2"/>
      <c r="CC3" s="2"/>
      <c r="CD3" s="2"/>
      <c r="CE3" s="2"/>
      <c r="CF3" s="2"/>
      <c r="CG3" s="2"/>
      <c r="CH3" s="2"/>
      <c r="CI3" s="2"/>
      <c r="CJ3" s="2"/>
      <c r="CK3" s="2"/>
      <c r="CL3" s="2"/>
      <c r="CM3" s="2"/>
      <c r="CN3" s="2"/>
      <c r="CO3" s="2"/>
    </row>
    <row r="4" spans="1:93" ht="15.5">
      <c r="C4" s="247" t="s">
        <v>191</v>
      </c>
      <c r="D4" s="2"/>
      <c r="E4" s="5"/>
      <c r="F4" s="2"/>
      <c r="G4" s="2"/>
      <c r="H4" s="2"/>
      <c r="I4" s="2"/>
      <c r="J4" s="2"/>
      <c r="K4" s="2"/>
      <c r="L4" s="2"/>
      <c r="M4" s="2"/>
      <c r="N4" s="2"/>
      <c r="O4" s="2"/>
      <c r="P4" s="2"/>
      <c r="Q4" s="2"/>
      <c r="R4" s="2"/>
      <c r="S4" s="2"/>
      <c r="U4" s="48" t="s">
        <v>160</v>
      </c>
      <c r="V4" s="48"/>
      <c r="W4" s="223"/>
      <c r="X4" s="2" t="s">
        <v>185</v>
      </c>
      <c r="Y4" s="2"/>
      <c r="Z4" s="2"/>
      <c r="AA4" s="2"/>
      <c r="AB4" s="2"/>
      <c r="AC4" s="2"/>
      <c r="AD4" s="2"/>
      <c r="AE4" s="2"/>
      <c r="AF4" s="2"/>
      <c r="AG4" s="2"/>
      <c r="AH4" s="225"/>
      <c r="AI4" s="2" t="s">
        <v>186</v>
      </c>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V4" s="2"/>
      <c r="BW4" s="2"/>
      <c r="BX4" s="2"/>
      <c r="BY4" s="2"/>
      <c r="BZ4" s="2"/>
      <c r="CA4" s="2"/>
      <c r="CB4" s="2"/>
      <c r="CC4" s="2"/>
      <c r="CD4" s="2"/>
      <c r="CE4" s="2"/>
      <c r="CF4" s="2"/>
      <c r="CG4" s="2"/>
      <c r="CH4" s="2"/>
      <c r="CI4" s="2"/>
      <c r="CJ4" s="2"/>
      <c r="CK4" s="2"/>
      <c r="CL4" s="2"/>
      <c r="CM4" s="2"/>
      <c r="CN4" s="2"/>
      <c r="CO4" s="2"/>
    </row>
    <row r="5" spans="1:93" ht="15.5">
      <c r="C5" s="247" t="s">
        <v>159</v>
      </c>
      <c r="D5" s="2"/>
      <c r="E5" s="5"/>
      <c r="F5" s="2"/>
      <c r="G5" s="2"/>
      <c r="H5" s="2"/>
      <c r="I5" s="2"/>
      <c r="J5" s="2"/>
      <c r="K5" s="2"/>
      <c r="L5" s="2"/>
      <c r="M5" s="2"/>
      <c r="N5" s="2"/>
      <c r="O5" s="2"/>
      <c r="P5" s="2"/>
      <c r="Q5" s="2"/>
      <c r="R5" s="2"/>
      <c r="S5" s="2"/>
      <c r="T5" s="2"/>
      <c r="U5" s="2"/>
      <c r="V5" s="2"/>
      <c r="W5" s="224"/>
      <c r="X5" s="2" t="s">
        <v>183</v>
      </c>
      <c r="Y5" s="2"/>
      <c r="Z5" s="2"/>
      <c r="AA5" s="2"/>
      <c r="AB5" s="2"/>
      <c r="AC5" s="2"/>
      <c r="AD5" s="2"/>
      <c r="AE5" s="2"/>
      <c r="AF5" s="2"/>
      <c r="AG5" s="2"/>
      <c r="AH5" s="248"/>
      <c r="AI5" s="2" t="s">
        <v>187</v>
      </c>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V5" s="2"/>
      <c r="BW5" s="2"/>
      <c r="BX5" s="2"/>
      <c r="BY5" s="2"/>
      <c r="BZ5" s="2"/>
      <c r="CA5" s="2"/>
      <c r="CB5" s="2"/>
      <c r="CC5" s="2"/>
      <c r="CD5" s="2"/>
      <c r="CE5" s="2"/>
      <c r="CF5" s="2"/>
      <c r="CG5" s="2"/>
      <c r="CH5" s="2"/>
      <c r="CI5" s="2"/>
      <c r="CJ5" s="2"/>
      <c r="CK5" s="2"/>
      <c r="CL5" s="2"/>
      <c r="CM5" s="2"/>
      <c r="CN5" s="2"/>
      <c r="CO5" s="2"/>
    </row>
    <row r="6" spans="1:93"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V6" s="2"/>
      <c r="BW6" s="2"/>
      <c r="BX6" s="2"/>
      <c r="BY6" s="2"/>
      <c r="BZ6" s="2"/>
      <c r="CA6" s="2"/>
      <c r="CB6" s="2"/>
      <c r="CC6" s="2"/>
      <c r="CD6" s="2"/>
      <c r="CE6" s="2"/>
      <c r="CF6" s="2"/>
      <c r="CG6" s="2"/>
      <c r="CH6" s="2"/>
      <c r="CI6" s="2"/>
      <c r="CJ6" s="2"/>
      <c r="CK6" s="2"/>
      <c r="CL6" s="2"/>
      <c r="CM6" s="2"/>
      <c r="CN6" s="2"/>
      <c r="CO6" s="2"/>
    </row>
    <row r="7" spans="1:93" s="6" customFormat="1" ht="15" customHeight="1">
      <c r="B7" s="2"/>
      <c r="C7" s="7"/>
      <c r="D7" s="8"/>
      <c r="E7" s="9"/>
      <c r="F7" s="10"/>
      <c r="G7" s="11">
        <v>2021</v>
      </c>
      <c r="H7" s="12"/>
      <c r="I7" s="12"/>
      <c r="J7" s="12"/>
      <c r="K7" s="12"/>
      <c r="L7" s="11">
        <v>2024</v>
      </c>
      <c r="M7" s="12"/>
      <c r="N7" s="12"/>
      <c r="O7" s="12"/>
      <c r="P7" s="12"/>
      <c r="Q7" s="12"/>
      <c r="R7" s="12"/>
      <c r="S7" s="12"/>
      <c r="T7" s="12"/>
      <c r="U7" s="12"/>
      <c r="V7" s="12"/>
      <c r="W7" s="12"/>
      <c r="X7" s="11">
        <v>2025</v>
      </c>
      <c r="Y7" s="12"/>
      <c r="Z7" s="12"/>
      <c r="AA7" s="12"/>
      <c r="AB7" s="12"/>
      <c r="AC7" s="12"/>
      <c r="AD7" s="12"/>
      <c r="AE7" s="12"/>
      <c r="AF7" s="12"/>
      <c r="AG7" s="12"/>
      <c r="AH7" s="12"/>
      <c r="AI7" s="12"/>
      <c r="AJ7" s="11">
        <v>2026</v>
      </c>
      <c r="AK7" s="12"/>
      <c r="AL7" s="12"/>
      <c r="AM7" s="12"/>
      <c r="AN7" s="12"/>
      <c r="AO7" s="12"/>
      <c r="AP7" s="12"/>
      <c r="AQ7" s="12"/>
      <c r="AR7" s="12"/>
      <c r="AS7" s="12"/>
      <c r="AT7" s="12"/>
      <c r="AU7" s="12"/>
      <c r="AV7" s="11">
        <v>2027</v>
      </c>
      <c r="AW7" s="12"/>
      <c r="AX7" s="12"/>
      <c r="AY7" s="12"/>
      <c r="AZ7" s="12"/>
      <c r="BA7" s="12"/>
      <c r="BB7" s="12"/>
      <c r="BC7" s="12"/>
      <c r="BD7" s="12"/>
      <c r="BE7" s="12"/>
      <c r="BF7" s="12"/>
      <c r="BG7" s="12"/>
      <c r="BH7" s="11">
        <v>2028</v>
      </c>
      <c r="BI7" s="12"/>
      <c r="BJ7" s="12"/>
      <c r="BK7" s="12"/>
      <c r="BL7" s="12"/>
      <c r="BM7" s="12"/>
      <c r="BN7" s="12"/>
      <c r="BO7" s="12"/>
      <c r="BP7" s="12"/>
      <c r="BQ7" s="12"/>
      <c r="BR7" s="12"/>
      <c r="BS7" s="12"/>
      <c r="BT7" s="13" t="s">
        <v>1</v>
      </c>
      <c r="BU7" s="2"/>
      <c r="BV7" s="14"/>
      <c r="BW7" s="14"/>
      <c r="BX7" s="14"/>
      <c r="BY7" s="14"/>
      <c r="BZ7" s="14"/>
      <c r="CA7" s="14"/>
      <c r="CB7" s="14"/>
      <c r="CC7" s="14"/>
      <c r="CD7" s="14"/>
      <c r="CE7" s="14"/>
      <c r="CF7" s="14"/>
      <c r="CG7" s="14"/>
      <c r="CH7" s="14"/>
      <c r="CI7" s="14"/>
      <c r="CJ7" s="14"/>
      <c r="CK7" s="14"/>
    </row>
    <row r="8" spans="1:93" s="15" customFormat="1" ht="24" customHeight="1" thickBot="1">
      <c r="B8" s="16"/>
      <c r="C8" s="17"/>
      <c r="D8" s="18"/>
      <c r="E8" s="19"/>
      <c r="F8" s="20"/>
      <c r="G8" s="21" t="s">
        <v>5</v>
      </c>
      <c r="H8" s="21" t="s">
        <v>7</v>
      </c>
      <c r="I8" s="21" t="s">
        <v>5</v>
      </c>
      <c r="J8" s="21" t="s">
        <v>6</v>
      </c>
      <c r="K8" s="21" t="s">
        <v>6</v>
      </c>
      <c r="L8" s="21" t="s">
        <v>6</v>
      </c>
      <c r="M8" s="21" t="s">
        <v>12</v>
      </c>
      <c r="N8" s="21" t="s">
        <v>5</v>
      </c>
      <c r="O8" s="21" t="s">
        <v>7</v>
      </c>
      <c r="P8" s="21" t="s">
        <v>5</v>
      </c>
      <c r="Q8" s="21" t="s">
        <v>6</v>
      </c>
      <c r="R8" s="21" t="s">
        <v>6</v>
      </c>
      <c r="S8" s="21" t="s">
        <v>7</v>
      </c>
      <c r="T8" s="21" t="s">
        <v>8</v>
      </c>
      <c r="U8" s="21" t="s">
        <v>9</v>
      </c>
      <c r="V8" s="21" t="s">
        <v>10</v>
      </c>
      <c r="W8" s="21" t="s">
        <v>11</v>
      </c>
      <c r="X8" s="21" t="s">
        <v>6</v>
      </c>
      <c r="Y8" s="21" t="s">
        <v>12</v>
      </c>
      <c r="Z8" s="21" t="s">
        <v>5</v>
      </c>
      <c r="AA8" s="21" t="s">
        <v>7</v>
      </c>
      <c r="AB8" s="21" t="s">
        <v>5</v>
      </c>
      <c r="AC8" s="21" t="s">
        <v>6</v>
      </c>
      <c r="AD8" s="21" t="s">
        <v>6</v>
      </c>
      <c r="AE8" s="21" t="s">
        <v>7</v>
      </c>
      <c r="AF8" s="21" t="s">
        <v>8</v>
      </c>
      <c r="AG8" s="21" t="s">
        <v>9</v>
      </c>
      <c r="AH8" s="21" t="s">
        <v>10</v>
      </c>
      <c r="AI8" s="21" t="s">
        <v>11</v>
      </c>
      <c r="AJ8" s="21" t="s">
        <v>6</v>
      </c>
      <c r="AK8" s="21" t="s">
        <v>12</v>
      </c>
      <c r="AL8" s="21" t="s">
        <v>5</v>
      </c>
      <c r="AM8" s="21" t="s">
        <v>7</v>
      </c>
      <c r="AN8" s="21" t="s">
        <v>5</v>
      </c>
      <c r="AO8" s="21" t="s">
        <v>6</v>
      </c>
      <c r="AP8" s="21" t="s">
        <v>6</v>
      </c>
      <c r="AQ8" s="21" t="s">
        <v>7</v>
      </c>
      <c r="AR8" s="21" t="s">
        <v>8</v>
      </c>
      <c r="AS8" s="21" t="s">
        <v>9</v>
      </c>
      <c r="AT8" s="21" t="s">
        <v>10</v>
      </c>
      <c r="AU8" s="21" t="s">
        <v>11</v>
      </c>
      <c r="AV8" s="21" t="s">
        <v>6</v>
      </c>
      <c r="AW8" s="21" t="s">
        <v>12</v>
      </c>
      <c r="AX8" s="21" t="s">
        <v>5</v>
      </c>
      <c r="AY8" s="21" t="s">
        <v>7</v>
      </c>
      <c r="AZ8" s="21" t="s">
        <v>5</v>
      </c>
      <c r="BA8" s="21" t="s">
        <v>6</v>
      </c>
      <c r="BB8" s="21" t="s">
        <v>6</v>
      </c>
      <c r="BC8" s="21" t="s">
        <v>7</v>
      </c>
      <c r="BD8" s="21" t="s">
        <v>8</v>
      </c>
      <c r="BE8" s="21" t="s">
        <v>9</v>
      </c>
      <c r="BF8" s="21" t="s">
        <v>10</v>
      </c>
      <c r="BG8" s="21" t="s">
        <v>11</v>
      </c>
      <c r="BH8" s="21" t="s">
        <v>6</v>
      </c>
      <c r="BI8" s="21" t="s">
        <v>12</v>
      </c>
      <c r="BJ8" s="21" t="s">
        <v>5</v>
      </c>
      <c r="BK8" s="21" t="s">
        <v>7</v>
      </c>
      <c r="BL8" s="21" t="s">
        <v>5</v>
      </c>
      <c r="BM8" s="21" t="s">
        <v>6</v>
      </c>
      <c r="BN8" s="21" t="s">
        <v>6</v>
      </c>
      <c r="BO8" s="21" t="s">
        <v>7</v>
      </c>
      <c r="BP8" s="21" t="s">
        <v>8</v>
      </c>
      <c r="BQ8" s="21" t="s">
        <v>9</v>
      </c>
      <c r="BR8" s="21" t="s">
        <v>10</v>
      </c>
      <c r="BS8" s="21" t="s">
        <v>11</v>
      </c>
      <c r="BT8" s="22"/>
      <c r="BU8" s="16"/>
      <c r="BV8" s="23"/>
      <c r="BW8" s="23"/>
      <c r="BX8" s="23"/>
      <c r="BY8" s="23"/>
      <c r="BZ8" s="23"/>
      <c r="CA8" s="23"/>
      <c r="CB8" s="23"/>
      <c r="CC8" s="23"/>
      <c r="CD8" s="23"/>
      <c r="CE8" s="23"/>
      <c r="CF8" s="23"/>
      <c r="CG8" s="23"/>
      <c r="CH8" s="23"/>
      <c r="CI8" s="23"/>
      <c r="CJ8" s="23"/>
      <c r="CK8" s="23"/>
    </row>
    <row r="9" spans="1:93"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2"/>
    </row>
    <row r="10" spans="1:93"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7"/>
    </row>
    <row r="11" spans="1:93"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7"/>
    </row>
    <row r="12" spans="1:93" s="48" customFormat="1" ht="18.25"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3"/>
    </row>
    <row r="13" spans="1:93" s="48" customFormat="1" ht="33" customHeight="1">
      <c r="A13" s="37"/>
      <c r="C13" s="55" t="s">
        <v>190</v>
      </c>
      <c r="D13" s="50"/>
      <c r="E13" s="222"/>
      <c r="F13" s="51"/>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3"/>
    </row>
    <row r="14" spans="1:93" s="48" customFormat="1" ht="34.25" customHeight="1">
      <c r="A14" s="54"/>
      <c r="C14" s="55" t="s">
        <v>33</v>
      </c>
      <c r="D14" s="56"/>
      <c r="E14" s="57"/>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9"/>
    </row>
    <row r="15" spans="1:93" s="48" customFormat="1" ht="36.65" customHeight="1">
      <c r="A15" s="54"/>
      <c r="C15" s="55" t="s">
        <v>32</v>
      </c>
      <c r="D15" s="56"/>
      <c r="E15" s="57"/>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60"/>
    </row>
    <row r="16" spans="1:93" s="48" customFormat="1" ht="39" customHeight="1">
      <c r="A16" s="54"/>
      <c r="C16" s="55" t="s">
        <v>31</v>
      </c>
      <c r="D16" s="56"/>
      <c r="E16" s="57"/>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60"/>
    </row>
    <row r="17" spans="1:73" s="48" customFormat="1" ht="36" customHeight="1">
      <c r="A17" s="54"/>
      <c r="C17" s="55" t="s">
        <v>167</v>
      </c>
      <c r="D17" s="56"/>
      <c r="E17" s="57"/>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60"/>
    </row>
    <row r="18" spans="1:73" s="48" customFormat="1" ht="25" customHeight="1">
      <c r="A18" s="54"/>
      <c r="C18" s="55" t="s">
        <v>46</v>
      </c>
      <c r="D18" s="56"/>
      <c r="E18" s="57"/>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60"/>
    </row>
    <row r="19" spans="1:73" s="48" customFormat="1" ht="34.25" customHeight="1">
      <c r="A19" s="54"/>
      <c r="C19" s="55" t="s">
        <v>146</v>
      </c>
      <c r="D19" s="56"/>
      <c r="E19" s="57"/>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60"/>
    </row>
    <row r="20" spans="1:73" s="48" customFormat="1" ht="32.4" customHeight="1">
      <c r="A20" s="54"/>
      <c r="C20" s="55" t="s">
        <v>157</v>
      </c>
      <c r="D20" s="56"/>
      <c r="E20" s="57"/>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60"/>
    </row>
    <row r="21" spans="1:73" s="48" customFormat="1" ht="36.65" customHeight="1">
      <c r="A21" s="54"/>
      <c r="C21" s="55" t="s">
        <v>168</v>
      </c>
      <c r="D21" s="56"/>
      <c r="E21" s="57"/>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60"/>
    </row>
    <row r="22" spans="1:73" s="48" customFormat="1" ht="15.75" customHeight="1" thickBot="1">
      <c r="C22" s="61"/>
      <c r="D22" s="62"/>
      <c r="E22" s="63"/>
      <c r="F22" s="64"/>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6"/>
    </row>
    <row r="23" spans="1:73" s="67" customFormat="1" ht="12" customHeight="1">
      <c r="B23" s="48"/>
      <c r="C23" s="68" t="s">
        <v>2</v>
      </c>
      <c r="D23" s="69"/>
      <c r="F23" s="70"/>
      <c r="G23" s="71"/>
      <c r="H23" s="72"/>
      <c r="I23" s="72"/>
      <c r="J23" s="72"/>
      <c r="K23" s="72"/>
      <c r="L23" s="71">
        <v>2024</v>
      </c>
      <c r="M23" s="72"/>
      <c r="N23" s="72"/>
      <c r="O23" s="72"/>
      <c r="P23" s="72"/>
      <c r="Q23" s="72"/>
      <c r="R23" s="72"/>
      <c r="S23" s="72"/>
      <c r="T23" s="72"/>
      <c r="U23" s="72"/>
      <c r="V23" s="72"/>
      <c r="W23" s="72"/>
      <c r="X23" s="71">
        <v>2025</v>
      </c>
      <c r="Y23" s="72"/>
      <c r="Z23" s="72"/>
      <c r="AA23" s="72"/>
      <c r="AB23" s="72"/>
      <c r="AC23" s="72"/>
      <c r="AD23" s="72"/>
      <c r="AE23" s="72"/>
      <c r="AF23" s="72"/>
      <c r="AG23" s="72"/>
      <c r="AH23" s="72"/>
      <c r="AI23" s="72"/>
      <c r="AJ23" s="71">
        <v>2026</v>
      </c>
      <c r="AK23" s="72"/>
      <c r="AL23" s="72"/>
      <c r="AM23" s="72"/>
      <c r="AN23" s="72"/>
      <c r="AO23" s="72"/>
      <c r="AP23" s="72"/>
      <c r="AQ23" s="72"/>
      <c r="AR23" s="72"/>
      <c r="AS23" s="72"/>
      <c r="AT23" s="72"/>
      <c r="AU23" s="72"/>
      <c r="AV23" s="71">
        <v>2027</v>
      </c>
      <c r="AW23" s="72"/>
      <c r="AX23" s="72"/>
      <c r="AY23" s="72"/>
      <c r="AZ23" s="72"/>
      <c r="BA23" s="72"/>
      <c r="BB23" s="72"/>
      <c r="BC23" s="72"/>
      <c r="BD23" s="72"/>
      <c r="BE23" s="72"/>
      <c r="BF23" s="72"/>
      <c r="BG23" s="72"/>
      <c r="BH23" s="71">
        <v>2028</v>
      </c>
      <c r="BI23" s="72"/>
      <c r="BJ23" s="72"/>
      <c r="BK23" s="72"/>
      <c r="BL23" s="72"/>
      <c r="BM23" s="72"/>
      <c r="BN23" s="72"/>
      <c r="BO23" s="72"/>
      <c r="BP23" s="72"/>
      <c r="BQ23" s="72"/>
      <c r="BR23" s="72"/>
      <c r="BS23" s="72"/>
      <c r="BT23" s="73" t="s">
        <v>1</v>
      </c>
      <c r="BU23" s="48"/>
    </row>
    <row r="24" spans="1:73" s="74" customFormat="1" ht="20.149999999999999" customHeight="1" thickBot="1">
      <c r="B24" s="37"/>
      <c r="C24" s="250"/>
      <c r="D24" s="251"/>
      <c r="E24" s="251"/>
      <c r="G24" s="75" t="s">
        <v>5</v>
      </c>
      <c r="H24" s="75" t="s">
        <v>7</v>
      </c>
      <c r="I24" s="75" t="s">
        <v>5</v>
      </c>
      <c r="J24" s="75" t="s">
        <v>6</v>
      </c>
      <c r="K24" s="75" t="s">
        <v>6</v>
      </c>
      <c r="L24" s="75" t="s">
        <v>6</v>
      </c>
      <c r="M24" s="75" t="s">
        <v>12</v>
      </c>
      <c r="N24" s="75" t="s">
        <v>5</v>
      </c>
      <c r="O24" s="75" t="s">
        <v>7</v>
      </c>
      <c r="P24" s="75" t="s">
        <v>5</v>
      </c>
      <c r="Q24" s="75" t="s">
        <v>6</v>
      </c>
      <c r="R24" s="75" t="s">
        <v>6</v>
      </c>
      <c r="S24" s="75" t="s">
        <v>7</v>
      </c>
      <c r="T24" s="75" t="s">
        <v>8</v>
      </c>
      <c r="U24" s="75" t="s">
        <v>9</v>
      </c>
      <c r="V24" s="75" t="s">
        <v>10</v>
      </c>
      <c r="W24" s="75" t="s">
        <v>11</v>
      </c>
      <c r="X24" s="75" t="s">
        <v>6</v>
      </c>
      <c r="Y24" s="75" t="s">
        <v>12</v>
      </c>
      <c r="Z24" s="75" t="s">
        <v>5</v>
      </c>
      <c r="AA24" s="75" t="s">
        <v>7</v>
      </c>
      <c r="AB24" s="75" t="s">
        <v>5</v>
      </c>
      <c r="AC24" s="75" t="s">
        <v>6</v>
      </c>
      <c r="AD24" s="75" t="s">
        <v>6</v>
      </c>
      <c r="AE24" s="75" t="s">
        <v>7</v>
      </c>
      <c r="AF24" s="75" t="s">
        <v>8</v>
      </c>
      <c r="AG24" s="75" t="s">
        <v>9</v>
      </c>
      <c r="AH24" s="75" t="s">
        <v>10</v>
      </c>
      <c r="AI24" s="75" t="s">
        <v>11</v>
      </c>
      <c r="AJ24" s="75" t="s">
        <v>6</v>
      </c>
      <c r="AK24" s="75" t="s">
        <v>12</v>
      </c>
      <c r="AL24" s="75" t="s">
        <v>5</v>
      </c>
      <c r="AM24" s="75" t="s">
        <v>7</v>
      </c>
      <c r="AN24" s="75" t="s">
        <v>5</v>
      </c>
      <c r="AO24" s="75" t="s">
        <v>6</v>
      </c>
      <c r="AP24" s="75" t="s">
        <v>6</v>
      </c>
      <c r="AQ24" s="75" t="s">
        <v>7</v>
      </c>
      <c r="AR24" s="75" t="s">
        <v>8</v>
      </c>
      <c r="AS24" s="75" t="s">
        <v>9</v>
      </c>
      <c r="AT24" s="75" t="s">
        <v>10</v>
      </c>
      <c r="AU24" s="75" t="s">
        <v>11</v>
      </c>
      <c r="AV24" s="75" t="s">
        <v>6</v>
      </c>
      <c r="AW24" s="75" t="s">
        <v>12</v>
      </c>
      <c r="AX24" s="75" t="s">
        <v>5</v>
      </c>
      <c r="AY24" s="75" t="s">
        <v>7</v>
      </c>
      <c r="AZ24" s="75" t="s">
        <v>5</v>
      </c>
      <c r="BA24" s="75" t="s">
        <v>6</v>
      </c>
      <c r="BB24" s="75" t="s">
        <v>6</v>
      </c>
      <c r="BC24" s="75" t="s">
        <v>7</v>
      </c>
      <c r="BD24" s="75" t="s">
        <v>8</v>
      </c>
      <c r="BE24" s="75" t="s">
        <v>9</v>
      </c>
      <c r="BF24" s="75" t="s">
        <v>10</v>
      </c>
      <c r="BG24" s="75" t="s">
        <v>11</v>
      </c>
      <c r="BH24" s="75" t="s">
        <v>6</v>
      </c>
      <c r="BI24" s="75" t="s">
        <v>12</v>
      </c>
      <c r="BJ24" s="75" t="s">
        <v>5</v>
      </c>
      <c r="BK24" s="75" t="s">
        <v>7</v>
      </c>
      <c r="BL24" s="75" t="s">
        <v>5</v>
      </c>
      <c r="BM24" s="75" t="s">
        <v>6</v>
      </c>
      <c r="BN24" s="75" t="s">
        <v>6</v>
      </c>
      <c r="BO24" s="75" t="s">
        <v>7</v>
      </c>
      <c r="BP24" s="75" t="s">
        <v>8</v>
      </c>
      <c r="BQ24" s="75" t="s">
        <v>9</v>
      </c>
      <c r="BR24" s="75" t="s">
        <v>10</v>
      </c>
      <c r="BS24" s="75" t="s">
        <v>11</v>
      </c>
      <c r="BT24" s="76"/>
      <c r="BU24" s="37"/>
    </row>
    <row r="25" spans="1:73" s="67" customFormat="1" ht="4.5" customHeight="1">
      <c r="B25" s="48"/>
      <c r="C25" s="250"/>
      <c r="D25" s="251"/>
      <c r="E25" s="251"/>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8"/>
      <c r="BU25" s="48"/>
    </row>
    <row r="26" spans="1:73" s="74" customFormat="1" ht="19.75" customHeight="1">
      <c r="B26" s="37"/>
      <c r="C26" s="79" t="s">
        <v>3</v>
      </c>
      <c r="D26" s="80" t="s">
        <v>0</v>
      </c>
      <c r="F26" s="80"/>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2"/>
      <c r="BU26" s="37"/>
    </row>
    <row r="27" spans="1:73" s="67" customFormat="1" ht="18.25" customHeight="1">
      <c r="A27" s="83" t="e">
        <f>SUM(#REF!)/#REF!</f>
        <v>#REF!</v>
      </c>
      <c r="B27" s="48"/>
      <c r="C27" s="84" t="s">
        <v>7</v>
      </c>
      <c r="D27" s="85" t="s">
        <v>163</v>
      </c>
      <c r="F27" s="74"/>
      <c r="G27" s="86"/>
      <c r="H27" s="86"/>
      <c r="I27" s="86"/>
      <c r="J27" s="86"/>
      <c r="K27" s="86"/>
      <c r="L27" s="86">
        <v>2</v>
      </c>
      <c r="M27" s="86">
        <v>1</v>
      </c>
      <c r="N27" s="86">
        <v>1</v>
      </c>
      <c r="O27" s="86">
        <v>1</v>
      </c>
      <c r="P27" s="86">
        <v>1</v>
      </c>
      <c r="Q27" s="86">
        <v>1</v>
      </c>
      <c r="R27" s="86">
        <v>1</v>
      </c>
      <c r="S27" s="86">
        <v>1</v>
      </c>
      <c r="T27" s="86">
        <v>1</v>
      </c>
      <c r="U27" s="86">
        <v>1</v>
      </c>
      <c r="V27" s="86">
        <v>1</v>
      </c>
      <c r="W27" s="86"/>
      <c r="X27" s="86">
        <v>1</v>
      </c>
      <c r="Y27" s="86">
        <v>1</v>
      </c>
      <c r="Z27" s="86">
        <v>1</v>
      </c>
      <c r="AA27" s="86">
        <v>1</v>
      </c>
      <c r="AB27" s="86">
        <v>1</v>
      </c>
      <c r="AC27" s="86">
        <v>1</v>
      </c>
      <c r="AD27" s="86">
        <v>1</v>
      </c>
      <c r="AE27" s="86">
        <v>1</v>
      </c>
      <c r="AF27" s="86">
        <v>1</v>
      </c>
      <c r="AG27" s="86">
        <v>1</v>
      </c>
      <c r="AH27" s="86">
        <v>1</v>
      </c>
      <c r="AI27" s="86">
        <v>1</v>
      </c>
      <c r="AJ27" s="86">
        <v>1</v>
      </c>
      <c r="AK27" s="86">
        <v>1</v>
      </c>
      <c r="AL27" s="86">
        <v>1</v>
      </c>
      <c r="AM27" s="86">
        <v>1</v>
      </c>
      <c r="AN27" s="86">
        <v>1</v>
      </c>
      <c r="AO27" s="86">
        <v>1</v>
      </c>
      <c r="AP27" s="86">
        <v>1</v>
      </c>
      <c r="AQ27" s="86">
        <v>1</v>
      </c>
      <c r="AR27" s="86">
        <v>1</v>
      </c>
      <c r="AS27" s="86">
        <v>1</v>
      </c>
      <c r="AT27" s="86">
        <v>1</v>
      </c>
      <c r="AU27" s="86">
        <v>1</v>
      </c>
      <c r="AV27" s="86">
        <v>1</v>
      </c>
      <c r="AW27" s="86">
        <v>1</v>
      </c>
      <c r="AX27" s="86">
        <v>1</v>
      </c>
      <c r="AY27" s="86">
        <v>1</v>
      </c>
      <c r="AZ27" s="86">
        <v>1</v>
      </c>
      <c r="BA27" s="86"/>
      <c r="BB27" s="86"/>
      <c r="BC27" s="86"/>
      <c r="BD27" s="86"/>
      <c r="BE27" s="86"/>
      <c r="BF27" s="86"/>
      <c r="BG27" s="86"/>
      <c r="BH27" s="86"/>
      <c r="BI27" s="86"/>
      <c r="BJ27" s="86"/>
      <c r="BK27" s="86"/>
      <c r="BL27" s="86"/>
      <c r="BM27" s="86"/>
      <c r="BN27" s="86"/>
      <c r="BO27" s="86"/>
      <c r="BP27" s="86"/>
      <c r="BQ27" s="86"/>
      <c r="BR27" s="86"/>
      <c r="BS27" s="86"/>
      <c r="BT27" s="87">
        <f>SUM(G27:BS27)</f>
        <v>41</v>
      </c>
      <c r="BU27" s="48"/>
    </row>
    <row r="28" spans="1:73" s="67" customFormat="1" ht="18.25" customHeight="1">
      <c r="A28" s="83"/>
      <c r="B28" s="48"/>
      <c r="C28" s="84" t="s">
        <v>161</v>
      </c>
      <c r="D28" s="85" t="s">
        <v>164</v>
      </c>
      <c r="F28" s="74"/>
      <c r="G28" s="86"/>
      <c r="H28" s="86"/>
      <c r="I28" s="86"/>
      <c r="J28" s="86"/>
      <c r="K28" s="86"/>
      <c r="L28" s="86">
        <v>3</v>
      </c>
      <c r="M28" s="86">
        <v>1</v>
      </c>
      <c r="N28" s="86">
        <v>1</v>
      </c>
      <c r="O28" s="86">
        <v>1</v>
      </c>
      <c r="P28" s="86">
        <v>1</v>
      </c>
      <c r="Q28" s="86">
        <v>1</v>
      </c>
      <c r="R28" s="86">
        <v>1</v>
      </c>
      <c r="S28" s="86">
        <v>1</v>
      </c>
      <c r="T28" s="86">
        <v>1</v>
      </c>
      <c r="U28" s="86">
        <v>1</v>
      </c>
      <c r="V28" s="86">
        <v>1</v>
      </c>
      <c r="W28" s="86"/>
      <c r="X28" s="86">
        <v>1</v>
      </c>
      <c r="Y28" s="86">
        <v>1</v>
      </c>
      <c r="Z28" s="86">
        <v>1</v>
      </c>
      <c r="AA28" s="86">
        <v>1</v>
      </c>
      <c r="AB28" s="86">
        <v>1</v>
      </c>
      <c r="AC28" s="86">
        <v>1</v>
      </c>
      <c r="AD28" s="86">
        <v>1</v>
      </c>
      <c r="AE28" s="86">
        <v>1</v>
      </c>
      <c r="AF28" s="86">
        <v>1</v>
      </c>
      <c r="AG28" s="86">
        <v>1</v>
      </c>
      <c r="AH28" s="86">
        <v>1</v>
      </c>
      <c r="AI28" s="86">
        <v>1</v>
      </c>
      <c r="AJ28" s="86">
        <v>1</v>
      </c>
      <c r="AK28" s="86">
        <v>1</v>
      </c>
      <c r="AL28" s="86">
        <v>1</v>
      </c>
      <c r="AM28" s="86">
        <v>1</v>
      </c>
      <c r="AN28" s="86">
        <v>1</v>
      </c>
      <c r="AO28" s="86">
        <v>1</v>
      </c>
      <c r="AP28" s="86">
        <v>1</v>
      </c>
      <c r="AQ28" s="86">
        <v>1</v>
      </c>
      <c r="AR28" s="86">
        <v>1</v>
      </c>
      <c r="AS28" s="86">
        <v>1</v>
      </c>
      <c r="AT28" s="86">
        <v>1</v>
      </c>
      <c r="AU28" s="86">
        <v>1</v>
      </c>
      <c r="AV28" s="86">
        <v>1</v>
      </c>
      <c r="AW28" s="86">
        <v>1</v>
      </c>
      <c r="AX28" s="86">
        <v>1</v>
      </c>
      <c r="AY28" s="86">
        <v>1</v>
      </c>
      <c r="AZ28" s="86">
        <v>1</v>
      </c>
      <c r="BA28" s="86"/>
      <c r="BB28" s="86"/>
      <c r="BC28" s="86"/>
      <c r="BD28" s="86"/>
      <c r="BE28" s="86"/>
      <c r="BF28" s="86"/>
      <c r="BG28" s="86"/>
      <c r="BH28" s="86"/>
      <c r="BI28" s="86"/>
      <c r="BJ28" s="86"/>
      <c r="BK28" s="86"/>
      <c r="BL28" s="86"/>
      <c r="BM28" s="86"/>
      <c r="BN28" s="86"/>
      <c r="BO28" s="86"/>
      <c r="BP28" s="86"/>
      <c r="BQ28" s="86"/>
      <c r="BR28" s="86"/>
      <c r="BS28" s="86"/>
      <c r="BT28" s="87">
        <f>SUM(G28:BS28)</f>
        <v>42</v>
      </c>
      <c r="BU28" s="48"/>
    </row>
    <row r="29" spans="1:73" s="67" customFormat="1" ht="18.25" customHeight="1">
      <c r="A29" s="83" t="e">
        <f>SUM(#REF!)/#REF!</f>
        <v>#REF!</v>
      </c>
      <c r="B29" s="48"/>
      <c r="C29" s="84" t="s">
        <v>162</v>
      </c>
      <c r="D29" s="85" t="s">
        <v>165</v>
      </c>
      <c r="F29" s="74"/>
      <c r="G29" s="86"/>
      <c r="H29" s="86"/>
      <c r="I29" s="86"/>
      <c r="J29" s="86"/>
      <c r="K29" s="86"/>
      <c r="L29" s="86">
        <v>4</v>
      </c>
      <c r="M29" s="86">
        <v>1</v>
      </c>
      <c r="N29" s="86">
        <v>1</v>
      </c>
      <c r="O29" s="86">
        <v>1</v>
      </c>
      <c r="P29" s="86">
        <v>1</v>
      </c>
      <c r="Q29" s="86">
        <v>1</v>
      </c>
      <c r="R29" s="86">
        <v>1</v>
      </c>
      <c r="S29" s="86">
        <v>1</v>
      </c>
      <c r="T29" s="86">
        <v>1</v>
      </c>
      <c r="U29" s="86">
        <v>1</v>
      </c>
      <c r="V29" s="86">
        <v>1</v>
      </c>
      <c r="W29" s="86"/>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v>1</v>
      </c>
      <c r="AQ29" s="86">
        <v>1</v>
      </c>
      <c r="AR29" s="86">
        <v>1</v>
      </c>
      <c r="AS29" s="86">
        <v>1</v>
      </c>
      <c r="AT29" s="86">
        <v>1</v>
      </c>
      <c r="AU29" s="86">
        <v>1</v>
      </c>
      <c r="AV29" s="86">
        <v>1</v>
      </c>
      <c r="AW29" s="86">
        <v>1</v>
      </c>
      <c r="AX29" s="86">
        <v>1</v>
      </c>
      <c r="AY29" s="86">
        <v>1</v>
      </c>
      <c r="AZ29" s="86">
        <v>1</v>
      </c>
      <c r="BA29" s="86"/>
      <c r="BB29" s="86"/>
      <c r="BC29" s="86"/>
      <c r="BD29" s="86"/>
      <c r="BE29" s="86"/>
      <c r="BF29" s="86"/>
      <c r="BG29" s="86"/>
      <c r="BH29" s="86"/>
      <c r="BI29" s="86"/>
      <c r="BJ29" s="86"/>
      <c r="BK29" s="86"/>
      <c r="BL29" s="86"/>
      <c r="BM29" s="86"/>
      <c r="BN29" s="86"/>
      <c r="BO29" s="86"/>
      <c r="BP29" s="86"/>
      <c r="BQ29" s="86"/>
      <c r="BR29" s="86"/>
      <c r="BS29" s="86"/>
      <c r="BT29" s="87">
        <f>SUM(G29:BS29)</f>
        <v>43</v>
      </c>
      <c r="BU29" s="48"/>
    </row>
    <row r="30" spans="1:73" s="67" customFormat="1" ht="18.25" customHeight="1">
      <c r="A30" s="83"/>
      <c r="B30" s="48"/>
      <c r="C30" s="84"/>
      <c r="D30" s="85"/>
      <c r="F30" s="74"/>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7">
        <f>SUM(G30:BS30)</f>
        <v>0</v>
      </c>
      <c r="BU30" s="48"/>
    </row>
    <row r="31" spans="1:73" s="88" customFormat="1" ht="18.75" customHeight="1">
      <c r="B31" s="89"/>
      <c r="C31" s="90"/>
      <c r="D31" s="91"/>
      <c r="E31" s="92"/>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87"/>
      <c r="BU31" s="89"/>
    </row>
    <row r="32" spans="1:73" s="67" customFormat="1" ht="18.75" customHeight="1" thickBot="1">
      <c r="A32" s="74"/>
      <c r="B32" s="48"/>
      <c r="C32" s="94" t="s">
        <v>4</v>
      </c>
      <c r="D32" s="95"/>
      <c r="E32" s="96"/>
      <c r="F32" s="96"/>
      <c r="G32" s="97">
        <f>SUM(G27:G31)</f>
        <v>0</v>
      </c>
      <c r="H32" s="97">
        <f>SUM(H27:H31)</f>
        <v>0</v>
      </c>
      <c r="I32" s="97">
        <f>SUM(I27:I31)</f>
        <v>0</v>
      </c>
      <c r="J32" s="97">
        <f>SUM(J27:J31)</f>
        <v>0</v>
      </c>
      <c r="K32" s="97">
        <f>SUM(K27:K31)</f>
        <v>0</v>
      </c>
      <c r="L32" s="97">
        <f t="shared" ref="L32:AL32" si="0">SUM(L27:L29)</f>
        <v>9</v>
      </c>
      <c r="M32" s="97">
        <f t="shared" si="0"/>
        <v>3</v>
      </c>
      <c r="N32" s="97">
        <f t="shared" si="0"/>
        <v>3</v>
      </c>
      <c r="O32" s="97">
        <f t="shared" si="0"/>
        <v>3</v>
      </c>
      <c r="P32" s="97">
        <f t="shared" si="0"/>
        <v>3</v>
      </c>
      <c r="Q32" s="97">
        <f t="shared" si="0"/>
        <v>3</v>
      </c>
      <c r="R32" s="97">
        <f t="shared" si="0"/>
        <v>3</v>
      </c>
      <c r="S32" s="97">
        <f t="shared" si="0"/>
        <v>3</v>
      </c>
      <c r="T32" s="97">
        <f t="shared" si="0"/>
        <v>3</v>
      </c>
      <c r="U32" s="97">
        <f t="shared" si="0"/>
        <v>3</v>
      </c>
      <c r="V32" s="97">
        <f t="shared" si="0"/>
        <v>3</v>
      </c>
      <c r="W32" s="97">
        <f t="shared" si="0"/>
        <v>0</v>
      </c>
      <c r="X32" s="97">
        <f t="shared" si="0"/>
        <v>3</v>
      </c>
      <c r="Y32" s="97">
        <f t="shared" si="0"/>
        <v>3</v>
      </c>
      <c r="Z32" s="97">
        <f t="shared" si="0"/>
        <v>3</v>
      </c>
      <c r="AA32" s="97">
        <f t="shared" si="0"/>
        <v>3</v>
      </c>
      <c r="AB32" s="97">
        <f t="shared" si="0"/>
        <v>3</v>
      </c>
      <c r="AC32" s="97">
        <f t="shared" si="0"/>
        <v>3</v>
      </c>
      <c r="AD32" s="97">
        <f t="shared" si="0"/>
        <v>3</v>
      </c>
      <c r="AE32" s="97">
        <f t="shared" si="0"/>
        <v>3</v>
      </c>
      <c r="AF32" s="97">
        <f t="shared" si="0"/>
        <v>3</v>
      </c>
      <c r="AG32" s="97">
        <f t="shared" si="0"/>
        <v>3</v>
      </c>
      <c r="AH32" s="97">
        <f t="shared" si="0"/>
        <v>3</v>
      </c>
      <c r="AI32" s="97">
        <f t="shared" si="0"/>
        <v>3</v>
      </c>
      <c r="AJ32" s="97">
        <f t="shared" si="0"/>
        <v>3</v>
      </c>
      <c r="AK32" s="97">
        <f t="shared" si="0"/>
        <v>3</v>
      </c>
      <c r="AL32" s="97">
        <f t="shared" si="0"/>
        <v>3</v>
      </c>
      <c r="AM32" s="97">
        <f t="shared" ref="AM32:BJ32" si="1">SUM(AM27:AM29)</f>
        <v>3</v>
      </c>
      <c r="AN32" s="97">
        <f t="shared" si="1"/>
        <v>3</v>
      </c>
      <c r="AO32" s="97">
        <f t="shared" si="1"/>
        <v>3</v>
      </c>
      <c r="AP32" s="97">
        <f t="shared" si="1"/>
        <v>3</v>
      </c>
      <c r="AQ32" s="97">
        <f t="shared" si="1"/>
        <v>3</v>
      </c>
      <c r="AR32" s="97">
        <f t="shared" si="1"/>
        <v>3</v>
      </c>
      <c r="AS32" s="97">
        <f t="shared" si="1"/>
        <v>3</v>
      </c>
      <c r="AT32" s="97">
        <f t="shared" si="1"/>
        <v>3</v>
      </c>
      <c r="AU32" s="97">
        <f t="shared" si="1"/>
        <v>3</v>
      </c>
      <c r="AV32" s="97">
        <f t="shared" si="1"/>
        <v>3</v>
      </c>
      <c r="AW32" s="97">
        <f t="shared" si="1"/>
        <v>3</v>
      </c>
      <c r="AX32" s="97">
        <f t="shared" si="1"/>
        <v>3</v>
      </c>
      <c r="AY32" s="97">
        <f t="shared" si="1"/>
        <v>3</v>
      </c>
      <c r="AZ32" s="97">
        <f t="shared" si="1"/>
        <v>3</v>
      </c>
      <c r="BA32" s="97">
        <f t="shared" si="1"/>
        <v>0</v>
      </c>
      <c r="BB32" s="97">
        <f t="shared" si="1"/>
        <v>0</v>
      </c>
      <c r="BC32" s="97">
        <f t="shared" si="1"/>
        <v>0</v>
      </c>
      <c r="BD32" s="97">
        <f t="shared" si="1"/>
        <v>0</v>
      </c>
      <c r="BE32" s="97">
        <f t="shared" si="1"/>
        <v>0</v>
      </c>
      <c r="BF32" s="97">
        <f t="shared" si="1"/>
        <v>0</v>
      </c>
      <c r="BG32" s="97">
        <f t="shared" si="1"/>
        <v>0</v>
      </c>
      <c r="BH32" s="97">
        <f t="shared" si="1"/>
        <v>0</v>
      </c>
      <c r="BI32" s="97">
        <f t="shared" si="1"/>
        <v>0</v>
      </c>
      <c r="BJ32" s="97">
        <f t="shared" si="1"/>
        <v>0</v>
      </c>
      <c r="BK32" s="97">
        <f t="shared" ref="BK32:BS32" si="2">SUM(BK27:BK31)</f>
        <v>0</v>
      </c>
      <c r="BL32" s="97">
        <f t="shared" si="2"/>
        <v>0</v>
      </c>
      <c r="BM32" s="97">
        <f t="shared" si="2"/>
        <v>0</v>
      </c>
      <c r="BN32" s="97">
        <f t="shared" si="2"/>
        <v>0</v>
      </c>
      <c r="BO32" s="97">
        <f t="shared" si="2"/>
        <v>0</v>
      </c>
      <c r="BP32" s="97">
        <f t="shared" si="2"/>
        <v>0</v>
      </c>
      <c r="BQ32" s="97">
        <f t="shared" si="2"/>
        <v>0</v>
      </c>
      <c r="BR32" s="97">
        <f t="shared" si="2"/>
        <v>0</v>
      </c>
      <c r="BS32" s="97">
        <f t="shared" si="2"/>
        <v>0</v>
      </c>
      <c r="BT32" s="98">
        <f>SUM(G32:BJ32)</f>
        <v>126</v>
      </c>
      <c r="BU32" s="48"/>
    </row>
    <row r="33" spans="1:73" s="67" customFormat="1" ht="12" thickBot="1">
      <c r="A33" s="74"/>
      <c r="B33" s="48"/>
      <c r="C33" s="79" t="s">
        <v>13</v>
      </c>
      <c r="D33" s="85"/>
      <c r="E33" s="99"/>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1"/>
      <c r="BU33" s="48"/>
    </row>
    <row r="34" spans="1:73" s="67" customFormat="1" ht="11.5">
      <c r="A34" s="74"/>
      <c r="B34" s="48"/>
      <c r="C34" s="79"/>
      <c r="D34" s="85"/>
      <c r="E34" s="99"/>
      <c r="F34" s="99"/>
      <c r="G34" s="71"/>
      <c r="H34" s="72"/>
      <c r="I34" s="72"/>
      <c r="J34" s="72"/>
      <c r="K34" s="72"/>
      <c r="L34" s="71">
        <v>2024</v>
      </c>
      <c r="M34" s="72"/>
      <c r="N34" s="72"/>
      <c r="O34" s="72"/>
      <c r="P34" s="72"/>
      <c r="Q34" s="72"/>
      <c r="R34" s="72"/>
      <c r="S34" s="72"/>
      <c r="T34" s="72"/>
      <c r="U34" s="72"/>
      <c r="V34" s="72"/>
      <c r="W34" s="72"/>
      <c r="X34" s="71">
        <v>2025</v>
      </c>
      <c r="Y34" s="72"/>
      <c r="Z34" s="72"/>
      <c r="AA34" s="72"/>
      <c r="AB34" s="72"/>
      <c r="AC34" s="72"/>
      <c r="AD34" s="72"/>
      <c r="AE34" s="72"/>
      <c r="AF34" s="72"/>
      <c r="AG34" s="72"/>
      <c r="AH34" s="72"/>
      <c r="AI34" s="72"/>
      <c r="AJ34" s="71">
        <v>2026</v>
      </c>
      <c r="AK34" s="72"/>
      <c r="AL34" s="72"/>
      <c r="AM34" s="72"/>
      <c r="AN34" s="72"/>
      <c r="AO34" s="72"/>
      <c r="AP34" s="72"/>
      <c r="AQ34" s="72"/>
      <c r="AR34" s="72"/>
      <c r="AS34" s="72"/>
      <c r="AT34" s="72"/>
      <c r="AU34" s="72"/>
      <c r="AV34" s="71">
        <v>2027</v>
      </c>
      <c r="AW34" s="72"/>
      <c r="AX34" s="72"/>
      <c r="AY34" s="72"/>
      <c r="AZ34" s="72"/>
      <c r="BA34" s="72"/>
      <c r="BB34" s="72"/>
      <c r="BC34" s="72"/>
      <c r="BD34" s="72"/>
      <c r="BE34" s="72"/>
      <c r="BF34" s="72"/>
      <c r="BG34" s="72"/>
      <c r="BH34" s="71">
        <v>2028</v>
      </c>
      <c r="BI34" s="72"/>
      <c r="BJ34" s="72"/>
      <c r="BK34" s="72"/>
      <c r="BL34" s="72"/>
      <c r="BM34" s="72"/>
      <c r="BN34" s="72"/>
      <c r="BO34" s="72"/>
      <c r="BP34" s="72"/>
      <c r="BQ34" s="72"/>
      <c r="BR34" s="72"/>
      <c r="BS34" s="72"/>
      <c r="BT34" s="102" t="s">
        <v>1</v>
      </c>
      <c r="BU34" s="48"/>
    </row>
    <row r="35" spans="1:73" s="74" customFormat="1" ht="16.5" customHeight="1" thickBot="1">
      <c r="B35" s="37"/>
      <c r="C35" s="79"/>
      <c r="D35" s="85"/>
      <c r="E35" s="103"/>
      <c r="F35" s="99"/>
      <c r="G35" s="75" t="s">
        <v>5</v>
      </c>
      <c r="H35" s="75" t="s">
        <v>7</v>
      </c>
      <c r="I35" s="75" t="s">
        <v>5</v>
      </c>
      <c r="J35" s="75" t="s">
        <v>6</v>
      </c>
      <c r="K35" s="75" t="s">
        <v>6</v>
      </c>
      <c r="L35" s="75" t="s">
        <v>6</v>
      </c>
      <c r="M35" s="75" t="s">
        <v>12</v>
      </c>
      <c r="N35" s="75" t="s">
        <v>5</v>
      </c>
      <c r="O35" s="75" t="s">
        <v>7</v>
      </c>
      <c r="P35" s="75" t="s">
        <v>5</v>
      </c>
      <c r="Q35" s="75" t="s">
        <v>6</v>
      </c>
      <c r="R35" s="75" t="s">
        <v>6</v>
      </c>
      <c r="S35" s="75" t="s">
        <v>7</v>
      </c>
      <c r="T35" s="75" t="s">
        <v>8</v>
      </c>
      <c r="U35" s="75" t="s">
        <v>9</v>
      </c>
      <c r="V35" s="75" t="s">
        <v>10</v>
      </c>
      <c r="W35" s="75" t="s">
        <v>11</v>
      </c>
      <c r="X35" s="75" t="s">
        <v>6</v>
      </c>
      <c r="Y35" s="75" t="s">
        <v>12</v>
      </c>
      <c r="Z35" s="75" t="s">
        <v>5</v>
      </c>
      <c r="AA35" s="75" t="s">
        <v>7</v>
      </c>
      <c r="AB35" s="75" t="s">
        <v>5</v>
      </c>
      <c r="AC35" s="75" t="s">
        <v>6</v>
      </c>
      <c r="AD35" s="75" t="s">
        <v>6</v>
      </c>
      <c r="AE35" s="75" t="s">
        <v>7</v>
      </c>
      <c r="AF35" s="75" t="s">
        <v>8</v>
      </c>
      <c r="AG35" s="75" t="s">
        <v>9</v>
      </c>
      <c r="AH35" s="75" t="s">
        <v>10</v>
      </c>
      <c r="AI35" s="75" t="s">
        <v>11</v>
      </c>
      <c r="AJ35" s="75" t="s">
        <v>6</v>
      </c>
      <c r="AK35" s="75" t="s">
        <v>12</v>
      </c>
      <c r="AL35" s="75" t="s">
        <v>5</v>
      </c>
      <c r="AM35" s="75" t="s">
        <v>7</v>
      </c>
      <c r="AN35" s="75" t="s">
        <v>5</v>
      </c>
      <c r="AO35" s="75" t="s">
        <v>6</v>
      </c>
      <c r="AP35" s="75" t="s">
        <v>6</v>
      </c>
      <c r="AQ35" s="75" t="s">
        <v>7</v>
      </c>
      <c r="AR35" s="75" t="s">
        <v>8</v>
      </c>
      <c r="AS35" s="75" t="s">
        <v>9</v>
      </c>
      <c r="AT35" s="75" t="s">
        <v>10</v>
      </c>
      <c r="AU35" s="75" t="s">
        <v>11</v>
      </c>
      <c r="AV35" s="75" t="s">
        <v>6</v>
      </c>
      <c r="AW35" s="75" t="s">
        <v>12</v>
      </c>
      <c r="AX35" s="75" t="s">
        <v>5</v>
      </c>
      <c r="AY35" s="75" t="s">
        <v>7</v>
      </c>
      <c r="AZ35" s="75" t="s">
        <v>5</v>
      </c>
      <c r="BA35" s="75" t="s">
        <v>6</v>
      </c>
      <c r="BB35" s="75" t="s">
        <v>6</v>
      </c>
      <c r="BC35" s="75" t="s">
        <v>7</v>
      </c>
      <c r="BD35" s="75" t="s">
        <v>8</v>
      </c>
      <c r="BE35" s="75" t="s">
        <v>9</v>
      </c>
      <c r="BF35" s="75" t="s">
        <v>10</v>
      </c>
      <c r="BG35" s="75" t="s">
        <v>11</v>
      </c>
      <c r="BH35" s="75" t="s">
        <v>6</v>
      </c>
      <c r="BI35" s="75" t="s">
        <v>12</v>
      </c>
      <c r="BJ35" s="75" t="s">
        <v>5</v>
      </c>
      <c r="BK35" s="75" t="s">
        <v>7</v>
      </c>
      <c r="BL35" s="75" t="s">
        <v>5</v>
      </c>
      <c r="BM35" s="75" t="s">
        <v>6</v>
      </c>
      <c r="BN35" s="75" t="s">
        <v>6</v>
      </c>
      <c r="BO35" s="75" t="s">
        <v>7</v>
      </c>
      <c r="BP35" s="75" t="s">
        <v>8</v>
      </c>
      <c r="BQ35" s="75" t="s">
        <v>9</v>
      </c>
      <c r="BR35" s="75" t="s">
        <v>10</v>
      </c>
      <c r="BS35" s="75" t="s">
        <v>11</v>
      </c>
      <c r="BT35" s="104"/>
      <c r="BU35" s="37"/>
    </row>
    <row r="36" spans="1:73" s="67" customFormat="1" ht="18.75" customHeight="1">
      <c r="B36" s="48"/>
      <c r="C36" s="79" t="s">
        <v>170</v>
      </c>
      <c r="D36" s="105" t="s">
        <v>169</v>
      </c>
      <c r="E36" s="103" t="s">
        <v>166</v>
      </c>
      <c r="F36" s="106"/>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8"/>
      <c r="BU36" s="48"/>
    </row>
    <row r="37" spans="1:73" s="67" customFormat="1" ht="19.399999999999999" customHeight="1">
      <c r="A37" s="74"/>
      <c r="B37" s="48"/>
      <c r="C37" s="84" t="str">
        <f>C27</f>
        <v>A</v>
      </c>
      <c r="D37" s="74">
        <v>2024</v>
      </c>
      <c r="E37" s="109">
        <v>100</v>
      </c>
      <c r="F37" s="74"/>
      <c r="G37" s="110">
        <f>+G27*$E$37</f>
        <v>0</v>
      </c>
      <c r="H37" s="110">
        <f>+H27*$E$37</f>
        <v>0</v>
      </c>
      <c r="I37" s="110">
        <f>+I27*$E$37</f>
        <v>0</v>
      </c>
      <c r="J37" s="110">
        <f>+J27*$E$37</f>
        <v>0</v>
      </c>
      <c r="K37" s="110">
        <f>+K27*$E$37</f>
        <v>0</v>
      </c>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f t="shared" ref="BK37:BS37" si="3">+BK27*$E$37</f>
        <v>0</v>
      </c>
      <c r="BL37" s="110">
        <f t="shared" si="3"/>
        <v>0</v>
      </c>
      <c r="BM37" s="110">
        <f t="shared" si="3"/>
        <v>0</v>
      </c>
      <c r="BN37" s="110">
        <f t="shared" si="3"/>
        <v>0</v>
      </c>
      <c r="BO37" s="110">
        <f t="shared" si="3"/>
        <v>0</v>
      </c>
      <c r="BP37" s="110">
        <f t="shared" si="3"/>
        <v>0</v>
      </c>
      <c r="BQ37" s="110">
        <f t="shared" si="3"/>
        <v>0</v>
      </c>
      <c r="BR37" s="110">
        <f t="shared" si="3"/>
        <v>0</v>
      </c>
      <c r="BS37" s="110">
        <f t="shared" si="3"/>
        <v>0</v>
      </c>
      <c r="BT37" s="111">
        <f t="shared" ref="BT37:BT52" si="4">SUM(G37:BJ37)</f>
        <v>0</v>
      </c>
      <c r="BU37" s="48"/>
    </row>
    <row r="38" spans="1:73" s="67" customFormat="1" ht="19.399999999999999" customHeight="1">
      <c r="A38" s="74"/>
      <c r="B38" s="48"/>
      <c r="C38" s="84"/>
      <c r="D38" s="74">
        <v>2025</v>
      </c>
      <c r="E38" s="109">
        <v>100</v>
      </c>
      <c r="F38" s="74"/>
      <c r="G38" s="110"/>
      <c r="H38" s="110"/>
      <c r="I38" s="110"/>
      <c r="J38" s="110"/>
      <c r="K38" s="110"/>
      <c r="L38" s="110">
        <f t="shared" ref="L38:W38" si="5">+L27*$E$38</f>
        <v>200</v>
      </c>
      <c r="M38" s="110">
        <f t="shared" si="5"/>
        <v>100</v>
      </c>
      <c r="N38" s="110">
        <f t="shared" si="5"/>
        <v>100</v>
      </c>
      <c r="O38" s="110">
        <f t="shared" si="5"/>
        <v>100</v>
      </c>
      <c r="P38" s="110">
        <f t="shared" si="5"/>
        <v>100</v>
      </c>
      <c r="Q38" s="110">
        <f t="shared" si="5"/>
        <v>100</v>
      </c>
      <c r="R38" s="110">
        <f t="shared" si="5"/>
        <v>100</v>
      </c>
      <c r="S38" s="110">
        <f t="shared" si="5"/>
        <v>100</v>
      </c>
      <c r="T38" s="110">
        <f t="shared" si="5"/>
        <v>100</v>
      </c>
      <c r="U38" s="110">
        <f t="shared" si="5"/>
        <v>100</v>
      </c>
      <c r="V38" s="110">
        <f t="shared" si="5"/>
        <v>100</v>
      </c>
      <c r="W38" s="110">
        <f t="shared" si="5"/>
        <v>0</v>
      </c>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t="e">
        <f t="shared" ref="BK38:BS38" si="6">+BK24*$E$43</f>
        <v>#VALUE!</v>
      </c>
      <c r="BL38" s="110" t="e">
        <f t="shared" si="6"/>
        <v>#VALUE!</v>
      </c>
      <c r="BM38" s="110" t="e">
        <f t="shared" si="6"/>
        <v>#VALUE!</v>
      </c>
      <c r="BN38" s="110" t="e">
        <f t="shared" si="6"/>
        <v>#VALUE!</v>
      </c>
      <c r="BO38" s="110" t="e">
        <f t="shared" si="6"/>
        <v>#VALUE!</v>
      </c>
      <c r="BP38" s="110" t="e">
        <f t="shared" si="6"/>
        <v>#VALUE!</v>
      </c>
      <c r="BQ38" s="110" t="e">
        <f t="shared" si="6"/>
        <v>#VALUE!</v>
      </c>
      <c r="BR38" s="110" t="e">
        <f t="shared" si="6"/>
        <v>#VALUE!</v>
      </c>
      <c r="BS38" s="110" t="e">
        <f t="shared" si="6"/>
        <v>#VALUE!</v>
      </c>
      <c r="BT38" s="111">
        <f t="shared" si="4"/>
        <v>1200</v>
      </c>
      <c r="BU38" s="48"/>
    </row>
    <row r="39" spans="1:73" s="67" customFormat="1" ht="19.399999999999999" customHeight="1">
      <c r="A39" s="74"/>
      <c r="B39" s="48"/>
      <c r="C39" s="84"/>
      <c r="D39" s="74">
        <v>2026</v>
      </c>
      <c r="E39" s="109">
        <v>100</v>
      </c>
      <c r="F39" s="74"/>
      <c r="G39" s="110"/>
      <c r="H39" s="110"/>
      <c r="I39" s="110"/>
      <c r="J39" s="110"/>
      <c r="K39" s="110"/>
      <c r="L39" s="110"/>
      <c r="M39" s="110"/>
      <c r="N39" s="110"/>
      <c r="O39" s="110"/>
      <c r="P39" s="110"/>
      <c r="Q39" s="110"/>
      <c r="R39" s="110"/>
      <c r="S39" s="110"/>
      <c r="T39" s="110"/>
      <c r="U39" s="110"/>
      <c r="V39" s="110"/>
      <c r="W39" s="110"/>
      <c r="X39" s="110">
        <f t="shared" ref="X39:AI39" si="7">+X27*$E$39</f>
        <v>100</v>
      </c>
      <c r="Y39" s="110">
        <f t="shared" si="7"/>
        <v>100</v>
      </c>
      <c r="Z39" s="110">
        <f t="shared" si="7"/>
        <v>100</v>
      </c>
      <c r="AA39" s="110">
        <f t="shared" si="7"/>
        <v>100</v>
      </c>
      <c r="AB39" s="110">
        <f t="shared" si="7"/>
        <v>100</v>
      </c>
      <c r="AC39" s="110">
        <f t="shared" si="7"/>
        <v>100</v>
      </c>
      <c r="AD39" s="110">
        <f t="shared" si="7"/>
        <v>100</v>
      </c>
      <c r="AE39" s="110">
        <f t="shared" si="7"/>
        <v>100</v>
      </c>
      <c r="AF39" s="110">
        <f t="shared" si="7"/>
        <v>100</v>
      </c>
      <c r="AG39" s="110">
        <f t="shared" si="7"/>
        <v>100</v>
      </c>
      <c r="AH39" s="110">
        <f t="shared" si="7"/>
        <v>100</v>
      </c>
      <c r="AI39" s="110">
        <f t="shared" si="7"/>
        <v>100</v>
      </c>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1">
        <f t="shared" si="4"/>
        <v>1200</v>
      </c>
      <c r="BU39" s="48"/>
    </row>
    <row r="40" spans="1:73" s="67" customFormat="1" ht="19.399999999999999" customHeight="1">
      <c r="A40" s="74"/>
      <c r="B40" s="48"/>
      <c r="C40" s="84"/>
      <c r="D40" s="74">
        <v>2027</v>
      </c>
      <c r="E40" s="109">
        <v>100</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f t="shared" ref="AJ40:AU40" si="8">+AJ27*$E$40</f>
        <v>100</v>
      </c>
      <c r="AK40" s="110">
        <f t="shared" si="8"/>
        <v>100</v>
      </c>
      <c r="AL40" s="110">
        <f t="shared" si="8"/>
        <v>100</v>
      </c>
      <c r="AM40" s="110">
        <f t="shared" si="8"/>
        <v>100</v>
      </c>
      <c r="AN40" s="110">
        <f t="shared" si="8"/>
        <v>100</v>
      </c>
      <c r="AO40" s="110">
        <f t="shared" si="8"/>
        <v>100</v>
      </c>
      <c r="AP40" s="110">
        <f t="shared" si="8"/>
        <v>100</v>
      </c>
      <c r="AQ40" s="110">
        <f t="shared" si="8"/>
        <v>100</v>
      </c>
      <c r="AR40" s="110">
        <f t="shared" si="8"/>
        <v>100</v>
      </c>
      <c r="AS40" s="110">
        <f t="shared" si="8"/>
        <v>100</v>
      </c>
      <c r="AT40" s="110">
        <f t="shared" si="8"/>
        <v>100</v>
      </c>
      <c r="AU40" s="110">
        <f t="shared" si="8"/>
        <v>100</v>
      </c>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1">
        <f t="shared" si="4"/>
        <v>1200</v>
      </c>
      <c r="BU40" s="48"/>
    </row>
    <row r="41" spans="1:73" s="67" customFormat="1" ht="19.399999999999999" customHeight="1">
      <c r="A41" s="74"/>
      <c r="B41" s="48"/>
      <c r="C41" s="84"/>
      <c r="D41" s="74">
        <v>2028</v>
      </c>
      <c r="E41" s="109">
        <v>100</v>
      </c>
      <c r="F41" s="74"/>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f t="shared" ref="AV41:BJ41" si="9">+AV27*$E$41</f>
        <v>100</v>
      </c>
      <c r="AW41" s="110">
        <f t="shared" si="9"/>
        <v>100</v>
      </c>
      <c r="AX41" s="110">
        <f t="shared" si="9"/>
        <v>100</v>
      </c>
      <c r="AY41" s="110">
        <f t="shared" si="9"/>
        <v>100</v>
      </c>
      <c r="AZ41" s="110">
        <f t="shared" si="9"/>
        <v>100</v>
      </c>
      <c r="BA41" s="110">
        <f t="shared" si="9"/>
        <v>0</v>
      </c>
      <c r="BB41" s="110">
        <f t="shared" si="9"/>
        <v>0</v>
      </c>
      <c r="BC41" s="110">
        <f t="shared" si="9"/>
        <v>0</v>
      </c>
      <c r="BD41" s="110">
        <f t="shared" si="9"/>
        <v>0</v>
      </c>
      <c r="BE41" s="110">
        <f t="shared" si="9"/>
        <v>0</v>
      </c>
      <c r="BF41" s="110">
        <f t="shared" si="9"/>
        <v>0</v>
      </c>
      <c r="BG41" s="110">
        <f t="shared" si="9"/>
        <v>0</v>
      </c>
      <c r="BH41" s="110">
        <f t="shared" si="9"/>
        <v>0</v>
      </c>
      <c r="BI41" s="110">
        <f t="shared" si="9"/>
        <v>0</v>
      </c>
      <c r="BJ41" s="110">
        <f t="shared" si="9"/>
        <v>0</v>
      </c>
      <c r="BK41" s="110"/>
      <c r="BL41" s="110"/>
      <c r="BM41" s="110"/>
      <c r="BN41" s="110"/>
      <c r="BO41" s="110"/>
      <c r="BP41" s="110"/>
      <c r="BQ41" s="110"/>
      <c r="BR41" s="110"/>
      <c r="BS41" s="110"/>
      <c r="BT41" s="111">
        <f t="shared" si="4"/>
        <v>500</v>
      </c>
      <c r="BU41" s="48"/>
    </row>
    <row r="42" spans="1:73" s="67" customFormat="1" ht="19.399999999999999" customHeight="1">
      <c r="A42" s="74"/>
      <c r="B42" s="48"/>
      <c r="C42" s="84" t="str">
        <f>C28</f>
        <v>B</v>
      </c>
      <c r="D42" s="74">
        <v>2024</v>
      </c>
      <c r="E42" s="109">
        <v>100</v>
      </c>
      <c r="F42" s="74"/>
      <c r="G42" s="110">
        <f>+G28*$E$42</f>
        <v>0</v>
      </c>
      <c r="H42" s="110">
        <f>+H28*$E$42</f>
        <v>0</v>
      </c>
      <c r="I42" s="110">
        <f>+I28*$E$42</f>
        <v>0</v>
      </c>
      <c r="J42" s="110">
        <f>+J28*$E$42</f>
        <v>0</v>
      </c>
      <c r="K42" s="110">
        <f>+K28*$E$42</f>
        <v>0</v>
      </c>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f t="shared" ref="BK42:BS42" si="10">+BK28*$E$42</f>
        <v>0</v>
      </c>
      <c r="BL42" s="110">
        <f t="shared" si="10"/>
        <v>0</v>
      </c>
      <c r="BM42" s="110">
        <f t="shared" si="10"/>
        <v>0</v>
      </c>
      <c r="BN42" s="110">
        <f t="shared" si="10"/>
        <v>0</v>
      </c>
      <c r="BO42" s="110">
        <f t="shared" si="10"/>
        <v>0</v>
      </c>
      <c r="BP42" s="110">
        <f t="shared" si="10"/>
        <v>0</v>
      </c>
      <c r="BQ42" s="110">
        <f t="shared" si="10"/>
        <v>0</v>
      </c>
      <c r="BR42" s="110">
        <f t="shared" si="10"/>
        <v>0</v>
      </c>
      <c r="BS42" s="110">
        <f t="shared" si="10"/>
        <v>0</v>
      </c>
      <c r="BT42" s="111">
        <f t="shared" si="4"/>
        <v>0</v>
      </c>
      <c r="BU42" s="48"/>
    </row>
    <row r="43" spans="1:73" s="67" customFormat="1" ht="19.399999999999999" customHeight="1">
      <c r="A43" s="74"/>
      <c r="B43" s="48"/>
      <c r="C43" s="84"/>
      <c r="D43" s="74">
        <v>2025</v>
      </c>
      <c r="E43" s="109">
        <v>100</v>
      </c>
      <c r="F43" s="74"/>
      <c r="G43" s="110">
        <f>+G29*$E$43</f>
        <v>0</v>
      </c>
      <c r="H43" s="110">
        <f>+H29*$E$43</f>
        <v>0</v>
      </c>
      <c r="I43" s="110">
        <f>+I29*$E$43</f>
        <v>0</v>
      </c>
      <c r="J43" s="110">
        <f>+J29*$E$43</f>
        <v>0</v>
      </c>
      <c r="K43" s="110">
        <f>+K29*$E$43</f>
        <v>0</v>
      </c>
      <c r="L43" s="110">
        <f t="shared" ref="L43:W43" si="11">+L28*$E$43</f>
        <v>300</v>
      </c>
      <c r="M43" s="110">
        <f t="shared" si="11"/>
        <v>100</v>
      </c>
      <c r="N43" s="110">
        <f t="shared" si="11"/>
        <v>100</v>
      </c>
      <c r="O43" s="110">
        <f t="shared" si="11"/>
        <v>100</v>
      </c>
      <c r="P43" s="110">
        <f t="shared" si="11"/>
        <v>100</v>
      </c>
      <c r="Q43" s="110">
        <f t="shared" si="11"/>
        <v>100</v>
      </c>
      <c r="R43" s="110">
        <f t="shared" si="11"/>
        <v>100</v>
      </c>
      <c r="S43" s="110">
        <f t="shared" si="11"/>
        <v>100</v>
      </c>
      <c r="T43" s="110">
        <f t="shared" si="11"/>
        <v>100</v>
      </c>
      <c r="U43" s="110">
        <f t="shared" si="11"/>
        <v>100</v>
      </c>
      <c r="V43" s="110">
        <f t="shared" si="11"/>
        <v>100</v>
      </c>
      <c r="W43" s="110">
        <f t="shared" si="11"/>
        <v>0</v>
      </c>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f t="shared" ref="BK43:BS43" si="12">+BK29*$E$43</f>
        <v>0</v>
      </c>
      <c r="BL43" s="110">
        <f t="shared" si="12"/>
        <v>0</v>
      </c>
      <c r="BM43" s="110">
        <f t="shared" si="12"/>
        <v>0</v>
      </c>
      <c r="BN43" s="110">
        <f t="shared" si="12"/>
        <v>0</v>
      </c>
      <c r="BO43" s="110">
        <f t="shared" si="12"/>
        <v>0</v>
      </c>
      <c r="BP43" s="110">
        <f t="shared" si="12"/>
        <v>0</v>
      </c>
      <c r="BQ43" s="110">
        <f t="shared" si="12"/>
        <v>0</v>
      </c>
      <c r="BR43" s="110">
        <f t="shared" si="12"/>
        <v>0</v>
      </c>
      <c r="BS43" s="110">
        <f t="shared" si="12"/>
        <v>0</v>
      </c>
      <c r="BT43" s="111">
        <f t="shared" si="4"/>
        <v>1300</v>
      </c>
      <c r="BU43" s="48"/>
    </row>
    <row r="44" spans="1:73" s="67" customFormat="1" ht="19.399999999999999" customHeight="1">
      <c r="A44" s="74"/>
      <c r="B44" s="48"/>
      <c r="C44" s="84"/>
      <c r="D44" s="74">
        <v>2026</v>
      </c>
      <c r="E44" s="109">
        <v>100</v>
      </c>
      <c r="F44" s="74"/>
      <c r="G44" s="110"/>
      <c r="H44" s="110"/>
      <c r="I44" s="110"/>
      <c r="J44" s="110"/>
      <c r="K44" s="110"/>
      <c r="L44" s="110"/>
      <c r="M44" s="110"/>
      <c r="N44" s="110"/>
      <c r="O44" s="110"/>
      <c r="P44" s="110"/>
      <c r="Q44" s="110"/>
      <c r="R44" s="110"/>
      <c r="S44" s="110"/>
      <c r="T44" s="110"/>
      <c r="U44" s="110"/>
      <c r="V44" s="110"/>
      <c r="W44" s="110"/>
      <c r="X44" s="110">
        <f t="shared" ref="X44:AI44" si="13">+X28*$E$44</f>
        <v>100</v>
      </c>
      <c r="Y44" s="110">
        <f t="shared" si="13"/>
        <v>100</v>
      </c>
      <c r="Z44" s="110">
        <f t="shared" si="13"/>
        <v>100</v>
      </c>
      <c r="AA44" s="110">
        <f t="shared" si="13"/>
        <v>100</v>
      </c>
      <c r="AB44" s="110">
        <f t="shared" si="13"/>
        <v>100</v>
      </c>
      <c r="AC44" s="110">
        <f t="shared" si="13"/>
        <v>100</v>
      </c>
      <c r="AD44" s="110">
        <f t="shared" si="13"/>
        <v>100</v>
      </c>
      <c r="AE44" s="110">
        <f t="shared" si="13"/>
        <v>100</v>
      </c>
      <c r="AF44" s="110">
        <f t="shared" si="13"/>
        <v>100</v>
      </c>
      <c r="AG44" s="110">
        <f t="shared" si="13"/>
        <v>100</v>
      </c>
      <c r="AH44" s="110">
        <f t="shared" si="13"/>
        <v>100</v>
      </c>
      <c r="AI44" s="110">
        <f t="shared" si="13"/>
        <v>100</v>
      </c>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1">
        <f t="shared" si="4"/>
        <v>1200</v>
      </c>
      <c r="BU44" s="48"/>
    </row>
    <row r="45" spans="1:73" s="67" customFormat="1" ht="19.399999999999999" customHeight="1">
      <c r="A45" s="74"/>
      <c r="B45" s="48"/>
      <c r="C45" s="84"/>
      <c r="D45" s="74">
        <v>2027</v>
      </c>
      <c r="E45" s="109">
        <v>100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f t="shared" ref="AJ45:AU45" si="14">+AJ28*$E$45</f>
        <v>100</v>
      </c>
      <c r="AK45" s="110">
        <f t="shared" si="14"/>
        <v>100</v>
      </c>
      <c r="AL45" s="110">
        <f t="shared" si="14"/>
        <v>100</v>
      </c>
      <c r="AM45" s="110">
        <f t="shared" si="14"/>
        <v>100</v>
      </c>
      <c r="AN45" s="110">
        <f t="shared" si="14"/>
        <v>100</v>
      </c>
      <c r="AO45" s="110">
        <f t="shared" si="14"/>
        <v>100</v>
      </c>
      <c r="AP45" s="110">
        <f t="shared" si="14"/>
        <v>100</v>
      </c>
      <c r="AQ45" s="110">
        <f t="shared" si="14"/>
        <v>100</v>
      </c>
      <c r="AR45" s="110">
        <f t="shared" si="14"/>
        <v>100</v>
      </c>
      <c r="AS45" s="110">
        <f t="shared" si="14"/>
        <v>100</v>
      </c>
      <c r="AT45" s="110">
        <f t="shared" si="14"/>
        <v>100</v>
      </c>
      <c r="AU45" s="110">
        <f t="shared" si="14"/>
        <v>100</v>
      </c>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1">
        <f t="shared" si="4"/>
        <v>1200</v>
      </c>
      <c r="BU45" s="48"/>
    </row>
    <row r="46" spans="1:73" s="67" customFormat="1" ht="19.399999999999999" customHeight="1">
      <c r="A46" s="74"/>
      <c r="B46" s="48"/>
      <c r="C46" s="84"/>
      <c r="D46" s="74">
        <v>2028</v>
      </c>
      <c r="E46" s="109">
        <v>100</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f t="shared" ref="AV46:BJ46" si="15">+AV28*$E$46</f>
        <v>100</v>
      </c>
      <c r="AW46" s="110">
        <f t="shared" si="15"/>
        <v>100</v>
      </c>
      <c r="AX46" s="110">
        <f t="shared" si="15"/>
        <v>100</v>
      </c>
      <c r="AY46" s="110">
        <f t="shared" si="15"/>
        <v>100</v>
      </c>
      <c r="AZ46" s="110">
        <f t="shared" si="15"/>
        <v>100</v>
      </c>
      <c r="BA46" s="110">
        <f t="shared" si="15"/>
        <v>0</v>
      </c>
      <c r="BB46" s="110">
        <f t="shared" si="15"/>
        <v>0</v>
      </c>
      <c r="BC46" s="110">
        <f t="shared" si="15"/>
        <v>0</v>
      </c>
      <c r="BD46" s="110">
        <f t="shared" si="15"/>
        <v>0</v>
      </c>
      <c r="BE46" s="110">
        <f t="shared" si="15"/>
        <v>0</v>
      </c>
      <c r="BF46" s="110">
        <f t="shared" si="15"/>
        <v>0</v>
      </c>
      <c r="BG46" s="110">
        <f t="shared" si="15"/>
        <v>0</v>
      </c>
      <c r="BH46" s="110">
        <f t="shared" si="15"/>
        <v>0</v>
      </c>
      <c r="BI46" s="110">
        <f t="shared" si="15"/>
        <v>0</v>
      </c>
      <c r="BJ46" s="110">
        <f t="shared" si="15"/>
        <v>0</v>
      </c>
      <c r="BK46" s="110"/>
      <c r="BL46" s="110"/>
      <c r="BM46" s="110"/>
      <c r="BN46" s="110"/>
      <c r="BO46" s="110"/>
      <c r="BP46" s="110"/>
      <c r="BQ46" s="110"/>
      <c r="BR46" s="110"/>
      <c r="BS46" s="110"/>
      <c r="BT46" s="111">
        <f t="shared" si="4"/>
        <v>500</v>
      </c>
      <c r="BU46" s="48"/>
    </row>
    <row r="47" spans="1:73" s="67" customFormat="1" ht="19.399999999999999" customHeight="1">
      <c r="A47" s="74"/>
      <c r="B47" s="48"/>
      <c r="C47" s="84" t="str">
        <f>C29</f>
        <v>C</v>
      </c>
      <c r="D47" s="74">
        <v>2024</v>
      </c>
      <c r="E47" s="109">
        <v>100</v>
      </c>
      <c r="F47" s="74"/>
      <c r="G47" s="110">
        <f t="shared" ref="G47:K47" si="16">+G31*$E$42</f>
        <v>0</v>
      </c>
      <c r="H47" s="110">
        <f t="shared" si="16"/>
        <v>0</v>
      </c>
      <c r="I47" s="110">
        <f t="shared" si="16"/>
        <v>0</v>
      </c>
      <c r="J47" s="110">
        <f t="shared" si="16"/>
        <v>0</v>
      </c>
      <c r="K47" s="110">
        <f t="shared" si="16"/>
        <v>0</v>
      </c>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f t="shared" ref="BK47:BS47" si="17">+BK31*$E$42</f>
        <v>0</v>
      </c>
      <c r="BL47" s="110">
        <f t="shared" si="17"/>
        <v>0</v>
      </c>
      <c r="BM47" s="110">
        <f t="shared" si="17"/>
        <v>0</v>
      </c>
      <c r="BN47" s="110">
        <f t="shared" si="17"/>
        <v>0</v>
      </c>
      <c r="BO47" s="110">
        <f t="shared" si="17"/>
        <v>0</v>
      </c>
      <c r="BP47" s="110">
        <f t="shared" si="17"/>
        <v>0</v>
      </c>
      <c r="BQ47" s="110">
        <f t="shared" si="17"/>
        <v>0</v>
      </c>
      <c r="BR47" s="110">
        <f t="shared" si="17"/>
        <v>0</v>
      </c>
      <c r="BS47" s="110">
        <f t="shared" si="17"/>
        <v>0</v>
      </c>
      <c r="BT47" s="111">
        <f t="shared" si="4"/>
        <v>0</v>
      </c>
      <c r="BU47" s="48"/>
    </row>
    <row r="48" spans="1:73" s="67" customFormat="1" ht="19.399999999999999" customHeight="1">
      <c r="A48" s="74"/>
      <c r="B48" s="48"/>
      <c r="C48" s="84"/>
      <c r="D48" s="74">
        <v>2025</v>
      </c>
      <c r="E48" s="109">
        <v>100</v>
      </c>
      <c r="F48" s="74"/>
      <c r="G48" s="110">
        <f t="shared" ref="G48:K48" si="18">+G32*$E$43</f>
        <v>0</v>
      </c>
      <c r="H48" s="110">
        <f t="shared" si="18"/>
        <v>0</v>
      </c>
      <c r="I48" s="110">
        <f t="shared" si="18"/>
        <v>0</v>
      </c>
      <c r="J48" s="110">
        <f t="shared" si="18"/>
        <v>0</v>
      </c>
      <c r="K48" s="110">
        <f t="shared" si="18"/>
        <v>0</v>
      </c>
      <c r="L48" s="110">
        <f t="shared" ref="L48:W48" si="19">+L29*$E$48</f>
        <v>400</v>
      </c>
      <c r="M48" s="110">
        <f t="shared" si="19"/>
        <v>100</v>
      </c>
      <c r="N48" s="110">
        <f t="shared" si="19"/>
        <v>100</v>
      </c>
      <c r="O48" s="110">
        <f t="shared" si="19"/>
        <v>100</v>
      </c>
      <c r="P48" s="110">
        <f t="shared" si="19"/>
        <v>100</v>
      </c>
      <c r="Q48" s="110">
        <f t="shared" si="19"/>
        <v>100</v>
      </c>
      <c r="R48" s="110">
        <f t="shared" si="19"/>
        <v>100</v>
      </c>
      <c r="S48" s="110">
        <f t="shared" si="19"/>
        <v>100</v>
      </c>
      <c r="T48" s="110">
        <f t="shared" si="19"/>
        <v>100</v>
      </c>
      <c r="U48" s="110">
        <f t="shared" si="19"/>
        <v>100</v>
      </c>
      <c r="V48" s="110">
        <f t="shared" si="19"/>
        <v>100</v>
      </c>
      <c r="W48" s="110">
        <f t="shared" si="19"/>
        <v>0</v>
      </c>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f t="shared" ref="BK48:BS48" si="20">+BK32*$E$43</f>
        <v>0</v>
      </c>
      <c r="BL48" s="110">
        <f t="shared" si="20"/>
        <v>0</v>
      </c>
      <c r="BM48" s="110">
        <f t="shared" si="20"/>
        <v>0</v>
      </c>
      <c r="BN48" s="110">
        <f t="shared" si="20"/>
        <v>0</v>
      </c>
      <c r="BO48" s="110">
        <f t="shared" si="20"/>
        <v>0</v>
      </c>
      <c r="BP48" s="110">
        <f t="shared" si="20"/>
        <v>0</v>
      </c>
      <c r="BQ48" s="110">
        <f t="shared" si="20"/>
        <v>0</v>
      </c>
      <c r="BR48" s="110">
        <f t="shared" si="20"/>
        <v>0</v>
      </c>
      <c r="BS48" s="110">
        <f t="shared" si="20"/>
        <v>0</v>
      </c>
      <c r="BT48" s="111">
        <f t="shared" si="4"/>
        <v>1400</v>
      </c>
      <c r="BU48" s="48"/>
    </row>
    <row r="49" spans="1:93" s="67" customFormat="1" ht="19.399999999999999" customHeight="1">
      <c r="A49" s="74"/>
      <c r="B49" s="48"/>
      <c r="C49" s="84"/>
      <c r="D49" s="74">
        <v>2026</v>
      </c>
      <c r="E49" s="109">
        <v>100</v>
      </c>
      <c r="F49" s="74"/>
      <c r="G49" s="110"/>
      <c r="H49" s="110"/>
      <c r="I49" s="110"/>
      <c r="J49" s="110"/>
      <c r="K49" s="110"/>
      <c r="L49" s="110"/>
      <c r="M49" s="110"/>
      <c r="N49" s="110"/>
      <c r="O49" s="110"/>
      <c r="P49" s="110"/>
      <c r="Q49" s="110"/>
      <c r="R49" s="110"/>
      <c r="S49" s="110"/>
      <c r="T49" s="110"/>
      <c r="U49" s="110"/>
      <c r="V49" s="110"/>
      <c r="W49" s="110"/>
      <c r="X49" s="110">
        <f t="shared" ref="X49:AI49" si="21">+X29*$E$49</f>
        <v>100</v>
      </c>
      <c r="Y49" s="110">
        <f t="shared" si="21"/>
        <v>100</v>
      </c>
      <c r="Z49" s="110">
        <f t="shared" si="21"/>
        <v>100</v>
      </c>
      <c r="AA49" s="110">
        <f t="shared" si="21"/>
        <v>100</v>
      </c>
      <c r="AB49" s="110">
        <f t="shared" si="21"/>
        <v>100</v>
      </c>
      <c r="AC49" s="110">
        <f t="shared" si="21"/>
        <v>100</v>
      </c>
      <c r="AD49" s="110">
        <f t="shared" si="21"/>
        <v>100</v>
      </c>
      <c r="AE49" s="110">
        <f t="shared" si="21"/>
        <v>100</v>
      </c>
      <c r="AF49" s="110">
        <f t="shared" si="21"/>
        <v>100</v>
      </c>
      <c r="AG49" s="110">
        <f t="shared" si="21"/>
        <v>100</v>
      </c>
      <c r="AH49" s="110">
        <f t="shared" si="21"/>
        <v>100</v>
      </c>
      <c r="AI49" s="110">
        <f t="shared" si="21"/>
        <v>100</v>
      </c>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1">
        <f t="shared" si="4"/>
        <v>1200</v>
      </c>
      <c r="BU49" s="48"/>
    </row>
    <row r="50" spans="1:93" s="67" customFormat="1" ht="19.399999999999999" customHeight="1">
      <c r="A50" s="74"/>
      <c r="B50" s="48"/>
      <c r="C50" s="84"/>
      <c r="D50" s="74">
        <v>2027</v>
      </c>
      <c r="E50" s="109">
        <v>100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f t="shared" ref="AJ50:AU50" si="22">+AJ29*$E$50</f>
        <v>100</v>
      </c>
      <c r="AK50" s="110">
        <f t="shared" si="22"/>
        <v>100</v>
      </c>
      <c r="AL50" s="110">
        <f t="shared" si="22"/>
        <v>100</v>
      </c>
      <c r="AM50" s="110">
        <f t="shared" si="22"/>
        <v>100</v>
      </c>
      <c r="AN50" s="110">
        <f t="shared" si="22"/>
        <v>100</v>
      </c>
      <c r="AO50" s="110">
        <f t="shared" si="22"/>
        <v>100</v>
      </c>
      <c r="AP50" s="110">
        <f t="shared" si="22"/>
        <v>100</v>
      </c>
      <c r="AQ50" s="110">
        <f t="shared" si="22"/>
        <v>100</v>
      </c>
      <c r="AR50" s="110">
        <f t="shared" si="22"/>
        <v>100</v>
      </c>
      <c r="AS50" s="110">
        <f t="shared" si="22"/>
        <v>100</v>
      </c>
      <c r="AT50" s="110">
        <f t="shared" si="22"/>
        <v>100</v>
      </c>
      <c r="AU50" s="110">
        <f t="shared" si="22"/>
        <v>100</v>
      </c>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1">
        <f t="shared" si="4"/>
        <v>1200</v>
      </c>
      <c r="BU50" s="48"/>
    </row>
    <row r="51" spans="1:93" s="67" customFormat="1" ht="19.399999999999999" customHeight="1">
      <c r="A51" s="74"/>
      <c r="B51" s="48"/>
      <c r="C51" s="84"/>
      <c r="D51" s="74">
        <v>2028</v>
      </c>
      <c r="E51" s="109">
        <v>100</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f>+AV29*$E$51</f>
        <v>100</v>
      </c>
      <c r="AW51" s="110">
        <f t="shared" ref="AW51:BS51" si="23">+AW29*$E$51</f>
        <v>100</v>
      </c>
      <c r="AX51" s="110">
        <f t="shared" si="23"/>
        <v>100</v>
      </c>
      <c r="AY51" s="110">
        <f t="shared" si="23"/>
        <v>100</v>
      </c>
      <c r="AZ51" s="110">
        <f t="shared" si="23"/>
        <v>100</v>
      </c>
      <c r="BA51" s="110">
        <f t="shared" si="23"/>
        <v>0</v>
      </c>
      <c r="BB51" s="110">
        <f t="shared" si="23"/>
        <v>0</v>
      </c>
      <c r="BC51" s="110">
        <f t="shared" si="23"/>
        <v>0</v>
      </c>
      <c r="BD51" s="110">
        <f t="shared" si="23"/>
        <v>0</v>
      </c>
      <c r="BE51" s="110">
        <f t="shared" si="23"/>
        <v>0</v>
      </c>
      <c r="BF51" s="110">
        <f t="shared" si="23"/>
        <v>0</v>
      </c>
      <c r="BG51" s="110">
        <f t="shared" si="23"/>
        <v>0</v>
      </c>
      <c r="BH51" s="110">
        <f t="shared" si="23"/>
        <v>0</v>
      </c>
      <c r="BI51" s="110">
        <f t="shared" si="23"/>
        <v>0</v>
      </c>
      <c r="BJ51" s="110">
        <f t="shared" si="23"/>
        <v>0</v>
      </c>
      <c r="BK51" s="110">
        <f t="shared" si="23"/>
        <v>0</v>
      </c>
      <c r="BL51" s="110">
        <f t="shared" si="23"/>
        <v>0</v>
      </c>
      <c r="BM51" s="110">
        <f t="shared" si="23"/>
        <v>0</v>
      </c>
      <c r="BN51" s="110">
        <f t="shared" si="23"/>
        <v>0</v>
      </c>
      <c r="BO51" s="110">
        <f t="shared" si="23"/>
        <v>0</v>
      </c>
      <c r="BP51" s="110">
        <f t="shared" si="23"/>
        <v>0</v>
      </c>
      <c r="BQ51" s="110">
        <f t="shared" si="23"/>
        <v>0</v>
      </c>
      <c r="BR51" s="110">
        <f t="shared" si="23"/>
        <v>0</v>
      </c>
      <c r="BS51" s="110">
        <f t="shared" si="23"/>
        <v>0</v>
      </c>
      <c r="BT51" s="111">
        <f t="shared" si="4"/>
        <v>500</v>
      </c>
      <c r="BU51" s="48"/>
    </row>
    <row r="52" spans="1:93" s="67" customFormat="1" ht="19.399999999999999" customHeight="1">
      <c r="A52" s="74"/>
      <c r="B52" s="48"/>
      <c r="C52" s="84" t="s">
        <v>51</v>
      </c>
      <c r="D52" s="109"/>
      <c r="E52" s="109">
        <v>0</v>
      </c>
      <c r="F52" s="74"/>
      <c r="G52" s="110"/>
      <c r="H52" s="110"/>
      <c r="I52" s="110"/>
      <c r="J52" s="110"/>
      <c r="K52" s="110"/>
      <c r="L52" s="110">
        <f t="shared" ref="L52:AL52" si="24">+L30*$E$52</f>
        <v>0</v>
      </c>
      <c r="M52" s="110">
        <f t="shared" si="24"/>
        <v>0</v>
      </c>
      <c r="N52" s="110">
        <f t="shared" si="24"/>
        <v>0</v>
      </c>
      <c r="O52" s="110">
        <f t="shared" si="24"/>
        <v>0</v>
      </c>
      <c r="P52" s="110">
        <f t="shared" si="24"/>
        <v>0</v>
      </c>
      <c r="Q52" s="110">
        <f t="shared" si="24"/>
        <v>0</v>
      </c>
      <c r="R52" s="110">
        <f t="shared" si="24"/>
        <v>0</v>
      </c>
      <c r="S52" s="110">
        <f t="shared" si="24"/>
        <v>0</v>
      </c>
      <c r="T52" s="110">
        <f t="shared" si="24"/>
        <v>0</v>
      </c>
      <c r="U52" s="110">
        <f t="shared" si="24"/>
        <v>0</v>
      </c>
      <c r="V52" s="110">
        <f t="shared" si="24"/>
        <v>0</v>
      </c>
      <c r="W52" s="110">
        <f t="shared" si="24"/>
        <v>0</v>
      </c>
      <c r="X52" s="110">
        <f t="shared" si="24"/>
        <v>0</v>
      </c>
      <c r="Y52" s="110">
        <f t="shared" si="24"/>
        <v>0</v>
      </c>
      <c r="Z52" s="110">
        <f t="shared" si="24"/>
        <v>0</v>
      </c>
      <c r="AA52" s="110">
        <f t="shared" si="24"/>
        <v>0</v>
      </c>
      <c r="AB52" s="110">
        <f t="shared" si="24"/>
        <v>0</v>
      </c>
      <c r="AC52" s="110">
        <f t="shared" si="24"/>
        <v>0</v>
      </c>
      <c r="AD52" s="110">
        <f t="shared" si="24"/>
        <v>0</v>
      </c>
      <c r="AE52" s="110">
        <f t="shared" si="24"/>
        <v>0</v>
      </c>
      <c r="AF52" s="110">
        <f t="shared" si="24"/>
        <v>0</v>
      </c>
      <c r="AG52" s="110">
        <f t="shared" si="24"/>
        <v>0</v>
      </c>
      <c r="AH52" s="110">
        <f t="shared" si="24"/>
        <v>0</v>
      </c>
      <c r="AI52" s="110">
        <f t="shared" si="24"/>
        <v>0</v>
      </c>
      <c r="AJ52" s="110">
        <f t="shared" si="24"/>
        <v>0</v>
      </c>
      <c r="AK52" s="110">
        <f t="shared" si="24"/>
        <v>0</v>
      </c>
      <c r="AL52" s="110">
        <f t="shared" si="24"/>
        <v>0</v>
      </c>
      <c r="AM52" s="110">
        <f t="shared" ref="AM52:BJ52" si="25">+AM30*$E$52</f>
        <v>0</v>
      </c>
      <c r="AN52" s="110">
        <f t="shared" si="25"/>
        <v>0</v>
      </c>
      <c r="AO52" s="110">
        <f t="shared" si="25"/>
        <v>0</v>
      </c>
      <c r="AP52" s="110">
        <f t="shared" si="25"/>
        <v>0</v>
      </c>
      <c r="AQ52" s="110">
        <f t="shared" si="25"/>
        <v>0</v>
      </c>
      <c r="AR52" s="110">
        <f t="shared" si="25"/>
        <v>0</v>
      </c>
      <c r="AS52" s="110">
        <f t="shared" si="25"/>
        <v>0</v>
      </c>
      <c r="AT52" s="110">
        <f t="shared" si="25"/>
        <v>0</v>
      </c>
      <c r="AU52" s="110">
        <f t="shared" si="25"/>
        <v>0</v>
      </c>
      <c r="AV52" s="110">
        <f t="shared" si="25"/>
        <v>0</v>
      </c>
      <c r="AW52" s="110">
        <f t="shared" si="25"/>
        <v>0</v>
      </c>
      <c r="AX52" s="110">
        <f t="shared" si="25"/>
        <v>0</v>
      </c>
      <c r="AY52" s="110">
        <f t="shared" si="25"/>
        <v>0</v>
      </c>
      <c r="AZ52" s="110">
        <f t="shared" si="25"/>
        <v>0</v>
      </c>
      <c r="BA52" s="110">
        <f t="shared" si="25"/>
        <v>0</v>
      </c>
      <c r="BB52" s="110">
        <f t="shared" si="25"/>
        <v>0</v>
      </c>
      <c r="BC52" s="110">
        <f t="shared" si="25"/>
        <v>0</v>
      </c>
      <c r="BD52" s="110">
        <f t="shared" si="25"/>
        <v>0</v>
      </c>
      <c r="BE52" s="110">
        <f t="shared" si="25"/>
        <v>0</v>
      </c>
      <c r="BF52" s="110">
        <f t="shared" si="25"/>
        <v>0</v>
      </c>
      <c r="BG52" s="110">
        <f t="shared" si="25"/>
        <v>0</v>
      </c>
      <c r="BH52" s="110">
        <f t="shared" si="25"/>
        <v>0</v>
      </c>
      <c r="BI52" s="110">
        <f t="shared" si="25"/>
        <v>0</v>
      </c>
      <c r="BJ52" s="110">
        <f t="shared" si="25"/>
        <v>0</v>
      </c>
      <c r="BK52" s="110"/>
      <c r="BL52" s="110"/>
      <c r="BM52" s="110"/>
      <c r="BN52" s="110"/>
      <c r="BO52" s="110"/>
      <c r="BP52" s="110"/>
      <c r="BQ52" s="110"/>
      <c r="BR52" s="110"/>
      <c r="BS52" s="110"/>
      <c r="BT52" s="111">
        <f t="shared" si="4"/>
        <v>0</v>
      </c>
      <c r="BU52" s="48"/>
    </row>
    <row r="53" spans="1:93" s="67" customFormat="1" ht="23.25" customHeight="1" thickBot="1">
      <c r="A53" s="74"/>
      <c r="B53" s="48"/>
      <c r="C53" s="112"/>
      <c r="D53" s="113"/>
      <c r="E53" s="114" t="s">
        <v>14</v>
      </c>
      <c r="F53" s="115"/>
      <c r="G53" s="142">
        <f>SUM(G37:G51)</f>
        <v>0</v>
      </c>
      <c r="H53" s="142">
        <f>SUM(H37:H51)</f>
        <v>0</v>
      </c>
      <c r="I53" s="142">
        <f>SUM(I37:I51)</f>
        <v>0</v>
      </c>
      <c r="J53" s="142">
        <f>SUM(J37:J51)</f>
        <v>0</v>
      </c>
      <c r="K53" s="142">
        <f>SUM(K37:K51)</f>
        <v>0</v>
      </c>
      <c r="L53" s="142">
        <f t="shared" ref="L53:AL53" si="26">SUM(L37:L52)</f>
        <v>900</v>
      </c>
      <c r="M53" s="142">
        <f t="shared" si="26"/>
        <v>300</v>
      </c>
      <c r="N53" s="142">
        <f t="shared" si="26"/>
        <v>300</v>
      </c>
      <c r="O53" s="142">
        <f t="shared" si="26"/>
        <v>300</v>
      </c>
      <c r="P53" s="142">
        <f t="shared" si="26"/>
        <v>300</v>
      </c>
      <c r="Q53" s="142">
        <f t="shared" si="26"/>
        <v>300</v>
      </c>
      <c r="R53" s="142">
        <f t="shared" si="26"/>
        <v>300</v>
      </c>
      <c r="S53" s="142">
        <f t="shared" si="26"/>
        <v>300</v>
      </c>
      <c r="T53" s="142">
        <f t="shared" si="26"/>
        <v>300</v>
      </c>
      <c r="U53" s="142">
        <f t="shared" si="26"/>
        <v>300</v>
      </c>
      <c r="V53" s="142">
        <f t="shared" si="26"/>
        <v>300</v>
      </c>
      <c r="W53" s="142">
        <f t="shared" si="26"/>
        <v>0</v>
      </c>
      <c r="X53" s="142">
        <f t="shared" si="26"/>
        <v>300</v>
      </c>
      <c r="Y53" s="142">
        <f t="shared" si="26"/>
        <v>300</v>
      </c>
      <c r="Z53" s="142">
        <f t="shared" si="26"/>
        <v>300</v>
      </c>
      <c r="AA53" s="142">
        <f t="shared" si="26"/>
        <v>300</v>
      </c>
      <c r="AB53" s="142">
        <f t="shared" si="26"/>
        <v>300</v>
      </c>
      <c r="AC53" s="142">
        <f t="shared" si="26"/>
        <v>300</v>
      </c>
      <c r="AD53" s="142">
        <f t="shared" si="26"/>
        <v>300</v>
      </c>
      <c r="AE53" s="142">
        <f t="shared" si="26"/>
        <v>300</v>
      </c>
      <c r="AF53" s="142">
        <f t="shared" si="26"/>
        <v>300</v>
      </c>
      <c r="AG53" s="142">
        <f t="shared" si="26"/>
        <v>300</v>
      </c>
      <c r="AH53" s="142">
        <f t="shared" si="26"/>
        <v>300</v>
      </c>
      <c r="AI53" s="142">
        <f t="shared" si="26"/>
        <v>300</v>
      </c>
      <c r="AJ53" s="142">
        <f t="shared" si="26"/>
        <v>300</v>
      </c>
      <c r="AK53" s="142">
        <f t="shared" si="26"/>
        <v>300</v>
      </c>
      <c r="AL53" s="142">
        <f t="shared" si="26"/>
        <v>300</v>
      </c>
      <c r="AM53" s="142">
        <f t="shared" ref="AM53:BR53" si="27">SUM(AM37:AM52)</f>
        <v>300</v>
      </c>
      <c r="AN53" s="142">
        <f t="shared" si="27"/>
        <v>300</v>
      </c>
      <c r="AO53" s="142">
        <f t="shared" si="27"/>
        <v>300</v>
      </c>
      <c r="AP53" s="142">
        <f t="shared" si="27"/>
        <v>300</v>
      </c>
      <c r="AQ53" s="142">
        <f t="shared" si="27"/>
        <v>300</v>
      </c>
      <c r="AR53" s="142">
        <f t="shared" si="27"/>
        <v>300</v>
      </c>
      <c r="AS53" s="142">
        <f t="shared" si="27"/>
        <v>300</v>
      </c>
      <c r="AT53" s="142">
        <f t="shared" si="27"/>
        <v>300</v>
      </c>
      <c r="AU53" s="142">
        <f t="shared" si="27"/>
        <v>300</v>
      </c>
      <c r="AV53" s="142">
        <f t="shared" si="27"/>
        <v>300</v>
      </c>
      <c r="AW53" s="142">
        <f t="shared" si="27"/>
        <v>300</v>
      </c>
      <c r="AX53" s="142">
        <f t="shared" si="27"/>
        <v>300</v>
      </c>
      <c r="AY53" s="142">
        <f t="shared" si="27"/>
        <v>300</v>
      </c>
      <c r="AZ53" s="142">
        <f t="shared" si="27"/>
        <v>300</v>
      </c>
      <c r="BA53" s="142">
        <f t="shared" si="27"/>
        <v>0</v>
      </c>
      <c r="BB53" s="142">
        <f t="shared" si="27"/>
        <v>0</v>
      </c>
      <c r="BC53" s="142">
        <f t="shared" si="27"/>
        <v>0</v>
      </c>
      <c r="BD53" s="142">
        <f t="shared" si="27"/>
        <v>0</v>
      </c>
      <c r="BE53" s="142">
        <f t="shared" si="27"/>
        <v>0</v>
      </c>
      <c r="BF53" s="142">
        <f t="shared" si="27"/>
        <v>0</v>
      </c>
      <c r="BG53" s="142">
        <f t="shared" si="27"/>
        <v>0</v>
      </c>
      <c r="BH53" s="142">
        <f t="shared" si="27"/>
        <v>0</v>
      </c>
      <c r="BI53" s="142">
        <f t="shared" si="27"/>
        <v>0</v>
      </c>
      <c r="BJ53" s="142">
        <f t="shared" si="27"/>
        <v>0</v>
      </c>
      <c r="BK53" s="142" t="e">
        <f t="shared" si="27"/>
        <v>#VALUE!</v>
      </c>
      <c r="BL53" s="142" t="e">
        <f t="shared" si="27"/>
        <v>#VALUE!</v>
      </c>
      <c r="BM53" s="142" t="e">
        <f t="shared" si="27"/>
        <v>#VALUE!</v>
      </c>
      <c r="BN53" s="142" t="e">
        <f t="shared" si="27"/>
        <v>#VALUE!</v>
      </c>
      <c r="BO53" s="142" t="e">
        <f t="shared" si="27"/>
        <v>#VALUE!</v>
      </c>
      <c r="BP53" s="142" t="e">
        <f t="shared" si="27"/>
        <v>#VALUE!</v>
      </c>
      <c r="BQ53" s="142" t="e">
        <f t="shared" si="27"/>
        <v>#VALUE!</v>
      </c>
      <c r="BR53" s="142" t="e">
        <f t="shared" si="27"/>
        <v>#VALUE!</v>
      </c>
      <c r="BS53" s="142" t="e">
        <f t="shared" ref="BS53:BT53" si="28">SUM(BS37:BS52)</f>
        <v>#VALUE!</v>
      </c>
      <c r="BT53" s="142">
        <f t="shared" si="28"/>
        <v>12600</v>
      </c>
      <c r="BU53" s="48"/>
      <c r="BV53" s="148"/>
    </row>
    <row r="54" spans="1:93" s="119" customFormat="1" ht="14.25" hidden="1" customHeight="1" thickBot="1">
      <c r="A54" s="116"/>
      <c r="B54" s="48"/>
      <c r="C54" s="116"/>
      <c r="D54" s="117"/>
      <c r="E54" s="118"/>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48"/>
      <c r="BV54" s="117"/>
      <c r="BW54" s="117"/>
      <c r="BX54" s="117"/>
      <c r="BY54" s="117"/>
      <c r="BZ54" s="117"/>
      <c r="CA54" s="117"/>
      <c r="CB54" s="117"/>
      <c r="CC54" s="117"/>
      <c r="CD54" s="117"/>
      <c r="CE54" s="117"/>
      <c r="CF54" s="117"/>
      <c r="CG54" s="117"/>
      <c r="CH54" s="117"/>
      <c r="CI54" s="117"/>
      <c r="CJ54" s="117"/>
      <c r="CK54" s="117"/>
      <c r="CL54" s="117"/>
      <c r="CM54" s="117"/>
      <c r="CN54" s="117"/>
      <c r="CO54" s="117"/>
    </row>
    <row r="55" spans="1:93" s="48" customFormat="1" ht="11.5" hidden="1">
      <c r="A55" s="116"/>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V55" s="117"/>
      <c r="BW55" s="117"/>
      <c r="BX55" s="117"/>
      <c r="BY55" s="117"/>
      <c r="BZ55" s="117"/>
      <c r="CA55" s="117"/>
      <c r="CB55" s="117"/>
      <c r="CC55" s="117"/>
      <c r="CD55" s="117"/>
      <c r="CE55" s="117"/>
      <c r="CF55" s="117"/>
      <c r="CG55" s="117"/>
      <c r="CH55" s="117"/>
      <c r="CI55" s="117"/>
      <c r="CJ55" s="117"/>
      <c r="CK55" s="117"/>
      <c r="CL55" s="117"/>
      <c r="CM55" s="117"/>
      <c r="CN55" s="117"/>
      <c r="CO55" s="117"/>
    </row>
    <row r="56" spans="1:93" s="48" customFormat="1" ht="18" hidden="1" customHeight="1" thickBot="1">
      <c r="A56" s="116"/>
      <c r="C56" s="65"/>
      <c r="D56" s="117"/>
      <c r="E56" s="120"/>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V56" s="117"/>
      <c r="BW56" s="117"/>
      <c r="BX56" s="117"/>
      <c r="BY56" s="117"/>
      <c r="BZ56" s="117"/>
      <c r="CA56" s="117"/>
      <c r="CB56" s="117"/>
      <c r="CC56" s="117"/>
      <c r="CD56" s="117"/>
      <c r="CE56" s="117"/>
      <c r="CF56" s="117"/>
      <c r="CG56" s="117"/>
      <c r="CH56" s="117"/>
      <c r="CI56" s="117"/>
      <c r="CJ56" s="117"/>
      <c r="CK56" s="117"/>
      <c r="CL56" s="117"/>
      <c r="CM56" s="117"/>
      <c r="CN56" s="117"/>
      <c r="CO56" s="117"/>
    </row>
    <row r="57" spans="1:93" s="48" customFormat="1" ht="11.5" hidden="1">
      <c r="A57" s="121"/>
      <c r="C57" s="122"/>
      <c r="D57" s="117"/>
      <c r="E57" s="123"/>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V57" s="117"/>
      <c r="BW57" s="117"/>
      <c r="BX57" s="117"/>
      <c r="BY57" s="117"/>
      <c r="BZ57" s="117"/>
      <c r="CA57" s="117"/>
      <c r="CB57" s="117"/>
      <c r="CC57" s="117"/>
      <c r="CD57" s="117"/>
      <c r="CE57" s="117"/>
      <c r="CF57" s="117"/>
      <c r="CG57" s="117"/>
      <c r="CH57" s="117"/>
      <c r="CI57" s="117"/>
      <c r="CJ57" s="117"/>
      <c r="CK57" s="117"/>
      <c r="CL57" s="117"/>
      <c r="CM57" s="117"/>
      <c r="CN57" s="117"/>
      <c r="CO57" s="117"/>
    </row>
    <row r="58" spans="1:93" s="48" customFormat="1" ht="18.75" hidden="1" customHeight="1" thickBot="1">
      <c r="A58" s="122" t="e">
        <f>#REF!</f>
        <v>#REF!</v>
      </c>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V58" s="117"/>
      <c r="BW58" s="117"/>
      <c r="BX58" s="117"/>
      <c r="BY58" s="117"/>
      <c r="BZ58" s="117"/>
      <c r="CA58" s="117"/>
      <c r="CB58" s="117"/>
      <c r="CC58" s="117"/>
      <c r="CD58" s="117"/>
      <c r="CE58" s="117"/>
      <c r="CF58" s="117"/>
      <c r="CG58" s="117"/>
      <c r="CH58" s="117"/>
      <c r="CI58" s="117"/>
      <c r="CJ58" s="117"/>
      <c r="CK58" s="117"/>
      <c r="CL58" s="117"/>
      <c r="CM58" s="117"/>
      <c r="CN58" s="117"/>
      <c r="CO58" s="117"/>
    </row>
    <row r="59" spans="1:93" s="48" customFormat="1" ht="21.75" hidden="1" customHeight="1" thickBot="1">
      <c r="A59" s="122"/>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V59" s="117"/>
      <c r="BW59" s="117"/>
      <c r="BX59" s="117"/>
      <c r="BY59" s="117"/>
      <c r="BZ59" s="117"/>
      <c r="CA59" s="117"/>
      <c r="CB59" s="117"/>
      <c r="CC59" s="117"/>
      <c r="CD59" s="117"/>
      <c r="CE59" s="117"/>
      <c r="CF59" s="117"/>
      <c r="CG59" s="117"/>
      <c r="CH59" s="117"/>
      <c r="CI59" s="117"/>
      <c r="CJ59" s="117"/>
      <c r="CK59" s="117"/>
      <c r="CL59" s="117"/>
      <c r="CM59" s="117"/>
      <c r="CN59" s="117"/>
      <c r="CO59" s="117"/>
    </row>
    <row r="60" spans="1:93" s="48" customFormat="1" ht="21.75" hidden="1" customHeight="1" thickBot="1">
      <c r="A60" s="122">
        <v>32000000</v>
      </c>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V60" s="117"/>
      <c r="BW60" s="117"/>
      <c r="BX60" s="117"/>
      <c r="BY60" s="117"/>
      <c r="BZ60" s="117"/>
      <c r="CA60" s="117"/>
      <c r="CB60" s="117"/>
      <c r="CC60" s="117"/>
      <c r="CD60" s="117"/>
      <c r="CE60" s="117"/>
      <c r="CF60" s="117"/>
      <c r="CG60" s="117"/>
      <c r="CH60" s="117"/>
      <c r="CI60" s="117"/>
      <c r="CJ60" s="117"/>
      <c r="CK60" s="117"/>
      <c r="CL60" s="117"/>
      <c r="CM60" s="117"/>
      <c r="CN60" s="117"/>
      <c r="CO60" s="117"/>
    </row>
    <row r="61" spans="1:93" s="48" customFormat="1" ht="21.75" hidden="1" customHeight="1" thickBot="1">
      <c r="A61" s="122"/>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V61" s="117"/>
      <c r="BW61" s="117"/>
      <c r="BX61" s="117"/>
      <c r="BY61" s="117"/>
      <c r="BZ61" s="117"/>
      <c r="CA61" s="117"/>
      <c r="CB61" s="117"/>
      <c r="CC61" s="117"/>
      <c r="CD61" s="117"/>
      <c r="CE61" s="117"/>
      <c r="CF61" s="117"/>
      <c r="CG61" s="117"/>
      <c r="CH61" s="117"/>
      <c r="CI61" s="117"/>
      <c r="CJ61" s="117"/>
      <c r="CK61" s="117"/>
      <c r="CL61" s="117"/>
      <c r="CM61" s="117"/>
      <c r="CN61" s="117"/>
      <c r="CO61" s="117"/>
    </row>
    <row r="62" spans="1:93" s="48" customFormat="1" ht="19.5" hidden="1" customHeight="1" thickBot="1">
      <c r="A62" s="124" t="e">
        <f>#REF!/A60</f>
        <v>#REF!</v>
      </c>
      <c r="C62" s="125"/>
      <c r="D62" s="117"/>
      <c r="E62" s="126"/>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V62" s="117"/>
      <c r="BW62" s="117"/>
      <c r="BX62" s="117"/>
      <c r="BY62" s="117"/>
      <c r="BZ62" s="117"/>
      <c r="CA62" s="117"/>
      <c r="CB62" s="117"/>
      <c r="CC62" s="117"/>
      <c r="CD62" s="117"/>
      <c r="CE62" s="117"/>
      <c r="CF62" s="117"/>
      <c r="CG62" s="117"/>
      <c r="CH62" s="117"/>
      <c r="CI62" s="117"/>
      <c r="CJ62" s="117"/>
      <c r="CK62" s="117"/>
      <c r="CL62" s="117"/>
      <c r="CM62" s="117"/>
      <c r="CN62" s="117"/>
      <c r="CO62" s="117"/>
    </row>
    <row r="63" spans="1:93" s="48" customFormat="1" ht="15.75" hidden="1" customHeight="1" thickBot="1">
      <c r="A63" s="127"/>
      <c r="C63" s="128"/>
      <c r="D63" s="117"/>
      <c r="E63" s="129"/>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V63" s="117"/>
      <c r="BW63" s="117"/>
      <c r="BX63" s="117"/>
      <c r="BY63" s="117"/>
      <c r="BZ63" s="117"/>
      <c r="CA63" s="117"/>
      <c r="CB63" s="117"/>
      <c r="CC63" s="117"/>
      <c r="CD63" s="117"/>
      <c r="CE63" s="117"/>
      <c r="CF63" s="117"/>
      <c r="CG63" s="117"/>
      <c r="CH63" s="117"/>
      <c r="CI63" s="117"/>
      <c r="CJ63" s="117"/>
      <c r="CK63" s="117"/>
      <c r="CL63" s="117"/>
      <c r="CM63" s="117"/>
      <c r="CN63" s="117"/>
      <c r="CO63" s="117"/>
    </row>
    <row r="64" spans="1:93" s="48" customFormat="1" ht="23.25" hidden="1" customHeight="1" thickBot="1">
      <c r="A64" s="116"/>
      <c r="C64" s="116"/>
      <c r="D64" s="117"/>
      <c r="E64" s="118"/>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V64" s="117"/>
      <c r="BW64" s="117"/>
      <c r="BX64" s="117"/>
      <c r="BY64" s="117"/>
      <c r="BZ64" s="117"/>
      <c r="CA64" s="117"/>
      <c r="CB64" s="117"/>
      <c r="CC64" s="117"/>
      <c r="CD64" s="117"/>
      <c r="CE64" s="117"/>
      <c r="CF64" s="117"/>
      <c r="CG64" s="117"/>
      <c r="CH64" s="117"/>
      <c r="CI64" s="117"/>
      <c r="CJ64" s="117"/>
      <c r="CK64" s="117"/>
      <c r="CL64" s="117"/>
      <c r="CM64" s="117"/>
      <c r="CN64" s="117"/>
      <c r="CO64" s="117"/>
    </row>
    <row r="65" spans="1:93" s="48" customFormat="1" ht="23.25" hidden="1" customHeight="1" thickBo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V65" s="117"/>
      <c r="BW65" s="117"/>
      <c r="BX65" s="117"/>
      <c r="BY65" s="117"/>
      <c r="BZ65" s="117"/>
      <c r="CA65" s="117"/>
      <c r="CB65" s="117"/>
      <c r="CC65" s="117"/>
      <c r="CD65" s="117"/>
      <c r="CE65" s="117"/>
      <c r="CF65" s="117"/>
      <c r="CG65" s="117"/>
      <c r="CH65" s="117"/>
      <c r="CI65" s="117"/>
      <c r="CJ65" s="117"/>
      <c r="CK65" s="117"/>
      <c r="CL65" s="117"/>
      <c r="CM65" s="117"/>
      <c r="CN65" s="117"/>
      <c r="CO65" s="117"/>
    </row>
    <row r="66" spans="1:93" s="48" customFormat="1" ht="11.5" hidden="1">
      <c r="A66" s="65"/>
      <c r="C66" s="65"/>
      <c r="E66" s="120"/>
    </row>
    <row r="67" spans="1:93" s="48" customFormat="1" ht="11.5" hidden="1">
      <c r="A67" s="65"/>
      <c r="C67" s="65"/>
      <c r="E67" s="120"/>
    </row>
    <row r="68" spans="1:93" s="48" customFormat="1" ht="11.5" hidden="1">
      <c r="A68" s="65"/>
      <c r="C68" s="65"/>
      <c r="E68" s="120"/>
    </row>
    <row r="69" spans="1:93" s="37" customFormat="1" ht="11.5" hidden="1">
      <c r="A69" s="54"/>
      <c r="C69" s="54"/>
      <c r="E69" s="130"/>
    </row>
    <row r="70" spans="1:93" s="37" customFormat="1" ht="11.5" hidden="1">
      <c r="A70" s="54"/>
      <c r="C70" s="54"/>
      <c r="E70" s="130"/>
    </row>
    <row r="71" spans="1:93" s="37" customFormat="1" ht="19.5" hidden="1" customHeight="1" thickBot="1">
      <c r="A71" s="54"/>
      <c r="C71" s="54"/>
      <c r="E71" s="130"/>
    </row>
    <row r="72" spans="1:93" s="37" customFormat="1" ht="19.5" hidden="1" customHeight="1" thickBot="1">
      <c r="A72" s="54"/>
      <c r="C72" s="54"/>
      <c r="E72" s="130"/>
    </row>
    <row r="73" spans="1:93" s="37" customFormat="1" ht="19.5" hidden="1" customHeight="1" thickBot="1">
      <c r="A73" s="54"/>
      <c r="C73" s="54"/>
      <c r="E73" s="130"/>
    </row>
    <row r="74" spans="1:93" s="37" customFormat="1" ht="19.5" hidden="1" customHeight="1" thickBot="1">
      <c r="A74" s="54"/>
      <c r="C74" s="54"/>
      <c r="E74" s="130"/>
    </row>
    <row r="75" spans="1:93" s="37" customFormat="1" ht="19.5" hidden="1" customHeight="1" thickBot="1">
      <c r="A75" s="54"/>
      <c r="C75" s="54"/>
      <c r="E75" s="130"/>
    </row>
    <row r="76" spans="1:93" s="37" customFormat="1" ht="16.5" hidden="1" customHeight="1" thickBot="1">
      <c r="A76" s="54"/>
      <c r="C76" s="54"/>
      <c r="E76" s="130"/>
    </row>
    <row r="77" spans="1:93" s="37" customFormat="1" ht="16.5" hidden="1" customHeight="1">
      <c r="A77" s="54"/>
      <c r="C77" s="54"/>
      <c r="E77" s="130"/>
    </row>
    <row r="78" spans="1:93" s="16" customFormat="1" ht="16.399999999999999" hidden="1" customHeight="1">
      <c r="A78" s="24"/>
      <c r="C78" s="24"/>
      <c r="D78" s="26"/>
      <c r="E78" s="25"/>
      <c r="BT78" s="26"/>
    </row>
  </sheetData>
  <mergeCells count="1">
    <mergeCell ref="C24:E25"/>
  </mergeCells>
  <pageMargins left="0.70866141732283472" right="0.70866141732283472" top="0.35433070866141736" bottom="0.74803149606299213" header="0.31496062992125984" footer="0.31496062992125984"/>
  <pageSetup paperSize="8"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80"/>
  <sheetViews>
    <sheetView showGridLines="0" zoomScale="80" zoomScaleNormal="80" zoomScalePageLayoutView="78" workbookViewId="0">
      <selection activeCell="A3" sqref="A3"/>
    </sheetView>
  </sheetViews>
  <sheetFormatPr defaultColWidth="9.1796875" defaultRowHeight="12.5"/>
  <cols>
    <col min="1" max="1" width="27.1796875" style="151" customWidth="1"/>
    <col min="2" max="3" width="25" style="151" customWidth="1"/>
    <col min="4" max="5" width="12" style="151" customWidth="1"/>
    <col min="6" max="7" width="12.1796875" style="151" customWidth="1"/>
    <col min="8" max="9" width="14" style="151" customWidth="1"/>
    <col min="10" max="11" width="14.6328125" style="151" customWidth="1"/>
    <col min="12" max="13" width="13.453125" style="151" customWidth="1"/>
    <col min="14" max="15" width="13.81640625" style="151" customWidth="1"/>
    <col min="16" max="17" width="14.6328125" style="151" customWidth="1"/>
    <col min="18" max="18" width="15.6328125" style="151" customWidth="1"/>
    <col min="19" max="19" width="10.1796875" style="151" bestFit="1" customWidth="1"/>
    <col min="20" max="20" width="16.81640625" style="151" customWidth="1"/>
    <col min="21" max="21" width="10.90625" style="151" bestFit="1" customWidth="1"/>
    <col min="22" max="264" width="9.1796875" style="151"/>
    <col min="265" max="265" width="46" style="151" customWidth="1"/>
    <col min="266" max="266" width="25" style="151" customWidth="1"/>
    <col min="267" max="267" width="12" style="151" customWidth="1"/>
    <col min="268" max="268" width="12.1796875" style="151" customWidth="1"/>
    <col min="269" max="269" width="14" style="151" customWidth="1"/>
    <col min="270" max="270" width="14.6328125" style="151" customWidth="1"/>
    <col min="271" max="271" width="13.453125" style="151" customWidth="1"/>
    <col min="272" max="272" width="13.81640625" style="151" customWidth="1"/>
    <col min="273" max="273" width="14.6328125" style="151" customWidth="1"/>
    <col min="274" max="520" width="9.1796875" style="151"/>
    <col min="521" max="521" width="46" style="151" customWidth="1"/>
    <col min="522" max="522" width="25" style="151" customWidth="1"/>
    <col min="523" max="523" width="12" style="151" customWidth="1"/>
    <col min="524" max="524" width="12.1796875" style="151" customWidth="1"/>
    <col min="525" max="525" width="14" style="151" customWidth="1"/>
    <col min="526" max="526" width="14.6328125" style="151" customWidth="1"/>
    <col min="527" max="527" width="13.453125" style="151" customWidth="1"/>
    <col min="528" max="528" width="13.81640625" style="151" customWidth="1"/>
    <col min="529" max="529" width="14.6328125" style="151" customWidth="1"/>
    <col min="530" max="776" width="9.1796875" style="151"/>
    <col min="777" max="777" width="46" style="151" customWidth="1"/>
    <col min="778" max="778" width="25" style="151" customWidth="1"/>
    <col min="779" max="779" width="12" style="151" customWidth="1"/>
    <col min="780" max="780" width="12.1796875" style="151" customWidth="1"/>
    <col min="781" max="781" width="14" style="151" customWidth="1"/>
    <col min="782" max="782" width="14.6328125" style="151" customWidth="1"/>
    <col min="783" max="783" width="13.453125" style="151" customWidth="1"/>
    <col min="784" max="784" width="13.81640625" style="151" customWidth="1"/>
    <col min="785" max="785" width="14.6328125" style="151" customWidth="1"/>
    <col min="786" max="1032" width="9.1796875" style="151"/>
    <col min="1033" max="1033" width="46" style="151" customWidth="1"/>
    <col min="1034" max="1034" width="25" style="151" customWidth="1"/>
    <col min="1035" max="1035" width="12" style="151" customWidth="1"/>
    <col min="1036" max="1036" width="12.1796875" style="151" customWidth="1"/>
    <col min="1037" max="1037" width="14" style="151" customWidth="1"/>
    <col min="1038" max="1038" width="14.6328125" style="151" customWidth="1"/>
    <col min="1039" max="1039" width="13.453125" style="151" customWidth="1"/>
    <col min="1040" max="1040" width="13.81640625" style="151" customWidth="1"/>
    <col min="1041" max="1041" width="14.6328125" style="151" customWidth="1"/>
    <col min="1042" max="1288" width="9.1796875" style="151"/>
    <col min="1289" max="1289" width="46" style="151" customWidth="1"/>
    <col min="1290" max="1290" width="25" style="151" customWidth="1"/>
    <col min="1291" max="1291" width="12" style="151" customWidth="1"/>
    <col min="1292" max="1292" width="12.1796875" style="151" customWidth="1"/>
    <col min="1293" max="1293" width="14" style="151" customWidth="1"/>
    <col min="1294" max="1294" width="14.6328125" style="151" customWidth="1"/>
    <col min="1295" max="1295" width="13.453125" style="151" customWidth="1"/>
    <col min="1296" max="1296" width="13.81640625" style="151" customWidth="1"/>
    <col min="1297" max="1297" width="14.6328125" style="151" customWidth="1"/>
    <col min="1298" max="1544" width="9.1796875" style="151"/>
    <col min="1545" max="1545" width="46" style="151" customWidth="1"/>
    <col min="1546" max="1546" width="25" style="151" customWidth="1"/>
    <col min="1547" max="1547" width="12" style="151" customWidth="1"/>
    <col min="1548" max="1548" width="12.1796875" style="151" customWidth="1"/>
    <col min="1549" max="1549" width="14" style="151" customWidth="1"/>
    <col min="1550" max="1550" width="14.6328125" style="151" customWidth="1"/>
    <col min="1551" max="1551" width="13.453125" style="151" customWidth="1"/>
    <col min="1552" max="1552" width="13.81640625" style="151" customWidth="1"/>
    <col min="1553" max="1553" width="14.6328125" style="151" customWidth="1"/>
    <col min="1554" max="1800" width="9.1796875" style="151"/>
    <col min="1801" max="1801" width="46" style="151" customWidth="1"/>
    <col min="1802" max="1802" width="25" style="151" customWidth="1"/>
    <col min="1803" max="1803" width="12" style="151" customWidth="1"/>
    <col min="1804" max="1804" width="12.1796875" style="151" customWidth="1"/>
    <col min="1805" max="1805" width="14" style="151" customWidth="1"/>
    <col min="1806" max="1806" width="14.6328125" style="151" customWidth="1"/>
    <col min="1807" max="1807" width="13.453125" style="151" customWidth="1"/>
    <col min="1808" max="1808" width="13.81640625" style="151" customWidth="1"/>
    <col min="1809" max="1809" width="14.6328125" style="151" customWidth="1"/>
    <col min="1810" max="2056" width="9.1796875" style="151"/>
    <col min="2057" max="2057" width="46" style="151" customWidth="1"/>
    <col min="2058" max="2058" width="25" style="151" customWidth="1"/>
    <col min="2059" max="2059" width="12" style="151" customWidth="1"/>
    <col min="2060" max="2060" width="12.1796875" style="151" customWidth="1"/>
    <col min="2061" max="2061" width="14" style="151" customWidth="1"/>
    <col min="2062" max="2062" width="14.6328125" style="151" customWidth="1"/>
    <col min="2063" max="2063" width="13.453125" style="151" customWidth="1"/>
    <col min="2064" max="2064" width="13.81640625" style="151" customWidth="1"/>
    <col min="2065" max="2065" width="14.6328125" style="151" customWidth="1"/>
    <col min="2066" max="2312" width="9.1796875" style="151"/>
    <col min="2313" max="2313" width="46" style="151" customWidth="1"/>
    <col min="2314" max="2314" width="25" style="151" customWidth="1"/>
    <col min="2315" max="2315" width="12" style="151" customWidth="1"/>
    <col min="2316" max="2316" width="12.1796875" style="151" customWidth="1"/>
    <col min="2317" max="2317" width="14" style="151" customWidth="1"/>
    <col min="2318" max="2318" width="14.6328125" style="151" customWidth="1"/>
    <col min="2319" max="2319" width="13.453125" style="151" customWidth="1"/>
    <col min="2320" max="2320" width="13.81640625" style="151" customWidth="1"/>
    <col min="2321" max="2321" width="14.6328125" style="151" customWidth="1"/>
    <col min="2322" max="2568" width="9.1796875" style="151"/>
    <col min="2569" max="2569" width="46" style="151" customWidth="1"/>
    <col min="2570" max="2570" width="25" style="151" customWidth="1"/>
    <col min="2571" max="2571" width="12" style="151" customWidth="1"/>
    <col min="2572" max="2572" width="12.1796875" style="151" customWidth="1"/>
    <col min="2573" max="2573" width="14" style="151" customWidth="1"/>
    <col min="2574" max="2574" width="14.6328125" style="151" customWidth="1"/>
    <col min="2575" max="2575" width="13.453125" style="151" customWidth="1"/>
    <col min="2576" max="2576" width="13.81640625" style="151" customWidth="1"/>
    <col min="2577" max="2577" width="14.6328125" style="151" customWidth="1"/>
    <col min="2578" max="2824" width="9.1796875" style="151"/>
    <col min="2825" max="2825" width="46" style="151" customWidth="1"/>
    <col min="2826" max="2826" width="25" style="151" customWidth="1"/>
    <col min="2827" max="2827" width="12" style="151" customWidth="1"/>
    <col min="2828" max="2828" width="12.1796875" style="151" customWidth="1"/>
    <col min="2829" max="2829" width="14" style="151" customWidth="1"/>
    <col min="2830" max="2830" width="14.6328125" style="151" customWidth="1"/>
    <col min="2831" max="2831" width="13.453125" style="151" customWidth="1"/>
    <col min="2832" max="2832" width="13.81640625" style="151" customWidth="1"/>
    <col min="2833" max="2833" width="14.6328125" style="151" customWidth="1"/>
    <col min="2834" max="3080" width="9.1796875" style="151"/>
    <col min="3081" max="3081" width="46" style="151" customWidth="1"/>
    <col min="3082" max="3082" width="25" style="151" customWidth="1"/>
    <col min="3083" max="3083" width="12" style="151" customWidth="1"/>
    <col min="3084" max="3084" width="12.1796875" style="151" customWidth="1"/>
    <col min="3085" max="3085" width="14" style="151" customWidth="1"/>
    <col min="3086" max="3086" width="14.6328125" style="151" customWidth="1"/>
    <col min="3087" max="3087" width="13.453125" style="151" customWidth="1"/>
    <col min="3088" max="3088" width="13.81640625" style="151" customWidth="1"/>
    <col min="3089" max="3089" width="14.6328125" style="151" customWidth="1"/>
    <col min="3090" max="3336" width="9.1796875" style="151"/>
    <col min="3337" max="3337" width="46" style="151" customWidth="1"/>
    <col min="3338" max="3338" width="25" style="151" customWidth="1"/>
    <col min="3339" max="3339" width="12" style="151" customWidth="1"/>
    <col min="3340" max="3340" width="12.1796875" style="151" customWidth="1"/>
    <col min="3341" max="3341" width="14" style="151" customWidth="1"/>
    <col min="3342" max="3342" width="14.6328125" style="151" customWidth="1"/>
    <col min="3343" max="3343" width="13.453125" style="151" customWidth="1"/>
    <col min="3344" max="3344" width="13.81640625" style="151" customWidth="1"/>
    <col min="3345" max="3345" width="14.6328125" style="151" customWidth="1"/>
    <col min="3346" max="3592" width="9.1796875" style="151"/>
    <col min="3593" max="3593" width="46" style="151" customWidth="1"/>
    <col min="3594" max="3594" width="25" style="151" customWidth="1"/>
    <col min="3595" max="3595" width="12" style="151" customWidth="1"/>
    <col min="3596" max="3596" width="12.1796875" style="151" customWidth="1"/>
    <col min="3597" max="3597" width="14" style="151" customWidth="1"/>
    <col min="3598" max="3598" width="14.6328125" style="151" customWidth="1"/>
    <col min="3599" max="3599" width="13.453125" style="151" customWidth="1"/>
    <col min="3600" max="3600" width="13.81640625" style="151" customWidth="1"/>
    <col min="3601" max="3601" width="14.6328125" style="151" customWidth="1"/>
    <col min="3602" max="3848" width="9.1796875" style="151"/>
    <col min="3849" max="3849" width="46" style="151" customWidth="1"/>
    <col min="3850" max="3850" width="25" style="151" customWidth="1"/>
    <col min="3851" max="3851" width="12" style="151" customWidth="1"/>
    <col min="3852" max="3852" width="12.1796875" style="151" customWidth="1"/>
    <col min="3853" max="3853" width="14" style="151" customWidth="1"/>
    <col min="3854" max="3854" width="14.6328125" style="151" customWidth="1"/>
    <col min="3855" max="3855" width="13.453125" style="151" customWidth="1"/>
    <col min="3856" max="3856" width="13.81640625" style="151" customWidth="1"/>
    <col min="3857" max="3857" width="14.6328125" style="151" customWidth="1"/>
    <col min="3858" max="4104" width="9.1796875" style="151"/>
    <col min="4105" max="4105" width="46" style="151" customWidth="1"/>
    <col min="4106" max="4106" width="25" style="151" customWidth="1"/>
    <col min="4107" max="4107" width="12" style="151" customWidth="1"/>
    <col min="4108" max="4108" width="12.1796875" style="151" customWidth="1"/>
    <col min="4109" max="4109" width="14" style="151" customWidth="1"/>
    <col min="4110" max="4110" width="14.6328125" style="151" customWidth="1"/>
    <col min="4111" max="4111" width="13.453125" style="151" customWidth="1"/>
    <col min="4112" max="4112" width="13.81640625" style="151" customWidth="1"/>
    <col min="4113" max="4113" width="14.6328125" style="151" customWidth="1"/>
    <col min="4114" max="4360" width="9.1796875" style="151"/>
    <col min="4361" max="4361" width="46" style="151" customWidth="1"/>
    <col min="4362" max="4362" width="25" style="151" customWidth="1"/>
    <col min="4363" max="4363" width="12" style="151" customWidth="1"/>
    <col min="4364" max="4364" width="12.1796875" style="151" customWidth="1"/>
    <col min="4365" max="4365" width="14" style="151" customWidth="1"/>
    <col min="4366" max="4366" width="14.6328125" style="151" customWidth="1"/>
    <col min="4367" max="4367" width="13.453125" style="151" customWidth="1"/>
    <col min="4368" max="4368" width="13.81640625" style="151" customWidth="1"/>
    <col min="4369" max="4369" width="14.6328125" style="151" customWidth="1"/>
    <col min="4370" max="4616" width="9.1796875" style="151"/>
    <col min="4617" max="4617" width="46" style="151" customWidth="1"/>
    <col min="4618" max="4618" width="25" style="151" customWidth="1"/>
    <col min="4619" max="4619" width="12" style="151" customWidth="1"/>
    <col min="4620" max="4620" width="12.1796875" style="151" customWidth="1"/>
    <col min="4621" max="4621" width="14" style="151" customWidth="1"/>
    <col min="4622" max="4622" width="14.6328125" style="151" customWidth="1"/>
    <col min="4623" max="4623" width="13.453125" style="151" customWidth="1"/>
    <col min="4624" max="4624" width="13.81640625" style="151" customWidth="1"/>
    <col min="4625" max="4625" width="14.6328125" style="151" customWidth="1"/>
    <col min="4626" max="4872" width="9.1796875" style="151"/>
    <col min="4873" max="4873" width="46" style="151" customWidth="1"/>
    <col min="4874" max="4874" width="25" style="151" customWidth="1"/>
    <col min="4875" max="4875" width="12" style="151" customWidth="1"/>
    <col min="4876" max="4876" width="12.1796875" style="151" customWidth="1"/>
    <col min="4877" max="4877" width="14" style="151" customWidth="1"/>
    <col min="4878" max="4878" width="14.6328125" style="151" customWidth="1"/>
    <col min="4879" max="4879" width="13.453125" style="151" customWidth="1"/>
    <col min="4880" max="4880" width="13.81640625" style="151" customWidth="1"/>
    <col min="4881" max="4881" width="14.6328125" style="151" customWidth="1"/>
    <col min="4882" max="5128" width="9.1796875" style="151"/>
    <col min="5129" max="5129" width="46" style="151" customWidth="1"/>
    <col min="5130" max="5130" width="25" style="151" customWidth="1"/>
    <col min="5131" max="5131" width="12" style="151" customWidth="1"/>
    <col min="5132" max="5132" width="12.1796875" style="151" customWidth="1"/>
    <col min="5133" max="5133" width="14" style="151" customWidth="1"/>
    <col min="5134" max="5134" width="14.6328125" style="151" customWidth="1"/>
    <col min="5135" max="5135" width="13.453125" style="151" customWidth="1"/>
    <col min="5136" max="5136" width="13.81640625" style="151" customWidth="1"/>
    <col min="5137" max="5137" width="14.6328125" style="151" customWidth="1"/>
    <col min="5138" max="5384" width="9.1796875" style="151"/>
    <col min="5385" max="5385" width="46" style="151" customWidth="1"/>
    <col min="5386" max="5386" width="25" style="151" customWidth="1"/>
    <col min="5387" max="5387" width="12" style="151" customWidth="1"/>
    <col min="5388" max="5388" width="12.1796875" style="151" customWidth="1"/>
    <col min="5389" max="5389" width="14" style="151" customWidth="1"/>
    <col min="5390" max="5390" width="14.6328125" style="151" customWidth="1"/>
    <col min="5391" max="5391" width="13.453125" style="151" customWidth="1"/>
    <col min="5392" max="5392" width="13.81640625" style="151" customWidth="1"/>
    <col min="5393" max="5393" width="14.6328125" style="151" customWidth="1"/>
    <col min="5394" max="5640" width="9.1796875" style="151"/>
    <col min="5641" max="5641" width="46" style="151" customWidth="1"/>
    <col min="5642" max="5642" width="25" style="151" customWidth="1"/>
    <col min="5643" max="5643" width="12" style="151" customWidth="1"/>
    <col min="5644" max="5644" width="12.1796875" style="151" customWidth="1"/>
    <col min="5645" max="5645" width="14" style="151" customWidth="1"/>
    <col min="5646" max="5646" width="14.6328125" style="151" customWidth="1"/>
    <col min="5647" max="5647" width="13.453125" style="151" customWidth="1"/>
    <col min="5648" max="5648" width="13.81640625" style="151" customWidth="1"/>
    <col min="5649" max="5649" width="14.6328125" style="151" customWidth="1"/>
    <col min="5650" max="5896" width="9.1796875" style="151"/>
    <col min="5897" max="5897" width="46" style="151" customWidth="1"/>
    <col min="5898" max="5898" width="25" style="151" customWidth="1"/>
    <col min="5899" max="5899" width="12" style="151" customWidth="1"/>
    <col min="5900" max="5900" width="12.1796875" style="151" customWidth="1"/>
    <col min="5901" max="5901" width="14" style="151" customWidth="1"/>
    <col min="5902" max="5902" width="14.6328125" style="151" customWidth="1"/>
    <col min="5903" max="5903" width="13.453125" style="151" customWidth="1"/>
    <col min="5904" max="5904" width="13.81640625" style="151" customWidth="1"/>
    <col min="5905" max="5905" width="14.6328125" style="151" customWidth="1"/>
    <col min="5906" max="6152" width="9.1796875" style="151"/>
    <col min="6153" max="6153" width="46" style="151" customWidth="1"/>
    <col min="6154" max="6154" width="25" style="151" customWidth="1"/>
    <col min="6155" max="6155" width="12" style="151" customWidth="1"/>
    <col min="6156" max="6156" width="12.1796875" style="151" customWidth="1"/>
    <col min="6157" max="6157" width="14" style="151" customWidth="1"/>
    <col min="6158" max="6158" width="14.6328125" style="151" customWidth="1"/>
    <col min="6159" max="6159" width="13.453125" style="151" customWidth="1"/>
    <col min="6160" max="6160" width="13.81640625" style="151" customWidth="1"/>
    <col min="6161" max="6161" width="14.6328125" style="151" customWidth="1"/>
    <col min="6162" max="6408" width="9.1796875" style="151"/>
    <col min="6409" max="6409" width="46" style="151" customWidth="1"/>
    <col min="6410" max="6410" width="25" style="151" customWidth="1"/>
    <col min="6411" max="6411" width="12" style="151" customWidth="1"/>
    <col min="6412" max="6412" width="12.1796875" style="151" customWidth="1"/>
    <col min="6413" max="6413" width="14" style="151" customWidth="1"/>
    <col min="6414" max="6414" width="14.6328125" style="151" customWidth="1"/>
    <col min="6415" max="6415" width="13.453125" style="151" customWidth="1"/>
    <col min="6416" max="6416" width="13.81640625" style="151" customWidth="1"/>
    <col min="6417" max="6417" width="14.6328125" style="151" customWidth="1"/>
    <col min="6418" max="6664" width="9.1796875" style="151"/>
    <col min="6665" max="6665" width="46" style="151" customWidth="1"/>
    <col min="6666" max="6666" width="25" style="151" customWidth="1"/>
    <col min="6667" max="6667" width="12" style="151" customWidth="1"/>
    <col min="6668" max="6668" width="12.1796875" style="151" customWidth="1"/>
    <col min="6669" max="6669" width="14" style="151" customWidth="1"/>
    <col min="6670" max="6670" width="14.6328125" style="151" customWidth="1"/>
    <col min="6671" max="6671" width="13.453125" style="151" customWidth="1"/>
    <col min="6672" max="6672" width="13.81640625" style="151" customWidth="1"/>
    <col min="6673" max="6673" width="14.6328125" style="151" customWidth="1"/>
    <col min="6674" max="6920" width="9.1796875" style="151"/>
    <col min="6921" max="6921" width="46" style="151" customWidth="1"/>
    <col min="6922" max="6922" width="25" style="151" customWidth="1"/>
    <col min="6923" max="6923" width="12" style="151" customWidth="1"/>
    <col min="6924" max="6924" width="12.1796875" style="151" customWidth="1"/>
    <col min="6925" max="6925" width="14" style="151" customWidth="1"/>
    <col min="6926" max="6926" width="14.6328125" style="151" customWidth="1"/>
    <col min="6927" max="6927" width="13.453125" style="151" customWidth="1"/>
    <col min="6928" max="6928" width="13.81640625" style="151" customWidth="1"/>
    <col min="6929" max="6929" width="14.6328125" style="151" customWidth="1"/>
    <col min="6930" max="7176" width="9.1796875" style="151"/>
    <col min="7177" max="7177" width="46" style="151" customWidth="1"/>
    <col min="7178" max="7178" width="25" style="151" customWidth="1"/>
    <col min="7179" max="7179" width="12" style="151" customWidth="1"/>
    <col min="7180" max="7180" width="12.1796875" style="151" customWidth="1"/>
    <col min="7181" max="7181" width="14" style="151" customWidth="1"/>
    <col min="7182" max="7182" width="14.6328125" style="151" customWidth="1"/>
    <col min="7183" max="7183" width="13.453125" style="151" customWidth="1"/>
    <col min="7184" max="7184" width="13.81640625" style="151" customWidth="1"/>
    <col min="7185" max="7185" width="14.6328125" style="151" customWidth="1"/>
    <col min="7186" max="7432" width="9.1796875" style="151"/>
    <col min="7433" max="7433" width="46" style="151" customWidth="1"/>
    <col min="7434" max="7434" width="25" style="151" customWidth="1"/>
    <col min="7435" max="7435" width="12" style="151" customWidth="1"/>
    <col min="7436" max="7436" width="12.1796875" style="151" customWidth="1"/>
    <col min="7437" max="7437" width="14" style="151" customWidth="1"/>
    <col min="7438" max="7438" width="14.6328125" style="151" customWidth="1"/>
    <col min="7439" max="7439" width="13.453125" style="151" customWidth="1"/>
    <col min="7440" max="7440" width="13.81640625" style="151" customWidth="1"/>
    <col min="7441" max="7441" width="14.6328125" style="151" customWidth="1"/>
    <col min="7442" max="7688" width="9.1796875" style="151"/>
    <col min="7689" max="7689" width="46" style="151" customWidth="1"/>
    <col min="7690" max="7690" width="25" style="151" customWidth="1"/>
    <col min="7691" max="7691" width="12" style="151" customWidth="1"/>
    <col min="7692" max="7692" width="12.1796875" style="151" customWidth="1"/>
    <col min="7693" max="7693" width="14" style="151" customWidth="1"/>
    <col min="7694" max="7694" width="14.6328125" style="151" customWidth="1"/>
    <col min="7695" max="7695" width="13.453125" style="151" customWidth="1"/>
    <col min="7696" max="7696" width="13.81640625" style="151" customWidth="1"/>
    <col min="7697" max="7697" width="14.6328125" style="151" customWidth="1"/>
    <col min="7698" max="7944" width="9.1796875" style="151"/>
    <col min="7945" max="7945" width="46" style="151" customWidth="1"/>
    <col min="7946" max="7946" width="25" style="151" customWidth="1"/>
    <col min="7947" max="7947" width="12" style="151" customWidth="1"/>
    <col min="7948" max="7948" width="12.1796875" style="151" customWidth="1"/>
    <col min="7949" max="7949" width="14" style="151" customWidth="1"/>
    <col min="7950" max="7950" width="14.6328125" style="151" customWidth="1"/>
    <col min="7951" max="7951" width="13.453125" style="151" customWidth="1"/>
    <col min="7952" max="7952" width="13.81640625" style="151" customWidth="1"/>
    <col min="7953" max="7953" width="14.6328125" style="151" customWidth="1"/>
    <col min="7954" max="8200" width="9.1796875" style="151"/>
    <col min="8201" max="8201" width="46" style="151" customWidth="1"/>
    <col min="8202" max="8202" width="25" style="151" customWidth="1"/>
    <col min="8203" max="8203" width="12" style="151" customWidth="1"/>
    <col min="8204" max="8204" width="12.1796875" style="151" customWidth="1"/>
    <col min="8205" max="8205" width="14" style="151" customWidth="1"/>
    <col min="8206" max="8206" width="14.6328125" style="151" customWidth="1"/>
    <col min="8207" max="8207" width="13.453125" style="151" customWidth="1"/>
    <col min="8208" max="8208" width="13.81640625" style="151" customWidth="1"/>
    <col min="8209" max="8209" width="14.6328125" style="151" customWidth="1"/>
    <col min="8210" max="8456" width="9.1796875" style="151"/>
    <col min="8457" max="8457" width="46" style="151" customWidth="1"/>
    <col min="8458" max="8458" width="25" style="151" customWidth="1"/>
    <col min="8459" max="8459" width="12" style="151" customWidth="1"/>
    <col min="8460" max="8460" width="12.1796875" style="151" customWidth="1"/>
    <col min="8461" max="8461" width="14" style="151" customWidth="1"/>
    <col min="8462" max="8462" width="14.6328125" style="151" customWidth="1"/>
    <col min="8463" max="8463" width="13.453125" style="151" customWidth="1"/>
    <col min="8464" max="8464" width="13.81640625" style="151" customWidth="1"/>
    <col min="8465" max="8465" width="14.6328125" style="151" customWidth="1"/>
    <col min="8466" max="8712" width="9.1796875" style="151"/>
    <col min="8713" max="8713" width="46" style="151" customWidth="1"/>
    <col min="8714" max="8714" width="25" style="151" customWidth="1"/>
    <col min="8715" max="8715" width="12" style="151" customWidth="1"/>
    <col min="8716" max="8716" width="12.1796875" style="151" customWidth="1"/>
    <col min="8717" max="8717" width="14" style="151" customWidth="1"/>
    <col min="8718" max="8718" width="14.6328125" style="151" customWidth="1"/>
    <col min="8719" max="8719" width="13.453125" style="151" customWidth="1"/>
    <col min="8720" max="8720" width="13.81640625" style="151" customWidth="1"/>
    <col min="8721" max="8721" width="14.6328125" style="151" customWidth="1"/>
    <col min="8722" max="8968" width="9.1796875" style="151"/>
    <col min="8969" max="8969" width="46" style="151" customWidth="1"/>
    <col min="8970" max="8970" width="25" style="151" customWidth="1"/>
    <col min="8971" max="8971" width="12" style="151" customWidth="1"/>
    <col min="8972" max="8972" width="12.1796875" style="151" customWidth="1"/>
    <col min="8973" max="8973" width="14" style="151" customWidth="1"/>
    <col min="8974" max="8974" width="14.6328125" style="151" customWidth="1"/>
    <col min="8975" max="8975" width="13.453125" style="151" customWidth="1"/>
    <col min="8976" max="8976" width="13.81640625" style="151" customWidth="1"/>
    <col min="8977" max="8977" width="14.6328125" style="151" customWidth="1"/>
    <col min="8978" max="9224" width="9.1796875" style="151"/>
    <col min="9225" max="9225" width="46" style="151" customWidth="1"/>
    <col min="9226" max="9226" width="25" style="151" customWidth="1"/>
    <col min="9227" max="9227" width="12" style="151" customWidth="1"/>
    <col min="9228" max="9228" width="12.1796875" style="151" customWidth="1"/>
    <col min="9229" max="9229" width="14" style="151" customWidth="1"/>
    <col min="9230" max="9230" width="14.6328125" style="151" customWidth="1"/>
    <col min="9231" max="9231" width="13.453125" style="151" customWidth="1"/>
    <col min="9232" max="9232" width="13.81640625" style="151" customWidth="1"/>
    <col min="9233" max="9233" width="14.6328125" style="151" customWidth="1"/>
    <col min="9234" max="9480" width="9.1796875" style="151"/>
    <col min="9481" max="9481" width="46" style="151" customWidth="1"/>
    <col min="9482" max="9482" width="25" style="151" customWidth="1"/>
    <col min="9483" max="9483" width="12" style="151" customWidth="1"/>
    <col min="9484" max="9484" width="12.1796875" style="151" customWidth="1"/>
    <col min="9485" max="9485" width="14" style="151" customWidth="1"/>
    <col min="9486" max="9486" width="14.6328125" style="151" customWidth="1"/>
    <col min="9487" max="9487" width="13.453125" style="151" customWidth="1"/>
    <col min="9488" max="9488" width="13.81640625" style="151" customWidth="1"/>
    <col min="9489" max="9489" width="14.6328125" style="151" customWidth="1"/>
    <col min="9490" max="9736" width="9.1796875" style="151"/>
    <col min="9737" max="9737" width="46" style="151" customWidth="1"/>
    <col min="9738" max="9738" width="25" style="151" customWidth="1"/>
    <col min="9739" max="9739" width="12" style="151" customWidth="1"/>
    <col min="9740" max="9740" width="12.1796875" style="151" customWidth="1"/>
    <col min="9741" max="9741" width="14" style="151" customWidth="1"/>
    <col min="9742" max="9742" width="14.6328125" style="151" customWidth="1"/>
    <col min="9743" max="9743" width="13.453125" style="151" customWidth="1"/>
    <col min="9744" max="9744" width="13.81640625" style="151" customWidth="1"/>
    <col min="9745" max="9745" width="14.6328125" style="151" customWidth="1"/>
    <col min="9746" max="9992" width="9.1796875" style="151"/>
    <col min="9993" max="9993" width="46" style="151" customWidth="1"/>
    <col min="9994" max="9994" width="25" style="151" customWidth="1"/>
    <col min="9995" max="9995" width="12" style="151" customWidth="1"/>
    <col min="9996" max="9996" width="12.1796875" style="151" customWidth="1"/>
    <col min="9997" max="9997" width="14" style="151" customWidth="1"/>
    <col min="9998" max="9998" width="14.6328125" style="151" customWidth="1"/>
    <col min="9999" max="9999" width="13.453125" style="151" customWidth="1"/>
    <col min="10000" max="10000" width="13.81640625" style="151" customWidth="1"/>
    <col min="10001" max="10001" width="14.6328125" style="151" customWidth="1"/>
    <col min="10002" max="10248" width="9.1796875" style="151"/>
    <col min="10249" max="10249" width="46" style="151" customWidth="1"/>
    <col min="10250" max="10250" width="25" style="151" customWidth="1"/>
    <col min="10251" max="10251" width="12" style="151" customWidth="1"/>
    <col min="10252" max="10252" width="12.1796875" style="151" customWidth="1"/>
    <col min="10253" max="10253" width="14" style="151" customWidth="1"/>
    <col min="10254" max="10254" width="14.6328125" style="151" customWidth="1"/>
    <col min="10255" max="10255" width="13.453125" style="151" customWidth="1"/>
    <col min="10256" max="10256" width="13.81640625" style="151" customWidth="1"/>
    <col min="10257" max="10257" width="14.6328125" style="151" customWidth="1"/>
    <col min="10258" max="10504" width="9.1796875" style="151"/>
    <col min="10505" max="10505" width="46" style="151" customWidth="1"/>
    <col min="10506" max="10506" width="25" style="151" customWidth="1"/>
    <col min="10507" max="10507" width="12" style="151" customWidth="1"/>
    <col min="10508" max="10508" width="12.1796875" style="151" customWidth="1"/>
    <col min="10509" max="10509" width="14" style="151" customWidth="1"/>
    <col min="10510" max="10510" width="14.6328125" style="151" customWidth="1"/>
    <col min="10511" max="10511" width="13.453125" style="151" customWidth="1"/>
    <col min="10512" max="10512" width="13.81640625" style="151" customWidth="1"/>
    <col min="10513" max="10513" width="14.6328125" style="151" customWidth="1"/>
    <col min="10514" max="10760" width="9.1796875" style="151"/>
    <col min="10761" max="10761" width="46" style="151" customWidth="1"/>
    <col min="10762" max="10762" width="25" style="151" customWidth="1"/>
    <col min="10763" max="10763" width="12" style="151" customWidth="1"/>
    <col min="10764" max="10764" width="12.1796875" style="151" customWidth="1"/>
    <col min="10765" max="10765" width="14" style="151" customWidth="1"/>
    <col min="10766" max="10766" width="14.6328125" style="151" customWidth="1"/>
    <col min="10767" max="10767" width="13.453125" style="151" customWidth="1"/>
    <col min="10768" max="10768" width="13.81640625" style="151" customWidth="1"/>
    <col min="10769" max="10769" width="14.6328125" style="151" customWidth="1"/>
    <col min="10770" max="11016" width="9.1796875" style="151"/>
    <col min="11017" max="11017" width="46" style="151" customWidth="1"/>
    <col min="11018" max="11018" width="25" style="151" customWidth="1"/>
    <col min="11019" max="11019" width="12" style="151" customWidth="1"/>
    <col min="11020" max="11020" width="12.1796875" style="151" customWidth="1"/>
    <col min="11021" max="11021" width="14" style="151" customWidth="1"/>
    <col min="11022" max="11022" width="14.6328125" style="151" customWidth="1"/>
    <col min="11023" max="11023" width="13.453125" style="151" customWidth="1"/>
    <col min="11024" max="11024" width="13.81640625" style="151" customWidth="1"/>
    <col min="11025" max="11025" width="14.6328125" style="151" customWidth="1"/>
    <col min="11026" max="11272" width="9.1796875" style="151"/>
    <col min="11273" max="11273" width="46" style="151" customWidth="1"/>
    <col min="11274" max="11274" width="25" style="151" customWidth="1"/>
    <col min="11275" max="11275" width="12" style="151" customWidth="1"/>
    <col min="11276" max="11276" width="12.1796875" style="151" customWidth="1"/>
    <col min="11277" max="11277" width="14" style="151" customWidth="1"/>
    <col min="11278" max="11278" width="14.6328125" style="151" customWidth="1"/>
    <col min="11279" max="11279" width="13.453125" style="151" customWidth="1"/>
    <col min="11280" max="11280" width="13.81640625" style="151" customWidth="1"/>
    <col min="11281" max="11281" width="14.6328125" style="151" customWidth="1"/>
    <col min="11282" max="11528" width="9.1796875" style="151"/>
    <col min="11529" max="11529" width="46" style="151" customWidth="1"/>
    <col min="11530" max="11530" width="25" style="151" customWidth="1"/>
    <col min="11531" max="11531" width="12" style="151" customWidth="1"/>
    <col min="11532" max="11532" width="12.1796875" style="151" customWidth="1"/>
    <col min="11533" max="11533" width="14" style="151" customWidth="1"/>
    <col min="11534" max="11534" width="14.6328125" style="151" customWidth="1"/>
    <col min="11535" max="11535" width="13.453125" style="151" customWidth="1"/>
    <col min="11536" max="11536" width="13.81640625" style="151" customWidth="1"/>
    <col min="11537" max="11537" width="14.6328125" style="151" customWidth="1"/>
    <col min="11538" max="11784" width="9.1796875" style="151"/>
    <col min="11785" max="11785" width="46" style="151" customWidth="1"/>
    <col min="11786" max="11786" width="25" style="151" customWidth="1"/>
    <col min="11787" max="11787" width="12" style="151" customWidth="1"/>
    <col min="11788" max="11788" width="12.1796875" style="151" customWidth="1"/>
    <col min="11789" max="11789" width="14" style="151" customWidth="1"/>
    <col min="11790" max="11790" width="14.6328125" style="151" customWidth="1"/>
    <col min="11791" max="11791" width="13.453125" style="151" customWidth="1"/>
    <col min="11792" max="11792" width="13.81640625" style="151" customWidth="1"/>
    <col min="11793" max="11793" width="14.6328125" style="151" customWidth="1"/>
    <col min="11794" max="12040" width="9.1796875" style="151"/>
    <col min="12041" max="12041" width="46" style="151" customWidth="1"/>
    <col min="12042" max="12042" width="25" style="151" customWidth="1"/>
    <col min="12043" max="12043" width="12" style="151" customWidth="1"/>
    <col min="12044" max="12044" width="12.1796875" style="151" customWidth="1"/>
    <col min="12045" max="12045" width="14" style="151" customWidth="1"/>
    <col min="12046" max="12046" width="14.6328125" style="151" customWidth="1"/>
    <col min="12047" max="12047" width="13.453125" style="151" customWidth="1"/>
    <col min="12048" max="12048" width="13.81640625" style="151" customWidth="1"/>
    <col min="12049" max="12049" width="14.6328125" style="151" customWidth="1"/>
    <col min="12050" max="12296" width="9.1796875" style="151"/>
    <col min="12297" max="12297" width="46" style="151" customWidth="1"/>
    <col min="12298" max="12298" width="25" style="151" customWidth="1"/>
    <col min="12299" max="12299" width="12" style="151" customWidth="1"/>
    <col min="12300" max="12300" width="12.1796875" style="151" customWidth="1"/>
    <col min="12301" max="12301" width="14" style="151" customWidth="1"/>
    <col min="12302" max="12302" width="14.6328125" style="151" customWidth="1"/>
    <col min="12303" max="12303" width="13.453125" style="151" customWidth="1"/>
    <col min="12304" max="12304" width="13.81640625" style="151" customWidth="1"/>
    <col min="12305" max="12305" width="14.6328125" style="151" customWidth="1"/>
    <col min="12306" max="12552" width="9.1796875" style="151"/>
    <col min="12553" max="12553" width="46" style="151" customWidth="1"/>
    <col min="12554" max="12554" width="25" style="151" customWidth="1"/>
    <col min="12555" max="12555" width="12" style="151" customWidth="1"/>
    <col min="12556" max="12556" width="12.1796875" style="151" customWidth="1"/>
    <col min="12557" max="12557" width="14" style="151" customWidth="1"/>
    <col min="12558" max="12558" width="14.6328125" style="151" customWidth="1"/>
    <col min="12559" max="12559" width="13.453125" style="151" customWidth="1"/>
    <col min="12560" max="12560" width="13.81640625" style="151" customWidth="1"/>
    <col min="12561" max="12561" width="14.6328125" style="151" customWidth="1"/>
    <col min="12562" max="12808" width="9.1796875" style="151"/>
    <col min="12809" max="12809" width="46" style="151" customWidth="1"/>
    <col min="12810" max="12810" width="25" style="151" customWidth="1"/>
    <col min="12811" max="12811" width="12" style="151" customWidth="1"/>
    <col min="12812" max="12812" width="12.1796875" style="151" customWidth="1"/>
    <col min="12813" max="12813" width="14" style="151" customWidth="1"/>
    <col min="12814" max="12814" width="14.6328125" style="151" customWidth="1"/>
    <col min="12815" max="12815" width="13.453125" style="151" customWidth="1"/>
    <col min="12816" max="12816" width="13.81640625" style="151" customWidth="1"/>
    <col min="12817" max="12817" width="14.6328125" style="151" customWidth="1"/>
    <col min="12818" max="13064" width="9.1796875" style="151"/>
    <col min="13065" max="13065" width="46" style="151" customWidth="1"/>
    <col min="13066" max="13066" width="25" style="151" customWidth="1"/>
    <col min="13067" max="13067" width="12" style="151" customWidth="1"/>
    <col min="13068" max="13068" width="12.1796875" style="151" customWidth="1"/>
    <col min="13069" max="13069" width="14" style="151" customWidth="1"/>
    <col min="13070" max="13070" width="14.6328125" style="151" customWidth="1"/>
    <col min="13071" max="13071" width="13.453125" style="151" customWidth="1"/>
    <col min="13072" max="13072" width="13.81640625" style="151" customWidth="1"/>
    <col min="13073" max="13073" width="14.6328125" style="151" customWidth="1"/>
    <col min="13074" max="13320" width="9.1796875" style="151"/>
    <col min="13321" max="13321" width="46" style="151" customWidth="1"/>
    <col min="13322" max="13322" width="25" style="151" customWidth="1"/>
    <col min="13323" max="13323" width="12" style="151" customWidth="1"/>
    <col min="13324" max="13324" width="12.1796875" style="151" customWidth="1"/>
    <col min="13325" max="13325" width="14" style="151" customWidth="1"/>
    <col min="13326" max="13326" width="14.6328125" style="151" customWidth="1"/>
    <col min="13327" max="13327" width="13.453125" style="151" customWidth="1"/>
    <col min="13328" max="13328" width="13.81640625" style="151" customWidth="1"/>
    <col min="13329" max="13329" width="14.6328125" style="151" customWidth="1"/>
    <col min="13330" max="13576" width="9.1796875" style="151"/>
    <col min="13577" max="13577" width="46" style="151" customWidth="1"/>
    <col min="13578" max="13578" width="25" style="151" customWidth="1"/>
    <col min="13579" max="13579" width="12" style="151" customWidth="1"/>
    <col min="13580" max="13580" width="12.1796875" style="151" customWidth="1"/>
    <col min="13581" max="13581" width="14" style="151" customWidth="1"/>
    <col min="13582" max="13582" width="14.6328125" style="151" customWidth="1"/>
    <col min="13583" max="13583" width="13.453125" style="151" customWidth="1"/>
    <col min="13584" max="13584" width="13.81640625" style="151" customWidth="1"/>
    <col min="13585" max="13585" width="14.6328125" style="151" customWidth="1"/>
    <col min="13586" max="13832" width="9.1796875" style="151"/>
    <col min="13833" max="13833" width="46" style="151" customWidth="1"/>
    <col min="13834" max="13834" width="25" style="151" customWidth="1"/>
    <col min="13835" max="13835" width="12" style="151" customWidth="1"/>
    <col min="13836" max="13836" width="12.1796875" style="151" customWidth="1"/>
    <col min="13837" max="13837" width="14" style="151" customWidth="1"/>
    <col min="13838" max="13838" width="14.6328125" style="151" customWidth="1"/>
    <col min="13839" max="13839" width="13.453125" style="151" customWidth="1"/>
    <col min="13840" max="13840" width="13.81640625" style="151" customWidth="1"/>
    <col min="13841" max="13841" width="14.6328125" style="151" customWidth="1"/>
    <col min="13842" max="14088" width="9.1796875" style="151"/>
    <col min="14089" max="14089" width="46" style="151" customWidth="1"/>
    <col min="14090" max="14090" width="25" style="151" customWidth="1"/>
    <col min="14091" max="14091" width="12" style="151" customWidth="1"/>
    <col min="14092" max="14092" width="12.1796875" style="151" customWidth="1"/>
    <col min="14093" max="14093" width="14" style="151" customWidth="1"/>
    <col min="14094" max="14094" width="14.6328125" style="151" customWidth="1"/>
    <col min="14095" max="14095" width="13.453125" style="151" customWidth="1"/>
    <col min="14096" max="14096" width="13.81640625" style="151" customWidth="1"/>
    <col min="14097" max="14097" width="14.6328125" style="151" customWidth="1"/>
    <col min="14098" max="14344" width="9.1796875" style="151"/>
    <col min="14345" max="14345" width="46" style="151" customWidth="1"/>
    <col min="14346" max="14346" width="25" style="151" customWidth="1"/>
    <col min="14347" max="14347" width="12" style="151" customWidth="1"/>
    <col min="14348" max="14348" width="12.1796875" style="151" customWidth="1"/>
    <col min="14349" max="14349" width="14" style="151" customWidth="1"/>
    <col min="14350" max="14350" width="14.6328125" style="151" customWidth="1"/>
    <col min="14351" max="14351" width="13.453125" style="151" customWidth="1"/>
    <col min="14352" max="14352" width="13.81640625" style="151" customWidth="1"/>
    <col min="14353" max="14353" width="14.6328125" style="151" customWidth="1"/>
    <col min="14354" max="14600" width="9.1796875" style="151"/>
    <col min="14601" max="14601" width="46" style="151" customWidth="1"/>
    <col min="14602" max="14602" width="25" style="151" customWidth="1"/>
    <col min="14603" max="14603" width="12" style="151" customWidth="1"/>
    <col min="14604" max="14604" width="12.1796875" style="151" customWidth="1"/>
    <col min="14605" max="14605" width="14" style="151" customWidth="1"/>
    <col min="14606" max="14606" width="14.6328125" style="151" customWidth="1"/>
    <col min="14607" max="14607" width="13.453125" style="151" customWidth="1"/>
    <col min="14608" max="14608" width="13.81640625" style="151" customWidth="1"/>
    <col min="14609" max="14609" width="14.6328125" style="151" customWidth="1"/>
    <col min="14610" max="14856" width="9.1796875" style="151"/>
    <col min="14857" max="14857" width="46" style="151" customWidth="1"/>
    <col min="14858" max="14858" width="25" style="151" customWidth="1"/>
    <col min="14859" max="14859" width="12" style="151" customWidth="1"/>
    <col min="14860" max="14860" width="12.1796875" style="151" customWidth="1"/>
    <col min="14861" max="14861" width="14" style="151" customWidth="1"/>
    <col min="14862" max="14862" width="14.6328125" style="151" customWidth="1"/>
    <col min="14863" max="14863" width="13.453125" style="151" customWidth="1"/>
    <col min="14864" max="14864" width="13.81640625" style="151" customWidth="1"/>
    <col min="14865" max="14865" width="14.6328125" style="151" customWidth="1"/>
    <col min="14866" max="15112" width="9.1796875" style="151"/>
    <col min="15113" max="15113" width="46" style="151" customWidth="1"/>
    <col min="15114" max="15114" width="25" style="151" customWidth="1"/>
    <col min="15115" max="15115" width="12" style="151" customWidth="1"/>
    <col min="15116" max="15116" width="12.1796875" style="151" customWidth="1"/>
    <col min="15117" max="15117" width="14" style="151" customWidth="1"/>
    <col min="15118" max="15118" width="14.6328125" style="151" customWidth="1"/>
    <col min="15119" max="15119" width="13.453125" style="151" customWidth="1"/>
    <col min="15120" max="15120" width="13.81640625" style="151" customWidth="1"/>
    <col min="15121" max="15121" width="14.6328125" style="151" customWidth="1"/>
    <col min="15122" max="15368" width="9.1796875" style="151"/>
    <col min="15369" max="15369" width="46" style="151" customWidth="1"/>
    <col min="15370" max="15370" width="25" style="151" customWidth="1"/>
    <col min="15371" max="15371" width="12" style="151" customWidth="1"/>
    <col min="15372" max="15372" width="12.1796875" style="151" customWidth="1"/>
    <col min="15373" max="15373" width="14" style="151" customWidth="1"/>
    <col min="15374" max="15374" width="14.6328125" style="151" customWidth="1"/>
    <col min="15375" max="15375" width="13.453125" style="151" customWidth="1"/>
    <col min="15376" max="15376" width="13.81640625" style="151" customWidth="1"/>
    <col min="15377" max="15377" width="14.6328125" style="151" customWidth="1"/>
    <col min="15378" max="15624" width="9.1796875" style="151"/>
    <col min="15625" max="15625" width="46" style="151" customWidth="1"/>
    <col min="15626" max="15626" width="25" style="151" customWidth="1"/>
    <col min="15627" max="15627" width="12" style="151" customWidth="1"/>
    <col min="15628" max="15628" width="12.1796875" style="151" customWidth="1"/>
    <col min="15629" max="15629" width="14" style="151" customWidth="1"/>
    <col min="15630" max="15630" width="14.6328125" style="151" customWidth="1"/>
    <col min="15631" max="15631" width="13.453125" style="151" customWidth="1"/>
    <col min="15632" max="15632" width="13.81640625" style="151" customWidth="1"/>
    <col min="15633" max="15633" width="14.6328125" style="151" customWidth="1"/>
    <col min="15634" max="15880" width="9.1796875" style="151"/>
    <col min="15881" max="15881" width="46" style="151" customWidth="1"/>
    <col min="15882" max="15882" width="25" style="151" customWidth="1"/>
    <col min="15883" max="15883" width="12" style="151" customWidth="1"/>
    <col min="15884" max="15884" width="12.1796875" style="151" customWidth="1"/>
    <col min="15885" max="15885" width="14" style="151" customWidth="1"/>
    <col min="15886" max="15886" width="14.6328125" style="151" customWidth="1"/>
    <col min="15887" max="15887" width="13.453125" style="151" customWidth="1"/>
    <col min="15888" max="15888" width="13.81640625" style="151" customWidth="1"/>
    <col min="15889" max="15889" width="14.6328125" style="151" customWidth="1"/>
    <col min="15890" max="16136" width="9.1796875" style="151"/>
    <col min="16137" max="16137" width="46" style="151" customWidth="1"/>
    <col min="16138" max="16138" width="25" style="151" customWidth="1"/>
    <col min="16139" max="16139" width="12" style="151" customWidth="1"/>
    <col min="16140" max="16140" width="12.1796875" style="151" customWidth="1"/>
    <col min="16141" max="16141" width="14" style="151" customWidth="1"/>
    <col min="16142" max="16142" width="14.6328125" style="151" customWidth="1"/>
    <col min="16143" max="16143" width="13.453125" style="151" customWidth="1"/>
    <col min="16144" max="16144" width="13.81640625" style="151" customWidth="1"/>
    <col min="16145" max="16145" width="14.6328125" style="151" customWidth="1"/>
    <col min="16146" max="16384" width="9.1796875" style="151"/>
  </cols>
  <sheetData>
    <row r="1" spans="1:21" ht="22.5" customHeight="1">
      <c r="A1" s="150" t="s">
        <v>66</v>
      </c>
    </row>
    <row r="2" spans="1:21" ht="22.5" customHeight="1">
      <c r="A2" s="152" t="s">
        <v>192</v>
      </c>
    </row>
    <row r="3" spans="1:21" ht="22.5" customHeight="1">
      <c r="A3" s="150" t="s">
        <v>68</v>
      </c>
    </row>
    <row r="4" spans="1:21" ht="22.5" customHeight="1">
      <c r="A4" s="268" t="s">
        <v>175</v>
      </c>
      <c r="B4" s="268"/>
      <c r="C4" s="268"/>
      <c r="D4" s="268"/>
      <c r="E4" s="268"/>
      <c r="F4" s="268"/>
      <c r="G4" s="268"/>
      <c r="H4" s="268"/>
      <c r="I4" s="268"/>
      <c r="J4" s="268"/>
      <c r="K4" s="268"/>
      <c r="L4" s="268"/>
      <c r="M4" s="268"/>
      <c r="N4" s="268"/>
      <c r="O4" s="268"/>
      <c r="P4" s="268"/>
      <c r="Q4" s="220"/>
    </row>
    <row r="5" spans="1:21">
      <c r="A5" s="268" t="s">
        <v>70</v>
      </c>
      <c r="B5" s="268"/>
      <c r="C5" s="268"/>
      <c r="D5" s="268"/>
      <c r="E5" s="268"/>
      <c r="F5" s="268"/>
      <c r="G5" s="268"/>
      <c r="H5" s="268"/>
      <c r="I5" s="268"/>
      <c r="J5" s="268"/>
      <c r="K5" s="268"/>
      <c r="L5" s="268"/>
      <c r="M5" s="268"/>
      <c r="N5" s="268"/>
      <c r="O5" s="268"/>
      <c r="P5" s="268"/>
      <c r="Q5" s="220"/>
    </row>
    <row r="6" spans="1:21">
      <c r="A6" s="220" t="s">
        <v>182</v>
      </c>
      <c r="B6" s="220"/>
      <c r="C6" s="220"/>
      <c r="D6" s="220"/>
      <c r="E6" s="220"/>
      <c r="F6" s="220"/>
      <c r="G6" s="220"/>
      <c r="H6" s="220"/>
      <c r="I6" s="220"/>
      <c r="J6" s="220"/>
      <c r="K6" s="220"/>
      <c r="L6" s="220"/>
      <c r="M6" s="220"/>
      <c r="N6" s="220"/>
      <c r="O6" s="220"/>
      <c r="P6" s="220"/>
      <c r="Q6" s="220"/>
    </row>
    <row r="7" spans="1:21" ht="18" customHeight="1">
      <c r="A7" s="221"/>
      <c r="B7" s="221"/>
      <c r="C7" s="221"/>
      <c r="D7" s="221"/>
      <c r="E7" s="221"/>
      <c r="F7" s="221"/>
      <c r="G7" s="221"/>
      <c r="H7" s="221"/>
      <c r="I7" s="221"/>
      <c r="J7" s="221"/>
      <c r="K7" s="221"/>
      <c r="L7" s="221"/>
      <c r="M7" s="221"/>
      <c r="N7" s="221"/>
      <c r="O7" s="221"/>
      <c r="P7" s="221"/>
      <c r="Q7" s="221"/>
    </row>
    <row r="8" spans="1:21" ht="18" customHeight="1" thickBot="1">
      <c r="A8" s="223"/>
      <c r="B8" s="2" t="s">
        <v>185</v>
      </c>
      <c r="C8" s="2"/>
      <c r="D8" s="2"/>
      <c r="E8" s="2"/>
      <c r="F8" s="2"/>
      <c r="G8" s="2"/>
      <c r="H8" s="2"/>
      <c r="I8" s="2"/>
      <c r="J8" s="2"/>
      <c r="K8" s="2"/>
      <c r="L8" s="2"/>
      <c r="M8" s="2"/>
      <c r="N8" s="2"/>
      <c r="O8" s="2"/>
    </row>
    <row r="9" spans="1:21" ht="18" customHeight="1" thickBot="1">
      <c r="A9" s="261" t="s">
        <v>73</v>
      </c>
      <c r="B9" s="261" t="s">
        <v>74</v>
      </c>
      <c r="C9" s="261" t="s">
        <v>176</v>
      </c>
      <c r="D9" s="264" t="s">
        <v>174</v>
      </c>
      <c r="E9" s="265"/>
      <c r="F9" s="265"/>
      <c r="G9" s="265"/>
      <c r="H9" s="265"/>
      <c r="I9" s="265"/>
      <c r="J9" s="265"/>
      <c r="K9" s="265"/>
      <c r="L9" s="265"/>
      <c r="M9" s="265"/>
      <c r="N9" s="265"/>
      <c r="O9" s="265"/>
      <c r="P9" s="266"/>
      <c r="Q9" s="227"/>
    </row>
    <row r="10" spans="1:21" ht="38.25" customHeight="1" thickBot="1">
      <c r="A10" s="262"/>
      <c r="B10" s="262"/>
      <c r="C10" s="262"/>
      <c r="D10" s="255" t="s">
        <v>76</v>
      </c>
      <c r="E10" s="256"/>
      <c r="F10" s="255" t="s">
        <v>77</v>
      </c>
      <c r="G10" s="267"/>
      <c r="H10" s="267"/>
      <c r="I10" s="267"/>
      <c r="J10" s="267"/>
      <c r="K10" s="256"/>
      <c r="L10" s="255" t="s">
        <v>79</v>
      </c>
      <c r="M10" s="256"/>
      <c r="N10" s="264" t="s">
        <v>80</v>
      </c>
      <c r="O10" s="266"/>
      <c r="P10" s="157" t="s">
        <v>81</v>
      </c>
      <c r="Q10" s="228"/>
      <c r="R10" s="253" t="s">
        <v>180</v>
      </c>
      <c r="S10" s="254"/>
      <c r="T10" s="254"/>
      <c r="U10" s="254"/>
    </row>
    <row r="11" spans="1:21" ht="19.25" customHeight="1" thickBot="1">
      <c r="A11" s="262"/>
      <c r="B11" s="263"/>
      <c r="C11" s="263"/>
      <c r="D11" s="255" t="s">
        <v>189</v>
      </c>
      <c r="E11" s="256"/>
      <c r="F11" s="255">
        <v>2</v>
      </c>
      <c r="G11" s="256"/>
      <c r="H11" s="255">
        <v>3</v>
      </c>
      <c r="I11" s="256"/>
      <c r="J11" s="255">
        <v>4</v>
      </c>
      <c r="K11" s="256"/>
      <c r="L11" s="255">
        <v>5</v>
      </c>
      <c r="M11" s="256"/>
      <c r="N11" s="255">
        <v>6</v>
      </c>
      <c r="O11" s="256"/>
      <c r="P11" s="255">
        <v>7</v>
      </c>
      <c r="Q11" s="256"/>
      <c r="R11" s="257"/>
      <c r="S11" s="258"/>
      <c r="T11" s="258"/>
      <c r="U11" s="258"/>
    </row>
    <row r="12" spans="1:21" ht="13.5" thickBot="1">
      <c r="A12" s="262"/>
      <c r="B12" s="155"/>
      <c r="C12" s="155"/>
      <c r="D12" s="259"/>
      <c r="E12" s="260"/>
      <c r="F12" s="259"/>
      <c r="G12" s="260"/>
      <c r="H12" s="259"/>
      <c r="I12" s="260"/>
      <c r="J12" s="259"/>
      <c r="K12" s="260"/>
      <c r="L12" s="259"/>
      <c r="M12" s="260"/>
      <c r="N12" s="259"/>
      <c r="O12" s="260"/>
      <c r="P12" s="259"/>
      <c r="Q12" s="260"/>
      <c r="R12" s="257"/>
      <c r="S12" s="258"/>
      <c r="T12" s="258"/>
      <c r="U12" s="258"/>
    </row>
    <row r="13" spans="1:21" ht="27.75" customHeight="1" thickBot="1">
      <c r="A13" s="263"/>
      <c r="B13" s="155"/>
      <c r="C13" s="155"/>
      <c r="D13" s="154" t="s">
        <v>84</v>
      </c>
      <c r="E13" s="154" t="s">
        <v>177</v>
      </c>
      <c r="F13" s="154" t="s">
        <v>84</v>
      </c>
      <c r="G13" s="154" t="s">
        <v>178</v>
      </c>
      <c r="H13" s="154" t="s">
        <v>84</v>
      </c>
      <c r="I13" s="154" t="s">
        <v>178</v>
      </c>
      <c r="J13" s="154" t="s">
        <v>84</v>
      </c>
      <c r="K13" s="154" t="s">
        <v>177</v>
      </c>
      <c r="L13" s="154" t="s">
        <v>84</v>
      </c>
      <c r="M13" s="154" t="s">
        <v>178</v>
      </c>
      <c r="N13" s="154" t="s">
        <v>84</v>
      </c>
      <c r="O13" s="154" t="s">
        <v>177</v>
      </c>
      <c r="P13" s="154" t="s">
        <v>84</v>
      </c>
      <c r="Q13" s="229" t="s">
        <v>178</v>
      </c>
      <c r="R13" s="177" t="s">
        <v>90</v>
      </c>
      <c r="S13" s="178" t="s">
        <v>95</v>
      </c>
      <c r="T13" s="177" t="s">
        <v>179</v>
      </c>
      <c r="U13" s="178" t="s">
        <v>95</v>
      </c>
    </row>
    <row r="14" spans="1:21" ht="14.25" customHeight="1" thickBot="1">
      <c r="A14" s="158" t="s">
        <v>15</v>
      </c>
      <c r="B14" s="159"/>
      <c r="C14" s="159">
        <v>100</v>
      </c>
      <c r="D14" s="160">
        <v>1</v>
      </c>
      <c r="E14" s="234">
        <f>C14*D14</f>
        <v>100</v>
      </c>
      <c r="F14" s="160">
        <v>0</v>
      </c>
      <c r="G14" s="235">
        <f>F14*C14</f>
        <v>0</v>
      </c>
      <c r="H14" s="160">
        <v>0</v>
      </c>
      <c r="I14" s="235">
        <f>H14*C14</f>
        <v>0</v>
      </c>
      <c r="J14" s="160">
        <v>0</v>
      </c>
      <c r="K14" s="235">
        <f>J14*C14</f>
        <v>0</v>
      </c>
      <c r="L14" s="160">
        <v>0</v>
      </c>
      <c r="M14" s="235">
        <f>L14*C14</f>
        <v>0</v>
      </c>
      <c r="N14" s="160">
        <v>0</v>
      </c>
      <c r="O14" s="235">
        <f>N14*C14</f>
        <v>0</v>
      </c>
      <c r="P14" s="160">
        <v>0</v>
      </c>
      <c r="Q14" s="236">
        <f>P14*C14</f>
        <v>0</v>
      </c>
      <c r="R14" s="171">
        <f>SUM(P14,N14,L14,J14,H14,F14,D14)</f>
        <v>1</v>
      </c>
      <c r="S14" s="172">
        <f>R14/$R$18</f>
        <v>1</v>
      </c>
      <c r="T14" s="230">
        <f>SUM(Q14,O14,M14,K14,I14,G14,E14)</f>
        <v>100</v>
      </c>
      <c r="U14" s="232">
        <f>T14/$T$18</f>
        <v>1</v>
      </c>
    </row>
    <row r="15" spans="1:21" ht="14.25" customHeight="1" thickBot="1">
      <c r="A15" s="216" t="s">
        <v>171</v>
      </c>
      <c r="B15" s="217"/>
      <c r="C15" s="217">
        <v>100</v>
      </c>
      <c r="D15" s="160">
        <v>0</v>
      </c>
      <c r="E15" s="234">
        <f>C15*D15</f>
        <v>0</v>
      </c>
      <c r="F15" s="160">
        <v>0</v>
      </c>
      <c r="G15" s="235">
        <f t="shared" ref="G15:G17" si="0">F15*C15</f>
        <v>0</v>
      </c>
      <c r="H15" s="160">
        <v>0</v>
      </c>
      <c r="I15" s="235">
        <f t="shared" ref="I15:I17" si="1">H15*C15</f>
        <v>0</v>
      </c>
      <c r="J15" s="160">
        <v>0</v>
      </c>
      <c r="K15" s="235">
        <f t="shared" ref="K15:K17" si="2">J15*C15</f>
        <v>0</v>
      </c>
      <c r="L15" s="160">
        <v>0</v>
      </c>
      <c r="M15" s="235">
        <f t="shared" ref="M15:M17" si="3">L15*C15</f>
        <v>0</v>
      </c>
      <c r="N15" s="160">
        <v>0</v>
      </c>
      <c r="O15" s="235">
        <f t="shared" ref="O15:O17" si="4">N15*C15</f>
        <v>0</v>
      </c>
      <c r="P15" s="160">
        <v>0</v>
      </c>
      <c r="Q15" s="236">
        <f t="shared" ref="Q15:Q17" si="5">P15*C15</f>
        <v>0</v>
      </c>
      <c r="R15" s="171">
        <f>SUM(P15,N15,L15,J15,H15,F15,D15)</f>
        <v>0</v>
      </c>
      <c r="S15" s="172">
        <f>R15/$R$18</f>
        <v>0</v>
      </c>
      <c r="T15" s="230">
        <f>SUM(Q15,O15,M15,K15,I15,G15,E15)</f>
        <v>0</v>
      </c>
      <c r="U15" s="232">
        <f t="shared" ref="U15:U17" si="6">T15/$T$18</f>
        <v>0</v>
      </c>
    </row>
    <row r="16" spans="1:21" ht="13.5" thickBot="1">
      <c r="A16" s="163" t="s">
        <v>173</v>
      </c>
      <c r="B16" s="164"/>
      <c r="C16" s="217">
        <v>200</v>
      </c>
      <c r="D16" s="160">
        <v>0</v>
      </c>
      <c r="E16" s="234">
        <f>C16*D16</f>
        <v>0</v>
      </c>
      <c r="F16" s="160">
        <v>0</v>
      </c>
      <c r="G16" s="235">
        <f t="shared" si="0"/>
        <v>0</v>
      </c>
      <c r="H16" s="160">
        <v>0</v>
      </c>
      <c r="I16" s="235">
        <f t="shared" si="1"/>
        <v>0</v>
      </c>
      <c r="J16" s="160">
        <v>0</v>
      </c>
      <c r="K16" s="235">
        <f t="shared" si="2"/>
        <v>0</v>
      </c>
      <c r="L16" s="160">
        <v>0</v>
      </c>
      <c r="M16" s="235">
        <f t="shared" si="3"/>
        <v>0</v>
      </c>
      <c r="N16" s="160">
        <v>0</v>
      </c>
      <c r="O16" s="235">
        <f t="shared" si="4"/>
        <v>0</v>
      </c>
      <c r="P16" s="160">
        <v>0</v>
      </c>
      <c r="Q16" s="236">
        <f t="shared" si="5"/>
        <v>0</v>
      </c>
      <c r="R16" s="171">
        <f>SUM(P16,N16,L16,J16,H16,F16,D16)</f>
        <v>0</v>
      </c>
      <c r="S16" s="174">
        <f>R16/$R$18</f>
        <v>0</v>
      </c>
      <c r="T16" s="230">
        <f>SUM(Q16,O16,M16,K16,I16,G16,E16)</f>
        <v>0</v>
      </c>
      <c r="U16" s="232">
        <f t="shared" si="6"/>
        <v>0</v>
      </c>
    </row>
    <row r="17" spans="1:21" ht="13">
      <c r="A17" s="163" t="s">
        <v>172</v>
      </c>
      <c r="B17" s="164"/>
      <c r="C17" s="217">
        <v>300</v>
      </c>
      <c r="D17" s="160">
        <v>0</v>
      </c>
      <c r="E17" s="234">
        <f>C17*D17</f>
        <v>0</v>
      </c>
      <c r="F17" s="160">
        <v>0</v>
      </c>
      <c r="G17" s="235">
        <f t="shared" si="0"/>
        <v>0</v>
      </c>
      <c r="H17" s="160">
        <v>0</v>
      </c>
      <c r="I17" s="235">
        <f t="shared" si="1"/>
        <v>0</v>
      </c>
      <c r="J17" s="160">
        <v>0</v>
      </c>
      <c r="K17" s="235">
        <f t="shared" si="2"/>
        <v>0</v>
      </c>
      <c r="L17" s="160">
        <v>0</v>
      </c>
      <c r="M17" s="235">
        <f t="shared" si="3"/>
        <v>0</v>
      </c>
      <c r="N17" s="160">
        <v>0</v>
      </c>
      <c r="O17" s="235">
        <f t="shared" si="4"/>
        <v>0</v>
      </c>
      <c r="P17" s="160">
        <v>0</v>
      </c>
      <c r="Q17" s="236">
        <f t="shared" si="5"/>
        <v>0</v>
      </c>
      <c r="R17" s="171">
        <f>SUM(P17,N17,L17,J17,H17,F17,D17)</f>
        <v>0</v>
      </c>
      <c r="S17" s="174">
        <f>R17/$R$18</f>
        <v>0</v>
      </c>
      <c r="T17" s="230">
        <f>SUM(Q17,O17,M17,K17,I17,G17,E17)</f>
        <v>0</v>
      </c>
      <c r="U17" s="232">
        <f t="shared" si="6"/>
        <v>0</v>
      </c>
    </row>
    <row r="18" spans="1:21" s="16" customFormat="1" ht="26.5" thickBot="1">
      <c r="B18" s="166" t="s">
        <v>89</v>
      </c>
      <c r="C18" s="166"/>
      <c r="D18" s="167">
        <f t="shared" ref="D18:T18" si="7">SUM(D14:D17)</f>
        <v>1</v>
      </c>
      <c r="E18" s="226">
        <f>SUM(E14:E17)</f>
        <v>100</v>
      </c>
      <c r="F18" s="167">
        <f t="shared" si="7"/>
        <v>0</v>
      </c>
      <c r="G18" s="226">
        <f>SUM(G14:G17)</f>
        <v>0</v>
      </c>
      <c r="H18" s="167">
        <f t="shared" si="7"/>
        <v>0</v>
      </c>
      <c r="I18" s="226">
        <f>SUM(I14:I17)</f>
        <v>0</v>
      </c>
      <c r="J18" s="167">
        <f t="shared" si="7"/>
        <v>0</v>
      </c>
      <c r="K18" s="226">
        <f>SUM(K14:K17)</f>
        <v>0</v>
      </c>
      <c r="L18" s="167">
        <f t="shared" si="7"/>
        <v>0</v>
      </c>
      <c r="M18" s="226">
        <f>SUM(M14:M17)</f>
        <v>0</v>
      </c>
      <c r="N18" s="167">
        <f t="shared" si="7"/>
        <v>0</v>
      </c>
      <c r="O18" s="226">
        <f>SUM(O14:O17)</f>
        <v>0</v>
      </c>
      <c r="P18" s="167">
        <f t="shared" si="7"/>
        <v>0</v>
      </c>
      <c r="Q18" s="226">
        <f>SUM(Q14:Q17)</f>
        <v>0</v>
      </c>
      <c r="R18" s="175">
        <f t="shared" si="7"/>
        <v>1</v>
      </c>
      <c r="S18" s="176">
        <f t="shared" si="7"/>
        <v>1</v>
      </c>
      <c r="T18" s="231">
        <f t="shared" si="7"/>
        <v>100</v>
      </c>
      <c r="U18" s="232">
        <f t="shared" ref="U18" si="8">SUM(U14:U17)</f>
        <v>1</v>
      </c>
    </row>
    <row r="19" spans="1:21" ht="13" thickBot="1"/>
    <row r="20" spans="1:21" ht="13.5" thickBot="1">
      <c r="N20" s="252" t="s">
        <v>87</v>
      </c>
      <c r="O20" s="252"/>
      <c r="P20" s="252"/>
      <c r="Q20" s="219"/>
      <c r="R20" s="179">
        <f>R18</f>
        <v>1</v>
      </c>
    </row>
    <row r="21" spans="1:21" ht="13.5" thickBot="1">
      <c r="N21" s="252" t="s">
        <v>181</v>
      </c>
      <c r="O21" s="252"/>
      <c r="P21" s="252"/>
      <c r="Q21" s="219"/>
      <c r="R21" s="233">
        <f>T18</f>
        <v>100</v>
      </c>
    </row>
    <row r="27" spans="1:21" ht="13" thickBot="1">
      <c r="A27" s="224"/>
      <c r="B27" s="2" t="s">
        <v>183</v>
      </c>
      <c r="C27" s="2"/>
      <c r="D27" s="2"/>
      <c r="E27" s="2"/>
      <c r="F27" s="2"/>
      <c r="G27" s="2"/>
      <c r="H27" s="2"/>
      <c r="I27" s="2"/>
      <c r="J27" s="2"/>
      <c r="K27" s="2"/>
      <c r="L27" s="2"/>
      <c r="M27" s="2"/>
      <c r="N27" s="2"/>
      <c r="O27" s="2"/>
    </row>
    <row r="28" spans="1:21" ht="13.5" thickBot="1">
      <c r="A28" s="261" t="s">
        <v>73</v>
      </c>
      <c r="B28" s="261" t="s">
        <v>74</v>
      </c>
      <c r="C28" s="261" t="s">
        <v>176</v>
      </c>
      <c r="D28" s="264" t="s">
        <v>174</v>
      </c>
      <c r="E28" s="265"/>
      <c r="F28" s="265"/>
      <c r="G28" s="265"/>
      <c r="H28" s="265"/>
      <c r="I28" s="265"/>
      <c r="J28" s="265"/>
      <c r="K28" s="265"/>
      <c r="L28" s="265"/>
      <c r="M28" s="265"/>
      <c r="N28" s="265"/>
      <c r="O28" s="265"/>
      <c r="P28" s="266"/>
      <c r="Q28" s="227"/>
    </row>
    <row r="29" spans="1:21" ht="13.5" thickBot="1">
      <c r="A29" s="262"/>
      <c r="B29" s="262"/>
      <c r="C29" s="262"/>
      <c r="D29" s="255" t="s">
        <v>76</v>
      </c>
      <c r="E29" s="256"/>
      <c r="F29" s="255" t="s">
        <v>77</v>
      </c>
      <c r="G29" s="267"/>
      <c r="H29" s="267"/>
      <c r="I29" s="267"/>
      <c r="J29" s="267"/>
      <c r="K29" s="256"/>
      <c r="L29" s="255" t="s">
        <v>79</v>
      </c>
      <c r="M29" s="256"/>
      <c r="N29" s="264" t="s">
        <v>80</v>
      </c>
      <c r="O29" s="266"/>
      <c r="P29" s="157" t="s">
        <v>81</v>
      </c>
      <c r="Q29" s="228"/>
      <c r="R29" s="253" t="s">
        <v>180</v>
      </c>
      <c r="S29" s="254"/>
      <c r="T29" s="254"/>
      <c r="U29" s="254"/>
    </row>
    <row r="30" spans="1:21" ht="13.5" thickBot="1">
      <c r="A30" s="262"/>
      <c r="B30" s="263"/>
      <c r="C30" s="263"/>
      <c r="D30" s="255" t="s">
        <v>189</v>
      </c>
      <c r="E30" s="256"/>
      <c r="F30" s="255">
        <v>2</v>
      </c>
      <c r="G30" s="256"/>
      <c r="H30" s="255">
        <v>3</v>
      </c>
      <c r="I30" s="256"/>
      <c r="J30" s="255">
        <v>4</v>
      </c>
      <c r="K30" s="256"/>
      <c r="L30" s="255">
        <v>5</v>
      </c>
      <c r="M30" s="256"/>
      <c r="N30" s="255">
        <v>6</v>
      </c>
      <c r="O30" s="256"/>
      <c r="P30" s="255">
        <v>7</v>
      </c>
      <c r="Q30" s="256"/>
      <c r="R30" s="257" t="s">
        <v>156</v>
      </c>
      <c r="S30" s="258"/>
      <c r="T30" s="258"/>
      <c r="U30" s="258"/>
    </row>
    <row r="31" spans="1:21" ht="13.5" thickBot="1">
      <c r="A31" s="262"/>
      <c r="B31" s="155"/>
      <c r="C31" s="155"/>
      <c r="D31" s="259"/>
      <c r="E31" s="260"/>
      <c r="F31" s="259"/>
      <c r="G31" s="260"/>
      <c r="H31" s="259"/>
      <c r="I31" s="260"/>
      <c r="J31" s="259"/>
      <c r="K31" s="260"/>
      <c r="L31" s="259"/>
      <c r="M31" s="260"/>
      <c r="N31" s="259"/>
      <c r="O31" s="260"/>
      <c r="P31" s="259"/>
      <c r="Q31" s="260"/>
      <c r="R31" s="257"/>
      <c r="S31" s="258"/>
      <c r="T31" s="258"/>
      <c r="U31" s="258"/>
    </row>
    <row r="32" spans="1:21" ht="26.5" thickBot="1">
      <c r="A32" s="263"/>
      <c r="B32" s="155"/>
      <c r="C32" s="155"/>
      <c r="D32" s="154" t="s">
        <v>84</v>
      </c>
      <c r="E32" s="154" t="s">
        <v>177</v>
      </c>
      <c r="F32" s="154" t="s">
        <v>84</v>
      </c>
      <c r="G32" s="154" t="s">
        <v>178</v>
      </c>
      <c r="H32" s="154" t="s">
        <v>84</v>
      </c>
      <c r="I32" s="154" t="s">
        <v>178</v>
      </c>
      <c r="J32" s="154" t="s">
        <v>84</v>
      </c>
      <c r="K32" s="154" t="s">
        <v>177</v>
      </c>
      <c r="L32" s="154" t="s">
        <v>84</v>
      </c>
      <c r="M32" s="154" t="s">
        <v>178</v>
      </c>
      <c r="N32" s="154" t="s">
        <v>84</v>
      </c>
      <c r="O32" s="154" t="s">
        <v>177</v>
      </c>
      <c r="P32" s="154" t="s">
        <v>84</v>
      </c>
      <c r="Q32" s="229" t="s">
        <v>178</v>
      </c>
      <c r="R32" s="177" t="s">
        <v>90</v>
      </c>
      <c r="S32" s="178" t="s">
        <v>95</v>
      </c>
      <c r="T32" s="177" t="s">
        <v>179</v>
      </c>
      <c r="U32" s="178" t="s">
        <v>95</v>
      </c>
    </row>
    <row r="33" spans="1:21" ht="13.5" thickBot="1">
      <c r="A33" s="158" t="s">
        <v>15</v>
      </c>
      <c r="B33" s="159"/>
      <c r="C33" s="159">
        <v>300</v>
      </c>
      <c r="D33" s="160">
        <v>1</v>
      </c>
      <c r="E33" s="234">
        <f>C33*D33</f>
        <v>300</v>
      </c>
      <c r="F33" s="160">
        <v>0</v>
      </c>
      <c r="G33" s="235">
        <f>F33*C33</f>
        <v>0</v>
      </c>
      <c r="H33" s="160">
        <v>0</v>
      </c>
      <c r="I33" s="235">
        <f>H33*C33</f>
        <v>0</v>
      </c>
      <c r="J33" s="160">
        <v>0</v>
      </c>
      <c r="K33" s="235">
        <f>J33*C33</f>
        <v>0</v>
      </c>
      <c r="L33" s="160">
        <v>0</v>
      </c>
      <c r="M33" s="235">
        <f>L33*C33</f>
        <v>0</v>
      </c>
      <c r="N33" s="160">
        <v>0</v>
      </c>
      <c r="O33" s="236">
        <f>N33*C33</f>
        <v>0</v>
      </c>
      <c r="P33" s="160">
        <v>0</v>
      </c>
      <c r="Q33" s="236">
        <f>P33*C33</f>
        <v>0</v>
      </c>
      <c r="R33" s="171">
        <f>SUM(P33,N33,L33,J33,H33,F33,D33)</f>
        <v>1</v>
      </c>
      <c r="S33" s="172">
        <f>R33/$R$37</f>
        <v>1</v>
      </c>
      <c r="T33" s="230">
        <f>SUM(Q33,O33,M33,K33,I33,G33,E33)</f>
        <v>300</v>
      </c>
      <c r="U33" s="232">
        <f>T33/$T$18</f>
        <v>3</v>
      </c>
    </row>
    <row r="34" spans="1:21" ht="13.5" thickBot="1">
      <c r="A34" s="216" t="s">
        <v>171</v>
      </c>
      <c r="B34" s="217"/>
      <c r="C34" s="217">
        <v>200</v>
      </c>
      <c r="D34" s="160">
        <v>0</v>
      </c>
      <c r="E34" s="234">
        <f>C34*D34</f>
        <v>0</v>
      </c>
      <c r="F34" s="160">
        <v>0</v>
      </c>
      <c r="G34" s="235">
        <f t="shared" ref="G34:G36" si="9">F34*C34</f>
        <v>0</v>
      </c>
      <c r="H34" s="160">
        <v>0</v>
      </c>
      <c r="I34" s="235">
        <f t="shared" ref="I34:I36" si="10">H34*C34</f>
        <v>0</v>
      </c>
      <c r="J34" s="160">
        <v>0</v>
      </c>
      <c r="K34" s="235">
        <f t="shared" ref="K34:K36" si="11">J34*C34</f>
        <v>0</v>
      </c>
      <c r="L34" s="160">
        <v>0</v>
      </c>
      <c r="M34" s="235">
        <f t="shared" ref="M34:M36" si="12">L34*C34</f>
        <v>0</v>
      </c>
      <c r="N34" s="160">
        <v>0</v>
      </c>
      <c r="O34" s="236">
        <f t="shared" ref="O34:O36" si="13">N34*C34</f>
        <v>0</v>
      </c>
      <c r="P34" s="160">
        <v>0</v>
      </c>
      <c r="Q34" s="236">
        <f t="shared" ref="Q34:Q36" si="14">P34*C34</f>
        <v>0</v>
      </c>
      <c r="R34" s="171">
        <f>SUM(P34,N34,L34,J34,H34,F34,D34)</f>
        <v>0</v>
      </c>
      <c r="S34" s="172">
        <f>R34/$R$37</f>
        <v>0</v>
      </c>
      <c r="T34" s="230">
        <f>SUM(Q34,O34,M34,K34,I34,G34,E34)</f>
        <v>0</v>
      </c>
      <c r="U34" s="232">
        <f t="shared" ref="U34:U36" si="15">T34/$T$18</f>
        <v>0</v>
      </c>
    </row>
    <row r="35" spans="1:21" ht="13.5" thickBot="1">
      <c r="A35" s="163" t="s">
        <v>173</v>
      </c>
      <c r="B35" s="164"/>
      <c r="C35" s="217">
        <v>100</v>
      </c>
      <c r="D35" s="160">
        <v>0</v>
      </c>
      <c r="E35" s="234">
        <f>C35*D35</f>
        <v>0</v>
      </c>
      <c r="F35" s="160">
        <v>0</v>
      </c>
      <c r="G35" s="235">
        <f t="shared" si="9"/>
        <v>0</v>
      </c>
      <c r="H35" s="160">
        <v>0</v>
      </c>
      <c r="I35" s="235">
        <f t="shared" si="10"/>
        <v>0</v>
      </c>
      <c r="J35" s="160">
        <v>0</v>
      </c>
      <c r="K35" s="235">
        <f t="shared" si="11"/>
        <v>0</v>
      </c>
      <c r="L35" s="160">
        <v>0</v>
      </c>
      <c r="M35" s="235">
        <f t="shared" si="12"/>
        <v>0</v>
      </c>
      <c r="N35" s="160">
        <v>0</v>
      </c>
      <c r="O35" s="236">
        <f t="shared" si="13"/>
        <v>0</v>
      </c>
      <c r="P35" s="160">
        <v>0</v>
      </c>
      <c r="Q35" s="236">
        <f t="shared" si="14"/>
        <v>0</v>
      </c>
      <c r="R35" s="171">
        <f>SUM(P35,N35,L35,J35,H35,F35,D35)</f>
        <v>0</v>
      </c>
      <c r="S35" s="174">
        <f>R35/$R$37</f>
        <v>0</v>
      </c>
      <c r="T35" s="230">
        <f>SUM(Q35,O35,M35,K35,I35,G35,E35)</f>
        <v>0</v>
      </c>
      <c r="U35" s="232">
        <f t="shared" si="15"/>
        <v>0</v>
      </c>
    </row>
    <row r="36" spans="1:21" ht="13">
      <c r="A36" s="163" t="s">
        <v>172</v>
      </c>
      <c r="B36" s="164"/>
      <c r="C36" s="217">
        <v>50</v>
      </c>
      <c r="D36" s="160">
        <v>0</v>
      </c>
      <c r="E36" s="234">
        <f>C36*D36</f>
        <v>0</v>
      </c>
      <c r="F36" s="160">
        <v>0</v>
      </c>
      <c r="G36" s="235">
        <f t="shared" si="9"/>
        <v>0</v>
      </c>
      <c r="H36" s="160">
        <v>0</v>
      </c>
      <c r="I36" s="235">
        <f t="shared" si="10"/>
        <v>0</v>
      </c>
      <c r="J36" s="160">
        <v>0</v>
      </c>
      <c r="K36" s="235">
        <f t="shared" si="11"/>
        <v>0</v>
      </c>
      <c r="L36" s="160">
        <v>0</v>
      </c>
      <c r="M36" s="235">
        <f t="shared" si="12"/>
        <v>0</v>
      </c>
      <c r="N36" s="160">
        <v>0</v>
      </c>
      <c r="O36" s="236">
        <f t="shared" si="13"/>
        <v>0</v>
      </c>
      <c r="P36" s="160">
        <v>0</v>
      </c>
      <c r="Q36" s="236">
        <f t="shared" si="14"/>
        <v>0</v>
      </c>
      <c r="R36" s="171">
        <f>SUM(P36,N36,L36,J36,H36,F36,D36)</f>
        <v>0</v>
      </c>
      <c r="S36" s="174">
        <f>R36/$R$37</f>
        <v>0</v>
      </c>
      <c r="T36" s="230">
        <f>SUM(Q36,O36,M36,K36,I36,G36,E36)</f>
        <v>0</v>
      </c>
      <c r="U36" s="232">
        <f t="shared" si="15"/>
        <v>0</v>
      </c>
    </row>
    <row r="37" spans="1:21" ht="26.5" thickBot="1">
      <c r="A37" s="16"/>
      <c r="B37" s="166" t="s">
        <v>89</v>
      </c>
      <c r="C37" s="166"/>
      <c r="D37" s="167">
        <f t="shared" ref="D37" si="16">SUM(D33:D36)</f>
        <v>1</v>
      </c>
      <c r="E37" s="226">
        <f>SUM(E33:E36)</f>
        <v>300</v>
      </c>
      <c r="F37" s="167">
        <f t="shared" ref="F37" si="17">SUM(F33:F36)</f>
        <v>0</v>
      </c>
      <c r="G37" s="226">
        <f>SUM(G33:G36)</f>
        <v>0</v>
      </c>
      <c r="H37" s="167">
        <f t="shared" ref="H37" si="18">SUM(H33:H36)</f>
        <v>0</v>
      </c>
      <c r="I37" s="226">
        <f>SUM(I33:I36)</f>
        <v>0</v>
      </c>
      <c r="J37" s="167">
        <f t="shared" ref="J37" si="19">SUM(J33:J36)</f>
        <v>0</v>
      </c>
      <c r="K37" s="226">
        <f>SUM(K33:K36)</f>
        <v>0</v>
      </c>
      <c r="L37" s="167">
        <f t="shared" ref="L37" si="20">SUM(L33:L36)</f>
        <v>0</v>
      </c>
      <c r="M37" s="226">
        <f>SUM(M33:M36)</f>
        <v>0</v>
      </c>
      <c r="N37" s="167">
        <f t="shared" ref="N37" si="21">SUM(N33:N36)</f>
        <v>0</v>
      </c>
      <c r="O37" s="226">
        <f>SUM(O33:O36)</f>
        <v>0</v>
      </c>
      <c r="P37" s="167">
        <f t="shared" ref="P37" si="22">SUM(P33:P36)</f>
        <v>0</v>
      </c>
      <c r="Q37" s="226">
        <f>SUM(Q33:Q36)</f>
        <v>0</v>
      </c>
      <c r="R37" s="175">
        <f t="shared" ref="R37:U37" si="23">SUM(R33:R36)</f>
        <v>1</v>
      </c>
      <c r="S37" s="176">
        <f t="shared" si="23"/>
        <v>1</v>
      </c>
      <c r="T37" s="231">
        <f t="shared" si="23"/>
        <v>300</v>
      </c>
      <c r="U37" s="232">
        <f t="shared" si="23"/>
        <v>3</v>
      </c>
    </row>
    <row r="38" spans="1:21" ht="13" thickBot="1"/>
    <row r="39" spans="1:21" ht="13.5" thickBot="1">
      <c r="N39" s="252" t="s">
        <v>87</v>
      </c>
      <c r="O39" s="252"/>
      <c r="P39" s="252"/>
      <c r="Q39" s="219"/>
      <c r="R39" s="179">
        <f>R37</f>
        <v>1</v>
      </c>
    </row>
    <row r="40" spans="1:21" ht="13.5" thickBot="1">
      <c r="N40" s="252" t="s">
        <v>181</v>
      </c>
      <c r="O40" s="252"/>
      <c r="P40" s="252"/>
      <c r="Q40" s="219"/>
      <c r="R40" s="233">
        <f>T37</f>
        <v>300</v>
      </c>
    </row>
    <row r="46" spans="1:21" ht="13" thickBot="1">
      <c r="A46" s="225"/>
      <c r="B46" s="2" t="s">
        <v>186</v>
      </c>
      <c r="C46" s="2"/>
      <c r="D46" s="2"/>
      <c r="E46" s="2"/>
      <c r="F46" s="2"/>
      <c r="G46" s="2"/>
      <c r="H46" s="2"/>
      <c r="I46" s="2"/>
      <c r="J46" s="2"/>
      <c r="K46" s="2"/>
      <c r="L46" s="2"/>
      <c r="M46" s="2"/>
      <c r="N46" s="2"/>
      <c r="O46" s="2"/>
    </row>
    <row r="47" spans="1:21" ht="13.5" thickBot="1">
      <c r="A47" s="261" t="s">
        <v>73</v>
      </c>
      <c r="B47" s="261" t="s">
        <v>74</v>
      </c>
      <c r="C47" s="261" t="s">
        <v>176</v>
      </c>
      <c r="D47" s="264" t="s">
        <v>174</v>
      </c>
      <c r="E47" s="265"/>
      <c r="F47" s="265"/>
      <c r="G47" s="265"/>
      <c r="H47" s="265"/>
      <c r="I47" s="265"/>
      <c r="J47" s="265"/>
      <c r="K47" s="265"/>
      <c r="L47" s="265"/>
      <c r="M47" s="265"/>
      <c r="N47" s="265"/>
      <c r="O47" s="265"/>
      <c r="P47" s="266"/>
      <c r="Q47" s="227"/>
    </row>
    <row r="48" spans="1:21" ht="13.5" thickBot="1">
      <c r="A48" s="262"/>
      <c r="B48" s="262"/>
      <c r="C48" s="262"/>
      <c r="D48" s="255" t="s">
        <v>76</v>
      </c>
      <c r="E48" s="256"/>
      <c r="F48" s="255" t="s">
        <v>77</v>
      </c>
      <c r="G48" s="267"/>
      <c r="H48" s="267"/>
      <c r="I48" s="267"/>
      <c r="J48" s="267"/>
      <c r="K48" s="256"/>
      <c r="L48" s="255" t="s">
        <v>79</v>
      </c>
      <c r="M48" s="256"/>
      <c r="N48" s="264" t="s">
        <v>80</v>
      </c>
      <c r="O48" s="266"/>
      <c r="P48" s="157" t="s">
        <v>81</v>
      </c>
      <c r="Q48" s="228"/>
      <c r="R48" s="253" t="s">
        <v>180</v>
      </c>
      <c r="S48" s="254"/>
      <c r="T48" s="254"/>
      <c r="U48" s="254"/>
    </row>
    <row r="49" spans="1:21" ht="13.5" thickBot="1">
      <c r="A49" s="262"/>
      <c r="B49" s="263"/>
      <c r="C49" s="263"/>
      <c r="D49" s="255" t="s">
        <v>189</v>
      </c>
      <c r="E49" s="256"/>
      <c r="F49" s="255">
        <v>2</v>
      </c>
      <c r="G49" s="256"/>
      <c r="H49" s="255">
        <v>3</v>
      </c>
      <c r="I49" s="256"/>
      <c r="J49" s="255">
        <v>4</v>
      </c>
      <c r="K49" s="256"/>
      <c r="L49" s="255">
        <v>5</v>
      </c>
      <c r="M49" s="256"/>
      <c r="N49" s="255">
        <v>6</v>
      </c>
      <c r="O49" s="256"/>
      <c r="P49" s="255">
        <v>7</v>
      </c>
      <c r="Q49" s="256"/>
      <c r="R49" s="257" t="s">
        <v>156</v>
      </c>
      <c r="S49" s="258"/>
      <c r="T49" s="258"/>
      <c r="U49" s="258"/>
    </row>
    <row r="50" spans="1:21" ht="13.5" thickBot="1">
      <c r="A50" s="262"/>
      <c r="B50" s="155"/>
      <c r="C50" s="155"/>
      <c r="D50" s="259"/>
      <c r="E50" s="260"/>
      <c r="F50" s="259"/>
      <c r="G50" s="260"/>
      <c r="H50" s="259"/>
      <c r="I50" s="260"/>
      <c r="J50" s="259"/>
      <c r="K50" s="260"/>
      <c r="L50" s="259"/>
      <c r="M50" s="260"/>
      <c r="N50" s="259"/>
      <c r="O50" s="260"/>
      <c r="P50" s="259"/>
      <c r="Q50" s="260"/>
      <c r="R50" s="257"/>
      <c r="S50" s="258"/>
      <c r="T50" s="258"/>
      <c r="U50" s="258"/>
    </row>
    <row r="51" spans="1:21" ht="26.5" thickBot="1">
      <c r="A51" s="263"/>
      <c r="B51" s="155"/>
      <c r="C51" s="155"/>
      <c r="D51" s="154" t="s">
        <v>84</v>
      </c>
      <c r="E51" s="154" t="s">
        <v>177</v>
      </c>
      <c r="F51" s="154" t="s">
        <v>84</v>
      </c>
      <c r="G51" s="154" t="s">
        <v>178</v>
      </c>
      <c r="H51" s="154" t="s">
        <v>84</v>
      </c>
      <c r="I51" s="154" t="s">
        <v>178</v>
      </c>
      <c r="J51" s="154" t="s">
        <v>84</v>
      </c>
      <c r="K51" s="154" t="s">
        <v>177</v>
      </c>
      <c r="L51" s="154" t="s">
        <v>84</v>
      </c>
      <c r="M51" s="154" t="s">
        <v>178</v>
      </c>
      <c r="N51" s="154" t="s">
        <v>84</v>
      </c>
      <c r="O51" s="154" t="s">
        <v>177</v>
      </c>
      <c r="P51" s="154" t="s">
        <v>84</v>
      </c>
      <c r="Q51" s="229" t="s">
        <v>178</v>
      </c>
      <c r="R51" s="177" t="s">
        <v>90</v>
      </c>
      <c r="S51" s="178" t="s">
        <v>95</v>
      </c>
      <c r="T51" s="177" t="s">
        <v>179</v>
      </c>
      <c r="U51" s="178" t="s">
        <v>95</v>
      </c>
    </row>
    <row r="52" spans="1:21" ht="13.5" thickBot="1">
      <c r="A52" s="158" t="s">
        <v>15</v>
      </c>
      <c r="B52" s="159"/>
      <c r="C52" s="159">
        <v>100</v>
      </c>
      <c r="D52" s="160">
        <v>1</v>
      </c>
      <c r="E52" s="234">
        <f>C52*D52</f>
        <v>100</v>
      </c>
      <c r="F52" s="160">
        <v>0</v>
      </c>
      <c r="G52" s="235">
        <f>F52*C52</f>
        <v>0</v>
      </c>
      <c r="H52" s="160">
        <v>0</v>
      </c>
      <c r="I52" s="235">
        <f>H52*C52</f>
        <v>0</v>
      </c>
      <c r="J52" s="160">
        <v>0</v>
      </c>
      <c r="K52" s="235">
        <f>J52*C52</f>
        <v>0</v>
      </c>
      <c r="L52" s="160">
        <v>0</v>
      </c>
      <c r="M52" s="235">
        <f>L52*C52</f>
        <v>0</v>
      </c>
      <c r="N52" s="160">
        <v>0</v>
      </c>
      <c r="O52" s="236">
        <f>N52*C52</f>
        <v>0</v>
      </c>
      <c r="P52" s="160">
        <v>0</v>
      </c>
      <c r="Q52" s="236">
        <f>P52*C52</f>
        <v>0</v>
      </c>
      <c r="R52" s="171">
        <f>SUM(P52,N52,L52,J52,H52,F52,D52)</f>
        <v>1</v>
      </c>
      <c r="S52" s="172">
        <f>R52/$R$56</f>
        <v>1</v>
      </c>
      <c r="T52" s="230">
        <f>SUM(Q52,O52,M52,K52,I52,G52,E52)</f>
        <v>100</v>
      </c>
      <c r="U52" s="232">
        <f>T52/$T$18</f>
        <v>1</v>
      </c>
    </row>
    <row r="53" spans="1:21" ht="13.5" thickBot="1">
      <c r="A53" s="216" t="s">
        <v>171</v>
      </c>
      <c r="B53" s="217"/>
      <c r="C53" s="217">
        <v>100</v>
      </c>
      <c r="D53" s="160">
        <v>0</v>
      </c>
      <c r="E53" s="234">
        <f>C53*D53</f>
        <v>0</v>
      </c>
      <c r="F53" s="160">
        <v>0</v>
      </c>
      <c r="G53" s="235">
        <f t="shared" ref="G53:G55" si="24">F53*C53</f>
        <v>0</v>
      </c>
      <c r="H53" s="160">
        <v>0</v>
      </c>
      <c r="I53" s="235">
        <f t="shared" ref="I53:I55" si="25">H53*C53</f>
        <v>0</v>
      </c>
      <c r="J53" s="160">
        <v>0</v>
      </c>
      <c r="K53" s="235">
        <f t="shared" ref="K53:K55" si="26">J53*C53</f>
        <v>0</v>
      </c>
      <c r="L53" s="160">
        <v>0</v>
      </c>
      <c r="M53" s="235">
        <f t="shared" ref="M53:M55" si="27">L53*C53</f>
        <v>0</v>
      </c>
      <c r="N53" s="160">
        <v>0</v>
      </c>
      <c r="O53" s="236">
        <f t="shared" ref="O53:O55" si="28">N53*C53</f>
        <v>0</v>
      </c>
      <c r="P53" s="160">
        <v>0</v>
      </c>
      <c r="Q53" s="236">
        <f t="shared" ref="Q53:Q55" si="29">P53*C53</f>
        <v>0</v>
      </c>
      <c r="R53" s="171">
        <f>SUM(P53,N53,L53,J53,H53,F53,D53)</f>
        <v>0</v>
      </c>
      <c r="S53" s="172">
        <f>R53/$R$56</f>
        <v>0</v>
      </c>
      <c r="T53" s="230">
        <f>SUM(Q53,O53,M53,K53,I53,G53,E53)</f>
        <v>0</v>
      </c>
      <c r="U53" s="232">
        <f t="shared" ref="U53:U55" si="30">T53/$T$18</f>
        <v>0</v>
      </c>
    </row>
    <row r="54" spans="1:21" ht="13.5" thickBot="1">
      <c r="A54" s="163" t="s">
        <v>173</v>
      </c>
      <c r="B54" s="164"/>
      <c r="C54" s="217">
        <v>200</v>
      </c>
      <c r="D54" s="160">
        <v>0</v>
      </c>
      <c r="E54" s="234">
        <f>C54*D54</f>
        <v>0</v>
      </c>
      <c r="F54" s="160">
        <v>0</v>
      </c>
      <c r="G54" s="235">
        <f t="shared" si="24"/>
        <v>0</v>
      </c>
      <c r="H54" s="160">
        <v>0</v>
      </c>
      <c r="I54" s="235">
        <f t="shared" si="25"/>
        <v>0</v>
      </c>
      <c r="J54" s="160">
        <v>0</v>
      </c>
      <c r="K54" s="235">
        <f t="shared" si="26"/>
        <v>0</v>
      </c>
      <c r="L54" s="160">
        <v>0</v>
      </c>
      <c r="M54" s="235">
        <f t="shared" si="27"/>
        <v>0</v>
      </c>
      <c r="N54" s="160">
        <v>0</v>
      </c>
      <c r="O54" s="236">
        <f t="shared" si="28"/>
        <v>0</v>
      </c>
      <c r="P54" s="160">
        <v>0</v>
      </c>
      <c r="Q54" s="236">
        <f t="shared" si="29"/>
        <v>0</v>
      </c>
      <c r="R54" s="171">
        <f>SUM(P54,N54,L54,J54,H54,F54,D54)</f>
        <v>0</v>
      </c>
      <c r="S54" s="174">
        <f>R54/$R$56</f>
        <v>0</v>
      </c>
      <c r="T54" s="230">
        <f>SUM(Q54,O54,M54,K54,I54,G54,E54)</f>
        <v>0</v>
      </c>
      <c r="U54" s="232">
        <f t="shared" si="30"/>
        <v>0</v>
      </c>
    </row>
    <row r="55" spans="1:21" ht="13">
      <c r="A55" s="163" t="s">
        <v>172</v>
      </c>
      <c r="B55" s="164"/>
      <c r="C55" s="217">
        <v>300</v>
      </c>
      <c r="D55" s="160">
        <v>0</v>
      </c>
      <c r="E55" s="234">
        <f>C55*D55</f>
        <v>0</v>
      </c>
      <c r="F55" s="160">
        <v>0</v>
      </c>
      <c r="G55" s="235">
        <f t="shared" si="24"/>
        <v>0</v>
      </c>
      <c r="H55" s="160">
        <v>0</v>
      </c>
      <c r="I55" s="235">
        <f t="shared" si="25"/>
        <v>0</v>
      </c>
      <c r="J55" s="160">
        <v>0</v>
      </c>
      <c r="K55" s="235">
        <f t="shared" si="26"/>
        <v>0</v>
      </c>
      <c r="L55" s="160">
        <v>0</v>
      </c>
      <c r="M55" s="235">
        <f t="shared" si="27"/>
        <v>0</v>
      </c>
      <c r="N55" s="160">
        <v>0</v>
      </c>
      <c r="O55" s="236">
        <f t="shared" si="28"/>
        <v>0</v>
      </c>
      <c r="P55" s="160">
        <v>0</v>
      </c>
      <c r="Q55" s="236">
        <f t="shared" si="29"/>
        <v>0</v>
      </c>
      <c r="R55" s="171">
        <f>SUM(P55,N55,L55,J55,H55,F55,D55)</f>
        <v>0</v>
      </c>
      <c r="S55" s="174">
        <f>R55/$R$56</f>
        <v>0</v>
      </c>
      <c r="T55" s="230">
        <f>SUM(Q55,O55,M55,K55,I55,G55,E55)</f>
        <v>0</v>
      </c>
      <c r="U55" s="232">
        <f t="shared" si="30"/>
        <v>0</v>
      </c>
    </row>
    <row r="56" spans="1:21" ht="26.5" thickBot="1">
      <c r="A56" s="16"/>
      <c r="B56" s="166" t="s">
        <v>89</v>
      </c>
      <c r="C56" s="166"/>
      <c r="D56" s="167">
        <f t="shared" ref="D56" si="31">SUM(D52:D55)</f>
        <v>1</v>
      </c>
      <c r="E56" s="226">
        <f>SUM(E52:E55)</f>
        <v>100</v>
      </c>
      <c r="F56" s="167">
        <f t="shared" ref="F56" si="32">SUM(F52:F55)</f>
        <v>0</v>
      </c>
      <c r="G56" s="226">
        <f>SUM(G52:G55)</f>
        <v>0</v>
      </c>
      <c r="H56" s="167">
        <f t="shared" ref="H56" si="33">SUM(H52:H55)</f>
        <v>0</v>
      </c>
      <c r="I56" s="226">
        <f>SUM(I52:I55)</f>
        <v>0</v>
      </c>
      <c r="J56" s="167">
        <f t="shared" ref="J56" si="34">SUM(J52:J55)</f>
        <v>0</v>
      </c>
      <c r="K56" s="226">
        <f>SUM(K52:K55)</f>
        <v>0</v>
      </c>
      <c r="L56" s="167">
        <f t="shared" ref="L56" si="35">SUM(L52:L55)</f>
        <v>0</v>
      </c>
      <c r="M56" s="226">
        <f>SUM(M52:M55)</f>
        <v>0</v>
      </c>
      <c r="N56" s="167">
        <f t="shared" ref="N56" si="36">SUM(N52:N55)</f>
        <v>0</v>
      </c>
      <c r="O56" s="226">
        <f>SUM(O52:O55)</f>
        <v>0</v>
      </c>
      <c r="P56" s="167">
        <f t="shared" ref="P56" si="37">SUM(P52:P55)</f>
        <v>0</v>
      </c>
      <c r="Q56" s="226">
        <f>SUM(Q52:Q55)</f>
        <v>0</v>
      </c>
      <c r="R56" s="175">
        <f t="shared" ref="R56:U56" si="38">SUM(R52:R55)</f>
        <v>1</v>
      </c>
      <c r="S56" s="176">
        <f t="shared" si="38"/>
        <v>1</v>
      </c>
      <c r="T56" s="231">
        <f t="shared" si="38"/>
        <v>100</v>
      </c>
      <c r="U56" s="232">
        <f t="shared" si="38"/>
        <v>1</v>
      </c>
    </row>
    <row r="57" spans="1:21" ht="13" thickBot="1"/>
    <row r="58" spans="1:21" ht="13.5" thickBot="1">
      <c r="N58" s="252" t="s">
        <v>87</v>
      </c>
      <c r="O58" s="252"/>
      <c r="P58" s="252"/>
      <c r="Q58" s="219"/>
      <c r="R58" s="179">
        <f>R56</f>
        <v>1</v>
      </c>
    </row>
    <row r="59" spans="1:21" ht="13.5" thickBot="1">
      <c r="N59" s="252" t="s">
        <v>181</v>
      </c>
      <c r="O59" s="252"/>
      <c r="P59" s="252"/>
      <c r="Q59" s="219"/>
      <c r="R59" s="233">
        <f>T56</f>
        <v>100</v>
      </c>
    </row>
    <row r="67" spans="1:21" ht="13" thickBot="1">
      <c r="A67" s="249"/>
      <c r="B67" s="2" t="s">
        <v>187</v>
      </c>
      <c r="C67" s="2"/>
      <c r="D67" s="2"/>
      <c r="E67" s="2"/>
      <c r="F67" s="2"/>
      <c r="G67" s="2"/>
      <c r="H67" s="2"/>
      <c r="I67" s="2"/>
      <c r="J67" s="2"/>
      <c r="K67" s="2"/>
      <c r="L67" s="2"/>
      <c r="M67" s="2"/>
      <c r="N67" s="2"/>
      <c r="O67" s="2"/>
    </row>
    <row r="68" spans="1:21" ht="13.5" thickBot="1">
      <c r="A68" s="261" t="s">
        <v>73</v>
      </c>
      <c r="B68" s="261" t="s">
        <v>74</v>
      </c>
      <c r="C68" s="261" t="s">
        <v>176</v>
      </c>
      <c r="D68" s="264" t="s">
        <v>174</v>
      </c>
      <c r="E68" s="265"/>
      <c r="F68" s="265"/>
      <c r="G68" s="265"/>
      <c r="H68" s="265"/>
      <c r="I68" s="265"/>
      <c r="J68" s="265"/>
      <c r="K68" s="265"/>
      <c r="L68" s="265"/>
      <c r="M68" s="265"/>
      <c r="N68" s="265"/>
      <c r="O68" s="265"/>
      <c r="P68" s="266"/>
      <c r="Q68" s="227"/>
    </row>
    <row r="69" spans="1:21" ht="13.5" thickBot="1">
      <c r="A69" s="262"/>
      <c r="B69" s="262"/>
      <c r="C69" s="262"/>
      <c r="D69" s="255" t="s">
        <v>76</v>
      </c>
      <c r="E69" s="256"/>
      <c r="F69" s="255" t="s">
        <v>77</v>
      </c>
      <c r="G69" s="267"/>
      <c r="H69" s="267"/>
      <c r="I69" s="267"/>
      <c r="J69" s="267"/>
      <c r="K69" s="256"/>
      <c r="L69" s="255" t="s">
        <v>79</v>
      </c>
      <c r="M69" s="256"/>
      <c r="N69" s="264" t="s">
        <v>80</v>
      </c>
      <c r="O69" s="266"/>
      <c r="P69" s="157" t="s">
        <v>81</v>
      </c>
      <c r="Q69" s="228"/>
      <c r="R69" s="253" t="s">
        <v>180</v>
      </c>
      <c r="S69" s="254"/>
      <c r="T69" s="254"/>
      <c r="U69" s="254"/>
    </row>
    <row r="70" spans="1:21" ht="13.5" thickBot="1">
      <c r="A70" s="262"/>
      <c r="B70" s="263"/>
      <c r="C70" s="263"/>
      <c r="D70" s="255" t="s">
        <v>189</v>
      </c>
      <c r="E70" s="256"/>
      <c r="F70" s="255">
        <v>2</v>
      </c>
      <c r="G70" s="256"/>
      <c r="H70" s="255">
        <v>3</v>
      </c>
      <c r="I70" s="256"/>
      <c r="J70" s="255">
        <v>4</v>
      </c>
      <c r="K70" s="256"/>
      <c r="L70" s="255">
        <v>5</v>
      </c>
      <c r="M70" s="256"/>
      <c r="N70" s="255">
        <v>6</v>
      </c>
      <c r="O70" s="256"/>
      <c r="P70" s="255">
        <v>7</v>
      </c>
      <c r="Q70" s="256"/>
      <c r="R70" s="257" t="s">
        <v>156</v>
      </c>
      <c r="S70" s="258"/>
      <c r="T70" s="258"/>
      <c r="U70" s="258"/>
    </row>
    <row r="71" spans="1:21" ht="13.5" thickBot="1">
      <c r="A71" s="262"/>
      <c r="B71" s="155"/>
      <c r="C71" s="155"/>
      <c r="D71" s="259"/>
      <c r="E71" s="260"/>
      <c r="F71" s="259"/>
      <c r="G71" s="260"/>
      <c r="H71" s="259"/>
      <c r="I71" s="260"/>
      <c r="J71" s="259"/>
      <c r="K71" s="260"/>
      <c r="L71" s="259"/>
      <c r="M71" s="260"/>
      <c r="N71" s="259"/>
      <c r="O71" s="260"/>
      <c r="P71" s="259"/>
      <c r="Q71" s="260"/>
      <c r="R71" s="257"/>
      <c r="S71" s="258"/>
      <c r="T71" s="258"/>
      <c r="U71" s="258"/>
    </row>
    <row r="72" spans="1:21" ht="26.5" thickBot="1">
      <c r="A72" s="263"/>
      <c r="B72" s="155"/>
      <c r="C72" s="155"/>
      <c r="D72" s="154" t="s">
        <v>84</v>
      </c>
      <c r="E72" s="154" t="s">
        <v>177</v>
      </c>
      <c r="F72" s="154" t="s">
        <v>84</v>
      </c>
      <c r="G72" s="154" t="s">
        <v>178</v>
      </c>
      <c r="H72" s="154" t="s">
        <v>84</v>
      </c>
      <c r="I72" s="154" t="s">
        <v>178</v>
      </c>
      <c r="J72" s="154" t="s">
        <v>84</v>
      </c>
      <c r="K72" s="154" t="s">
        <v>177</v>
      </c>
      <c r="L72" s="154" t="s">
        <v>84</v>
      </c>
      <c r="M72" s="154" t="s">
        <v>178</v>
      </c>
      <c r="N72" s="154" t="s">
        <v>84</v>
      </c>
      <c r="O72" s="154" t="s">
        <v>177</v>
      </c>
      <c r="P72" s="154" t="s">
        <v>84</v>
      </c>
      <c r="Q72" s="229" t="s">
        <v>178</v>
      </c>
      <c r="R72" s="177" t="s">
        <v>90</v>
      </c>
      <c r="S72" s="178" t="s">
        <v>95</v>
      </c>
      <c r="T72" s="177" t="s">
        <v>179</v>
      </c>
      <c r="U72" s="178" t="s">
        <v>95</v>
      </c>
    </row>
    <row r="73" spans="1:21" ht="13.5" thickBot="1">
      <c r="A73" s="158" t="s">
        <v>15</v>
      </c>
      <c r="B73" s="159"/>
      <c r="C73" s="159">
        <v>100</v>
      </c>
      <c r="D73" s="160">
        <v>1</v>
      </c>
      <c r="E73" s="234">
        <f>C73*D73</f>
        <v>100</v>
      </c>
      <c r="F73" s="160">
        <v>0</v>
      </c>
      <c r="G73" s="235">
        <f>F73*C73</f>
        <v>0</v>
      </c>
      <c r="H73" s="160">
        <v>0</v>
      </c>
      <c r="I73" s="235">
        <f>H73*C73</f>
        <v>0</v>
      </c>
      <c r="J73" s="160">
        <v>0</v>
      </c>
      <c r="K73" s="235">
        <f>J73*C73</f>
        <v>0</v>
      </c>
      <c r="L73" s="160">
        <v>0</v>
      </c>
      <c r="M73" s="235">
        <f>L73*C73</f>
        <v>0</v>
      </c>
      <c r="N73" s="160">
        <v>0</v>
      </c>
      <c r="O73" s="236">
        <f>N73*C73</f>
        <v>0</v>
      </c>
      <c r="P73" s="160">
        <v>0</v>
      </c>
      <c r="Q73" s="236">
        <f>P73*C73</f>
        <v>0</v>
      </c>
      <c r="R73" s="171">
        <f>SUM(P73,N73,L73,J73,H73,F73,D73)</f>
        <v>1</v>
      </c>
      <c r="S73" s="172">
        <f>R73/$R$56</f>
        <v>1</v>
      </c>
      <c r="T73" s="230">
        <f>SUM(Q73,O73,M73,K73,I73,G73,E73)</f>
        <v>100</v>
      </c>
      <c r="U73" s="232">
        <f>T73/$T$18</f>
        <v>1</v>
      </c>
    </row>
    <row r="74" spans="1:21" ht="13.5" thickBot="1">
      <c r="A74" s="216" t="s">
        <v>171</v>
      </c>
      <c r="B74" s="217"/>
      <c r="C74" s="217">
        <v>100</v>
      </c>
      <c r="D74" s="160">
        <v>0</v>
      </c>
      <c r="E74" s="234">
        <f>C74*D74</f>
        <v>0</v>
      </c>
      <c r="F74" s="160">
        <v>0</v>
      </c>
      <c r="G74" s="235">
        <f t="shared" ref="G74:G76" si="39">F74*C74</f>
        <v>0</v>
      </c>
      <c r="H74" s="160">
        <v>0</v>
      </c>
      <c r="I74" s="235">
        <f t="shared" ref="I74:I76" si="40">H74*C74</f>
        <v>0</v>
      </c>
      <c r="J74" s="160">
        <v>0</v>
      </c>
      <c r="K74" s="235">
        <f t="shared" ref="K74:K76" si="41">J74*C74</f>
        <v>0</v>
      </c>
      <c r="L74" s="160">
        <v>0</v>
      </c>
      <c r="M74" s="235">
        <f t="shared" ref="M74:M76" si="42">L74*C74</f>
        <v>0</v>
      </c>
      <c r="N74" s="160">
        <v>0</v>
      </c>
      <c r="O74" s="236">
        <f t="shared" ref="O74:O76" si="43">N74*C74</f>
        <v>0</v>
      </c>
      <c r="P74" s="160">
        <v>0</v>
      </c>
      <c r="Q74" s="236">
        <f t="shared" ref="Q74:Q76" si="44">P74*C74</f>
        <v>0</v>
      </c>
      <c r="R74" s="171">
        <f>SUM(P74,N74,L74,J74,H74,F74,D74)</f>
        <v>0</v>
      </c>
      <c r="S74" s="172">
        <f>R74/$R$56</f>
        <v>0</v>
      </c>
      <c r="T74" s="230">
        <f>SUM(Q74,O74,M74,K74,I74,G74,E74)</f>
        <v>0</v>
      </c>
      <c r="U74" s="232">
        <f t="shared" ref="U74:U76" si="45">T74/$T$18</f>
        <v>0</v>
      </c>
    </row>
    <row r="75" spans="1:21" ht="13.5" thickBot="1">
      <c r="A75" s="163" t="s">
        <v>173</v>
      </c>
      <c r="B75" s="164"/>
      <c r="C75" s="217">
        <v>200</v>
      </c>
      <c r="D75" s="160">
        <v>0</v>
      </c>
      <c r="E75" s="234">
        <f>C75*D75</f>
        <v>0</v>
      </c>
      <c r="F75" s="160">
        <v>0</v>
      </c>
      <c r="G75" s="235">
        <f t="shared" si="39"/>
        <v>0</v>
      </c>
      <c r="H75" s="160">
        <v>0</v>
      </c>
      <c r="I75" s="235">
        <f t="shared" si="40"/>
        <v>0</v>
      </c>
      <c r="J75" s="160">
        <v>0</v>
      </c>
      <c r="K75" s="235">
        <f t="shared" si="41"/>
        <v>0</v>
      </c>
      <c r="L75" s="160">
        <v>0</v>
      </c>
      <c r="M75" s="235">
        <f t="shared" si="42"/>
        <v>0</v>
      </c>
      <c r="N75" s="160">
        <v>0</v>
      </c>
      <c r="O75" s="236">
        <f t="shared" si="43"/>
        <v>0</v>
      </c>
      <c r="P75" s="160">
        <v>0</v>
      </c>
      <c r="Q75" s="236">
        <f t="shared" si="44"/>
        <v>0</v>
      </c>
      <c r="R75" s="171">
        <f>SUM(P75,N75,L75,J75,H75,F75,D75)</f>
        <v>0</v>
      </c>
      <c r="S75" s="174">
        <f>R75/$R$56</f>
        <v>0</v>
      </c>
      <c r="T75" s="230">
        <f>SUM(Q75,O75,M75,K75,I75,G75,E75)</f>
        <v>0</v>
      </c>
      <c r="U75" s="232">
        <f t="shared" si="45"/>
        <v>0</v>
      </c>
    </row>
    <row r="76" spans="1:21" ht="13">
      <c r="A76" s="163" t="s">
        <v>172</v>
      </c>
      <c r="B76" s="164"/>
      <c r="C76" s="217">
        <v>300</v>
      </c>
      <c r="D76" s="160">
        <v>0</v>
      </c>
      <c r="E76" s="234">
        <f>C76*D76</f>
        <v>0</v>
      </c>
      <c r="F76" s="160">
        <v>0</v>
      </c>
      <c r="G76" s="235">
        <f t="shared" si="39"/>
        <v>0</v>
      </c>
      <c r="H76" s="160">
        <v>0</v>
      </c>
      <c r="I76" s="235">
        <f t="shared" si="40"/>
        <v>0</v>
      </c>
      <c r="J76" s="160">
        <v>0</v>
      </c>
      <c r="K76" s="235">
        <f t="shared" si="41"/>
        <v>0</v>
      </c>
      <c r="L76" s="160">
        <v>0</v>
      </c>
      <c r="M76" s="235">
        <f t="shared" si="42"/>
        <v>0</v>
      </c>
      <c r="N76" s="160">
        <v>0</v>
      </c>
      <c r="O76" s="236">
        <f t="shared" si="43"/>
        <v>0</v>
      </c>
      <c r="P76" s="160">
        <v>0</v>
      </c>
      <c r="Q76" s="236">
        <f t="shared" si="44"/>
        <v>0</v>
      </c>
      <c r="R76" s="171">
        <f>SUM(P76,N76,L76,J76,H76,F76,D76)</f>
        <v>0</v>
      </c>
      <c r="S76" s="174">
        <f>R76/$R$56</f>
        <v>0</v>
      </c>
      <c r="T76" s="230">
        <f>SUM(Q76,O76,M76,K76,I76,G76,E76)</f>
        <v>0</v>
      </c>
      <c r="U76" s="232">
        <f t="shared" si="45"/>
        <v>0</v>
      </c>
    </row>
    <row r="77" spans="1:21" ht="26.5" thickBot="1">
      <c r="A77" s="16"/>
      <c r="B77" s="166" t="s">
        <v>89</v>
      </c>
      <c r="C77" s="166"/>
      <c r="D77" s="167">
        <f t="shared" ref="D77" si="46">SUM(D73:D76)</f>
        <v>1</v>
      </c>
      <c r="E77" s="226">
        <f>SUM(E73:E76)</f>
        <v>100</v>
      </c>
      <c r="F77" s="167">
        <f t="shared" ref="F77" si="47">SUM(F73:F76)</f>
        <v>0</v>
      </c>
      <c r="G77" s="226">
        <f>SUM(G73:G76)</f>
        <v>0</v>
      </c>
      <c r="H77" s="167">
        <f t="shared" ref="H77" si="48">SUM(H73:H76)</f>
        <v>0</v>
      </c>
      <c r="I77" s="226">
        <f>SUM(I73:I76)</f>
        <v>0</v>
      </c>
      <c r="J77" s="167">
        <f t="shared" ref="J77" si="49">SUM(J73:J76)</f>
        <v>0</v>
      </c>
      <c r="K77" s="226">
        <f>SUM(K73:K76)</f>
        <v>0</v>
      </c>
      <c r="L77" s="167">
        <f t="shared" ref="L77" si="50">SUM(L73:L76)</f>
        <v>0</v>
      </c>
      <c r="M77" s="226">
        <f>SUM(M73:M76)</f>
        <v>0</v>
      </c>
      <c r="N77" s="167">
        <f t="shared" ref="N77" si="51">SUM(N73:N76)</f>
        <v>0</v>
      </c>
      <c r="O77" s="226">
        <f>SUM(O73:O76)</f>
        <v>0</v>
      </c>
      <c r="P77" s="167">
        <f t="shared" ref="P77" si="52">SUM(P73:P76)</f>
        <v>0</v>
      </c>
      <c r="Q77" s="226">
        <f>SUM(Q73:Q76)</f>
        <v>0</v>
      </c>
      <c r="R77" s="175">
        <f t="shared" ref="R77:U77" si="53">SUM(R73:R76)</f>
        <v>1</v>
      </c>
      <c r="S77" s="176">
        <f t="shared" si="53"/>
        <v>1</v>
      </c>
      <c r="T77" s="231">
        <f t="shared" si="53"/>
        <v>100</v>
      </c>
      <c r="U77" s="232">
        <f t="shared" si="53"/>
        <v>1</v>
      </c>
    </row>
    <row r="78" spans="1:21" ht="13" thickBot="1"/>
    <row r="79" spans="1:21" ht="13.5" thickBot="1">
      <c r="N79" s="252" t="s">
        <v>87</v>
      </c>
      <c r="O79" s="252"/>
      <c r="P79" s="252"/>
      <c r="Q79" s="219"/>
      <c r="R79" s="179">
        <f>R77</f>
        <v>1</v>
      </c>
    </row>
    <row r="80" spans="1:21" ht="13.5" thickBot="1">
      <c r="N80" s="252" t="s">
        <v>181</v>
      </c>
      <c r="O80" s="252"/>
      <c r="P80" s="252"/>
      <c r="Q80" s="219"/>
      <c r="R80" s="233">
        <f>T77</f>
        <v>100</v>
      </c>
    </row>
  </sheetData>
  <mergeCells count="106">
    <mergeCell ref="C28:C30"/>
    <mergeCell ref="D28:P28"/>
    <mergeCell ref="A4:P4"/>
    <mergeCell ref="A5:P5"/>
    <mergeCell ref="A9:A13"/>
    <mergeCell ref="B9:B11"/>
    <mergeCell ref="D9:P9"/>
    <mergeCell ref="D11:E11"/>
    <mergeCell ref="D10:E10"/>
    <mergeCell ref="F11:G11"/>
    <mergeCell ref="D12:E12"/>
    <mergeCell ref="F12:G12"/>
    <mergeCell ref="L10:M10"/>
    <mergeCell ref="L11:M11"/>
    <mergeCell ref="L12:M12"/>
    <mergeCell ref="P11:Q11"/>
    <mergeCell ref="N12:O12"/>
    <mergeCell ref="P12:Q12"/>
    <mergeCell ref="A47:A51"/>
    <mergeCell ref="B47:B49"/>
    <mergeCell ref="C47:C49"/>
    <mergeCell ref="D47:P47"/>
    <mergeCell ref="D48:E48"/>
    <mergeCell ref="F48:K48"/>
    <mergeCell ref="L48:M48"/>
    <mergeCell ref="N48:O48"/>
    <mergeCell ref="R10:U10"/>
    <mergeCell ref="R11:U12"/>
    <mergeCell ref="C9:C11"/>
    <mergeCell ref="N10:O10"/>
    <mergeCell ref="N11:O11"/>
    <mergeCell ref="H12:I12"/>
    <mergeCell ref="H11:I11"/>
    <mergeCell ref="J12:K12"/>
    <mergeCell ref="J11:K11"/>
    <mergeCell ref="F10:K10"/>
    <mergeCell ref="N39:P39"/>
    <mergeCell ref="N40:P40"/>
    <mergeCell ref="N20:P20"/>
    <mergeCell ref="N21:P21"/>
    <mergeCell ref="A28:A32"/>
    <mergeCell ref="B28:B30"/>
    <mergeCell ref="R29:U29"/>
    <mergeCell ref="D30:E30"/>
    <mergeCell ref="F30:G30"/>
    <mergeCell ref="H30:I30"/>
    <mergeCell ref="J30:K30"/>
    <mergeCell ref="L30:M30"/>
    <mergeCell ref="N30:O30"/>
    <mergeCell ref="P30:Q30"/>
    <mergeCell ref="R30:U31"/>
    <mergeCell ref="D31:E31"/>
    <mergeCell ref="F31:G31"/>
    <mergeCell ref="H31:I31"/>
    <mergeCell ref="J31:K31"/>
    <mergeCell ref="L31:M31"/>
    <mergeCell ref="N31:O31"/>
    <mergeCell ref="P31:Q31"/>
    <mergeCell ref="D29:E29"/>
    <mergeCell ref="F29:K29"/>
    <mergeCell ref="L29:M29"/>
    <mergeCell ref="N29:O29"/>
    <mergeCell ref="R48:U48"/>
    <mergeCell ref="D49:E49"/>
    <mergeCell ref="F49:G49"/>
    <mergeCell ref="H49:I49"/>
    <mergeCell ref="J49:K49"/>
    <mergeCell ref="L49:M49"/>
    <mergeCell ref="N49:O49"/>
    <mergeCell ref="P49:Q49"/>
    <mergeCell ref="R49:U50"/>
    <mergeCell ref="D50:E50"/>
    <mergeCell ref="F50:G50"/>
    <mergeCell ref="H50:I50"/>
    <mergeCell ref="J50:K50"/>
    <mergeCell ref="L50:M50"/>
    <mergeCell ref="N50:O50"/>
    <mergeCell ref="P50:Q50"/>
    <mergeCell ref="A68:A72"/>
    <mergeCell ref="B68:B70"/>
    <mergeCell ref="C68:C70"/>
    <mergeCell ref="D68:P68"/>
    <mergeCell ref="D69:E69"/>
    <mergeCell ref="F69:K69"/>
    <mergeCell ref="L69:M69"/>
    <mergeCell ref="N69:O69"/>
    <mergeCell ref="N58:P58"/>
    <mergeCell ref="N59:P59"/>
    <mergeCell ref="N79:P79"/>
    <mergeCell ref="N80:P80"/>
    <mergeCell ref="R69:U69"/>
    <mergeCell ref="D70:E70"/>
    <mergeCell ref="F70:G70"/>
    <mergeCell ref="H70:I70"/>
    <mergeCell ref="J70:K70"/>
    <mergeCell ref="L70:M70"/>
    <mergeCell ref="N70:O70"/>
    <mergeCell ref="P70:Q70"/>
    <mergeCell ref="R70:U71"/>
    <mergeCell ref="D71:E71"/>
    <mergeCell ref="F71:G71"/>
    <mergeCell ref="H71:I71"/>
    <mergeCell ref="J71:K71"/>
    <mergeCell ref="L71:M71"/>
    <mergeCell ref="N71:O71"/>
    <mergeCell ref="P71:Q71"/>
  </mergeCells>
  <pageMargins left="0.75" right="0.75" top="1" bottom="1" header="0.5" footer="0.5"/>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B1:W25"/>
  <sheetViews>
    <sheetView showGridLines="0" tabSelected="1" zoomScale="82" workbookViewId="0">
      <selection activeCell="O34" sqref="O34"/>
    </sheetView>
  </sheetViews>
  <sheetFormatPr defaultColWidth="8.90625" defaultRowHeight="14.5"/>
  <cols>
    <col min="1" max="1" width="8.90625" style="197"/>
    <col min="2" max="2" width="21" style="197" customWidth="1"/>
    <col min="3" max="3" width="13.36328125" style="198" customWidth="1"/>
    <col min="4" max="4" width="0.81640625" style="198" customWidth="1"/>
    <col min="5" max="5" width="7.6328125" style="198" customWidth="1"/>
    <col min="6" max="6" width="10.453125" style="197" customWidth="1"/>
    <col min="7" max="7" width="3.08984375" style="198" customWidth="1"/>
    <col min="8" max="8" width="13.6328125" style="198" customWidth="1"/>
    <col min="9" max="9" width="3.81640625" style="198" customWidth="1"/>
    <col min="10" max="10" width="7.6328125" style="198" customWidth="1"/>
    <col min="11" max="11" width="8.1796875" style="197" customWidth="1"/>
    <col min="12" max="12" width="3.08984375" style="198" customWidth="1"/>
    <col min="13" max="13" width="13.6328125" style="198" customWidth="1"/>
    <col min="14" max="14" width="2.90625" style="198" customWidth="1"/>
    <col min="15" max="15" width="7.6328125" style="198" customWidth="1"/>
    <col min="16" max="16" width="10.08984375" style="197" customWidth="1"/>
    <col min="17" max="17" width="6.6328125" style="198" customWidth="1"/>
    <col min="18" max="18" width="12.1796875" style="198" customWidth="1"/>
    <col min="19" max="19" width="3.08984375" style="198" customWidth="1"/>
    <col min="20" max="20" width="15.1796875" style="198" customWidth="1"/>
    <col min="21" max="21" width="3.08984375" style="198" customWidth="1"/>
    <col min="22" max="22" width="8.90625" style="197"/>
    <col min="23" max="23" width="18.6328125" style="197" customWidth="1"/>
    <col min="24" max="16384" width="8.90625" style="197"/>
  </cols>
  <sheetData>
    <row r="1" spans="2:23">
      <c r="E1" s="279" t="s">
        <v>185</v>
      </c>
      <c r="F1" s="279"/>
      <c r="G1" s="239"/>
      <c r="H1" s="239"/>
      <c r="I1" s="239"/>
      <c r="J1" s="281" t="s">
        <v>184</v>
      </c>
      <c r="K1" s="281"/>
      <c r="L1" s="239"/>
      <c r="M1" s="239"/>
      <c r="N1" s="239"/>
      <c r="O1" s="283" t="s">
        <v>186</v>
      </c>
      <c r="P1" s="283"/>
      <c r="Q1" s="239"/>
      <c r="R1" s="239"/>
      <c r="S1" s="269" t="s">
        <v>187</v>
      </c>
      <c r="T1" s="269"/>
      <c r="U1" s="239"/>
      <c r="V1" s="240"/>
      <c r="W1" s="277" t="s">
        <v>180</v>
      </c>
    </row>
    <row r="2" spans="2:23" ht="28.75" customHeight="1" thickBot="1">
      <c r="E2" s="280"/>
      <c r="F2" s="280"/>
      <c r="G2" s="241"/>
      <c r="H2" s="239"/>
      <c r="I2" s="239"/>
      <c r="J2" s="282"/>
      <c r="K2" s="282"/>
      <c r="L2" s="241"/>
      <c r="M2" s="239"/>
      <c r="N2" s="239"/>
      <c r="O2" s="284"/>
      <c r="P2" s="284"/>
      <c r="Q2" s="241"/>
      <c r="R2" s="239"/>
      <c r="S2" s="270"/>
      <c r="T2" s="270"/>
      <c r="U2" s="241"/>
      <c r="V2" s="240"/>
      <c r="W2" s="278"/>
    </row>
    <row r="3" spans="2:23" ht="29">
      <c r="C3" s="209" t="s">
        <v>121</v>
      </c>
      <c r="E3" s="271">
        <v>1597000</v>
      </c>
      <c r="F3" s="272"/>
      <c r="H3" s="209" t="s">
        <v>121</v>
      </c>
      <c r="J3" s="271">
        <v>2062000</v>
      </c>
      <c r="K3" s="272"/>
      <c r="M3" s="209" t="s">
        <v>121</v>
      </c>
      <c r="O3" s="271">
        <v>546000</v>
      </c>
      <c r="P3" s="272"/>
      <c r="R3" s="209" t="s">
        <v>121</v>
      </c>
      <c r="S3" s="271">
        <v>720000</v>
      </c>
      <c r="T3" s="272"/>
      <c r="W3" s="244">
        <f>SUM(E3:U3)</f>
        <v>4925000</v>
      </c>
    </row>
    <row r="4" spans="2:23">
      <c r="C4" s="199" t="s">
        <v>122</v>
      </c>
      <c r="E4" s="273">
        <f>F15/E3</f>
        <v>6.2617407639323732E-5</v>
      </c>
      <c r="F4" s="274"/>
      <c r="H4" s="199" t="s">
        <v>122</v>
      </c>
      <c r="J4" s="273">
        <f>K15/J3</f>
        <v>1.4548981571290009E-4</v>
      </c>
      <c r="K4" s="274"/>
      <c r="M4" s="199" t="s">
        <v>122</v>
      </c>
      <c r="O4" s="273">
        <f>P15/O3</f>
        <v>1.8315018315018315E-4</v>
      </c>
      <c r="P4" s="274"/>
      <c r="R4" s="199" t="s">
        <v>122</v>
      </c>
      <c r="S4" s="273">
        <f>T15/S3</f>
        <v>1.3888888888888889E-4</v>
      </c>
      <c r="T4" s="274"/>
      <c r="W4" s="245">
        <f>W5/W3</f>
        <v>1.0152284263959391E-4</v>
      </c>
    </row>
    <row r="5" spans="2:23">
      <c r="C5" s="199" t="s">
        <v>1</v>
      </c>
      <c r="E5" s="275">
        <f>E3*E4</f>
        <v>100</v>
      </c>
      <c r="F5" s="276"/>
      <c r="H5" s="199" t="s">
        <v>1</v>
      </c>
      <c r="J5" s="275">
        <f>J3*J4</f>
        <v>300</v>
      </c>
      <c r="K5" s="276"/>
      <c r="M5" s="199" t="s">
        <v>1</v>
      </c>
      <c r="O5" s="275">
        <f>O3*O4</f>
        <v>100</v>
      </c>
      <c r="P5" s="276"/>
      <c r="R5" s="199" t="s">
        <v>1</v>
      </c>
      <c r="S5" s="275">
        <f>S3*S4</f>
        <v>100</v>
      </c>
      <c r="T5" s="276"/>
      <c r="W5" s="246">
        <f>SUM(E5:P5)</f>
        <v>500</v>
      </c>
    </row>
    <row r="6" spans="2:23">
      <c r="E6" s="200"/>
      <c r="F6" s="201"/>
      <c r="H6" s="212"/>
      <c r="J6" s="200"/>
      <c r="K6" s="201"/>
      <c r="M6" s="212"/>
      <c r="O6" s="200"/>
      <c r="P6" s="201"/>
      <c r="R6" s="212"/>
      <c r="S6" s="200"/>
      <c r="T6" s="201"/>
      <c r="W6" s="242"/>
    </row>
    <row r="7" spans="2:23">
      <c r="B7" s="202" t="s">
        <v>123</v>
      </c>
      <c r="C7" s="199" t="s">
        <v>95</v>
      </c>
      <c r="D7" s="203"/>
      <c r="E7" s="200"/>
      <c r="F7" s="201"/>
      <c r="G7" s="203"/>
      <c r="H7" s="199" t="s">
        <v>95</v>
      </c>
      <c r="I7" s="203"/>
      <c r="J7" s="200"/>
      <c r="K7" s="201"/>
      <c r="L7" s="203"/>
      <c r="M7" s="199" t="s">
        <v>95</v>
      </c>
      <c r="N7" s="203"/>
      <c r="O7" s="200"/>
      <c r="P7" s="201"/>
      <c r="Q7" s="203"/>
      <c r="R7" s="199" t="s">
        <v>95</v>
      </c>
      <c r="S7" s="200"/>
      <c r="T7" s="201"/>
      <c r="U7" s="203"/>
      <c r="W7" s="242"/>
    </row>
    <row r="8" spans="2:23">
      <c r="B8" s="197" t="s">
        <v>188</v>
      </c>
      <c r="C8" s="210">
        <f>F8/$F$15</f>
        <v>1</v>
      </c>
      <c r="D8" s="203"/>
      <c r="E8" s="205"/>
      <c r="F8" s="237">
        <f>'Resource Summary '!E18</f>
        <v>100</v>
      </c>
      <c r="G8" s="203"/>
      <c r="H8" s="214">
        <f t="shared" ref="H8:H14" si="0">K8/$K$15</f>
        <v>1</v>
      </c>
      <c r="I8" s="203"/>
      <c r="J8" s="200"/>
      <c r="K8" s="237">
        <f>'Resource Summary '!E37</f>
        <v>300</v>
      </c>
      <c r="L8" s="203"/>
      <c r="M8" s="210">
        <f>P8/$P$15</f>
        <v>1</v>
      </c>
      <c r="N8" s="203"/>
      <c r="O8" s="205"/>
      <c r="P8" s="237">
        <f>'Resource Summary '!E56</f>
        <v>100</v>
      </c>
      <c r="Q8" s="203"/>
      <c r="R8" s="210">
        <f>T8/$P$15</f>
        <v>1</v>
      </c>
      <c r="S8" s="205"/>
      <c r="T8" s="237">
        <f>'Resource Summary '!E77</f>
        <v>100</v>
      </c>
      <c r="U8" s="203"/>
      <c r="W8" s="243">
        <f>SUM(P8,K8,F8,T8)</f>
        <v>600</v>
      </c>
    </row>
    <row r="9" spans="2:23">
      <c r="B9" s="197" t="s">
        <v>124</v>
      </c>
      <c r="C9" s="210">
        <f t="shared" ref="C9:C14" si="1">F9/$F$15</f>
        <v>0</v>
      </c>
      <c r="D9" s="204"/>
      <c r="E9" s="205"/>
      <c r="F9" s="237">
        <f>'Resource Summary '!G18</f>
        <v>0</v>
      </c>
      <c r="G9" s="204"/>
      <c r="H9" s="214">
        <f t="shared" si="0"/>
        <v>0</v>
      </c>
      <c r="I9" s="204"/>
      <c r="J9" s="205"/>
      <c r="K9" s="237">
        <f>'Resource Summary '!G37</f>
        <v>0</v>
      </c>
      <c r="L9" s="204"/>
      <c r="M9" s="210">
        <f t="shared" ref="M9:M14" si="2">P9/$P$15</f>
        <v>0</v>
      </c>
      <c r="N9" s="204"/>
      <c r="O9" s="205"/>
      <c r="P9" s="237">
        <f>'Resource Summary '!G56</f>
        <v>0</v>
      </c>
      <c r="Q9" s="204"/>
      <c r="R9" s="210">
        <f t="shared" ref="R9:R14" si="3">T9/$P$15</f>
        <v>0</v>
      </c>
      <c r="S9" s="205"/>
      <c r="T9" s="237">
        <f>'Resource Summary '!G77</f>
        <v>0</v>
      </c>
      <c r="U9" s="204"/>
      <c r="W9" s="243">
        <f t="shared" ref="W9:W14" si="4">SUM(P9,K9,F9,T9)</f>
        <v>0</v>
      </c>
    </row>
    <row r="10" spans="2:23">
      <c r="B10" s="197" t="s">
        <v>111</v>
      </c>
      <c r="C10" s="210">
        <f t="shared" si="1"/>
        <v>0</v>
      </c>
      <c r="D10" s="204"/>
      <c r="E10" s="205"/>
      <c r="F10" s="237">
        <f>'Resource Summary '!I18</f>
        <v>0</v>
      </c>
      <c r="G10" s="204"/>
      <c r="H10" s="214">
        <f t="shared" si="0"/>
        <v>0</v>
      </c>
      <c r="I10" s="204"/>
      <c r="J10" s="205"/>
      <c r="K10" s="237">
        <f>'Resource Summary '!I37</f>
        <v>0</v>
      </c>
      <c r="L10" s="204"/>
      <c r="M10" s="210">
        <f t="shared" si="2"/>
        <v>0</v>
      </c>
      <c r="N10" s="204"/>
      <c r="O10" s="205"/>
      <c r="P10" s="237">
        <f>'Resource Summary '!I56</f>
        <v>0</v>
      </c>
      <c r="Q10" s="204"/>
      <c r="R10" s="210">
        <f t="shared" si="3"/>
        <v>0</v>
      </c>
      <c r="S10" s="205"/>
      <c r="T10" s="237">
        <f>'Resource Summary '!I77</f>
        <v>0</v>
      </c>
      <c r="U10" s="204"/>
      <c r="W10" s="243">
        <f t="shared" si="4"/>
        <v>0</v>
      </c>
    </row>
    <row r="11" spans="2:23">
      <c r="B11" s="197" t="s">
        <v>126</v>
      </c>
      <c r="C11" s="210">
        <f t="shared" si="1"/>
        <v>0</v>
      </c>
      <c r="D11" s="204"/>
      <c r="E11" s="205"/>
      <c r="F11" s="237">
        <f>'Resource Summary '!K18</f>
        <v>0</v>
      </c>
      <c r="G11" s="204"/>
      <c r="H11" s="214">
        <f t="shared" si="0"/>
        <v>0</v>
      </c>
      <c r="I11" s="204"/>
      <c r="J11" s="205"/>
      <c r="K11" s="237">
        <f>'Resource Summary '!K37</f>
        <v>0</v>
      </c>
      <c r="L11" s="204"/>
      <c r="M11" s="210">
        <f t="shared" si="2"/>
        <v>0</v>
      </c>
      <c r="N11" s="204"/>
      <c r="O11" s="205"/>
      <c r="P11" s="237">
        <f>'Resource Summary '!K56</f>
        <v>0</v>
      </c>
      <c r="Q11" s="204"/>
      <c r="R11" s="210">
        <f t="shared" si="3"/>
        <v>0</v>
      </c>
      <c r="S11" s="205"/>
      <c r="T11" s="237">
        <f>'Resource Summary '!K77</f>
        <v>0</v>
      </c>
      <c r="U11" s="204"/>
      <c r="W11" s="243">
        <f t="shared" si="4"/>
        <v>0</v>
      </c>
    </row>
    <row r="12" spans="2:23">
      <c r="B12" s="197" t="s">
        <v>107</v>
      </c>
      <c r="C12" s="210">
        <f t="shared" si="1"/>
        <v>0</v>
      </c>
      <c r="D12" s="204"/>
      <c r="E12" s="205"/>
      <c r="F12" s="237">
        <f>'Resource Summary '!M18</f>
        <v>0</v>
      </c>
      <c r="G12" s="204"/>
      <c r="H12" s="214">
        <f t="shared" si="0"/>
        <v>0</v>
      </c>
      <c r="I12" s="204"/>
      <c r="J12" s="205"/>
      <c r="K12" s="237">
        <f>'Resource Summary '!M37</f>
        <v>0</v>
      </c>
      <c r="L12" s="204"/>
      <c r="M12" s="210">
        <f t="shared" si="2"/>
        <v>0</v>
      </c>
      <c r="N12" s="204"/>
      <c r="O12" s="205"/>
      <c r="P12" s="237">
        <f>'Resource Summary '!M56</f>
        <v>0</v>
      </c>
      <c r="Q12" s="204"/>
      <c r="R12" s="210">
        <f t="shared" si="3"/>
        <v>0</v>
      </c>
      <c r="S12" s="205"/>
      <c r="T12" s="237">
        <f>'Resource Summary '!M77</f>
        <v>0</v>
      </c>
      <c r="U12" s="204"/>
      <c r="W12" s="243">
        <f t="shared" si="4"/>
        <v>0</v>
      </c>
    </row>
    <row r="13" spans="2:23">
      <c r="B13" s="197" t="s">
        <v>108</v>
      </c>
      <c r="C13" s="210">
        <f t="shared" si="1"/>
        <v>0</v>
      </c>
      <c r="D13" s="204"/>
      <c r="E13" s="205"/>
      <c r="F13" s="237">
        <f>'Resource Summary '!O18</f>
        <v>0</v>
      </c>
      <c r="G13" s="204"/>
      <c r="H13" s="214">
        <f t="shared" si="0"/>
        <v>0</v>
      </c>
      <c r="I13" s="204"/>
      <c r="J13" s="205"/>
      <c r="K13" s="237">
        <f>'Resource Summary '!O37</f>
        <v>0</v>
      </c>
      <c r="L13" s="204"/>
      <c r="M13" s="210">
        <f t="shared" si="2"/>
        <v>0</v>
      </c>
      <c r="N13" s="204"/>
      <c r="O13" s="205"/>
      <c r="P13" s="237">
        <f>'Resource Summary '!O56</f>
        <v>0</v>
      </c>
      <c r="Q13" s="204"/>
      <c r="R13" s="210">
        <f t="shared" si="3"/>
        <v>0</v>
      </c>
      <c r="S13" s="205"/>
      <c r="T13" s="237">
        <f>'Resource Summary '!O77</f>
        <v>0</v>
      </c>
      <c r="U13" s="204"/>
      <c r="W13" s="243">
        <f t="shared" si="4"/>
        <v>0</v>
      </c>
    </row>
    <row r="14" spans="2:23">
      <c r="B14" s="197" t="s">
        <v>109</v>
      </c>
      <c r="C14" s="210">
        <f t="shared" si="1"/>
        <v>0</v>
      </c>
      <c r="D14" s="204"/>
      <c r="E14" s="205"/>
      <c r="F14" s="237">
        <f>'Resource Summary '!Q18</f>
        <v>0</v>
      </c>
      <c r="G14" s="204"/>
      <c r="H14" s="214">
        <f t="shared" si="0"/>
        <v>0</v>
      </c>
      <c r="I14" s="204"/>
      <c r="J14" s="205"/>
      <c r="K14" s="237">
        <f>'Resource Summary '!Q37</f>
        <v>0</v>
      </c>
      <c r="L14" s="204"/>
      <c r="M14" s="210">
        <f t="shared" si="2"/>
        <v>0</v>
      </c>
      <c r="N14" s="204"/>
      <c r="O14" s="205"/>
      <c r="P14" s="237">
        <f>'Resource Summary '!Q56</f>
        <v>0</v>
      </c>
      <c r="Q14" s="204"/>
      <c r="R14" s="210">
        <f t="shared" si="3"/>
        <v>0</v>
      </c>
      <c r="S14" s="205"/>
      <c r="T14" s="237">
        <f>'Resource Summary '!Q77</f>
        <v>0</v>
      </c>
      <c r="U14" s="204"/>
      <c r="W14" s="243">
        <f t="shared" si="4"/>
        <v>0</v>
      </c>
    </row>
    <row r="15" spans="2:23" ht="15" thickBot="1">
      <c r="B15" s="202" t="s">
        <v>125</v>
      </c>
      <c r="C15" s="211">
        <f>SUM(C8:C14)</f>
        <v>1</v>
      </c>
      <c r="D15" s="206"/>
      <c r="E15" s="207"/>
      <c r="F15" s="208">
        <f>SUM(F8:F14)</f>
        <v>100</v>
      </c>
      <c r="G15" s="206"/>
      <c r="H15" s="211">
        <f>SUM(H8:H14)</f>
        <v>1</v>
      </c>
      <c r="I15" s="206"/>
      <c r="J15" s="213"/>
      <c r="K15" s="238">
        <f>SUM(K8:K14)</f>
        <v>300</v>
      </c>
      <c r="L15" s="206"/>
      <c r="M15" s="211">
        <f>SUM(M8:M14)</f>
        <v>1</v>
      </c>
      <c r="N15" s="206"/>
      <c r="O15" s="213"/>
      <c r="P15" s="208">
        <f>SUM(P8:P14)</f>
        <v>100</v>
      </c>
      <c r="Q15" s="206"/>
      <c r="R15" s="211">
        <f>SUM(R8:R14)</f>
        <v>1</v>
      </c>
      <c r="S15" s="213"/>
      <c r="T15" s="208">
        <f>SUM(T8:T14)</f>
        <v>100</v>
      </c>
      <c r="U15" s="206"/>
      <c r="W15" s="208">
        <f>SUM(W8:W14)</f>
        <v>600</v>
      </c>
    </row>
    <row r="16" spans="2:23">
      <c r="K16" s="218"/>
    </row>
    <row r="17" spans="2:16">
      <c r="B17" s="202"/>
      <c r="K17" s="218"/>
    </row>
    <row r="19" spans="2:16" s="198" customFormat="1">
      <c r="B19" s="197"/>
      <c r="F19" s="197"/>
      <c r="K19" s="197"/>
      <c r="P19" s="197"/>
    </row>
    <row r="20" spans="2:16" s="198" customFormat="1">
      <c r="B20" s="197"/>
      <c r="F20" s="197"/>
      <c r="K20" s="197"/>
      <c r="P20" s="197"/>
    </row>
    <row r="21" spans="2:16" s="198" customFormat="1">
      <c r="B21" s="197"/>
      <c r="F21" s="197"/>
      <c r="K21" s="197"/>
      <c r="P21" s="197"/>
    </row>
    <row r="22" spans="2:16" s="198" customFormat="1">
      <c r="B22" s="197"/>
      <c r="F22" s="197"/>
      <c r="K22" s="197"/>
      <c r="P22" s="197"/>
    </row>
    <row r="23" spans="2:16" s="198" customFormat="1">
      <c r="B23" s="197"/>
      <c r="F23" s="197"/>
      <c r="K23" s="197"/>
      <c r="P23" s="197"/>
    </row>
    <row r="24" spans="2:16" s="198" customFormat="1">
      <c r="B24" s="197"/>
      <c r="F24" s="197"/>
      <c r="K24" s="197"/>
      <c r="P24" s="197"/>
    </row>
    <row r="25" spans="2:16" s="198" customFormat="1">
      <c r="B25" s="197"/>
      <c r="F25" s="197"/>
      <c r="K25" s="197"/>
      <c r="P25" s="197"/>
    </row>
  </sheetData>
  <sheetProtection algorithmName="SHA-512" hashValue="M2YOb7wv35EpOFutBHI9fSt7yJ6FGGcBgToloBu8bIAkUy0bF96rcRX0/U5tGzgGsRppeTU43gyt+Od4czAuyA==" saltValue="BJopvz0OECtSFRSFJWudAw==" spinCount="100000" sheet="1" objects="1" scenarios="1"/>
  <mergeCells count="17">
    <mergeCell ref="O3:P3"/>
    <mergeCell ref="O4:P4"/>
    <mergeCell ref="O5:P5"/>
    <mergeCell ref="E3:F3"/>
    <mergeCell ref="E1:F2"/>
    <mergeCell ref="J1:K2"/>
    <mergeCell ref="O1:P2"/>
    <mergeCell ref="E4:F4"/>
    <mergeCell ref="E5:F5"/>
    <mergeCell ref="J3:K3"/>
    <mergeCell ref="J4:K4"/>
    <mergeCell ref="J5:K5"/>
    <mergeCell ref="S1:T2"/>
    <mergeCell ref="S3:T3"/>
    <mergeCell ref="S4:T4"/>
    <mergeCell ref="S5:T5"/>
    <mergeCell ref="W1:W2"/>
  </mergeCells>
  <pageMargins left="0.7" right="0.7" top="0.75" bottom="0.75" header="0.3" footer="0.3"/>
  <pageSetup paperSize="0" orientation="portrait" horizontalDpi="0" verticalDpi="0" copies="0" r:id="rId1"/>
  <ignoredErrors>
    <ignoredError sqref="W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3" width="7.453125" style="14" customWidth="1"/>
    <col min="14" max="67" width="6.36328125" style="14" customWidth="1"/>
    <col min="68" max="76" width="6.36328125" style="14" hidden="1" customWidth="1"/>
    <col min="77" max="77" width="9.6328125" style="14" customWidth="1"/>
    <col min="78" max="78" width="3.08984375" style="2" customWidth="1"/>
    <col min="79" max="98" width="9.08984375" style="14"/>
    <col min="99" max="16384" width="9.08984375" style="2"/>
  </cols>
  <sheetData>
    <row r="1" spans="1:98"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0">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0">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25"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25" customHeight="1">
      <c r="A13" s="54"/>
      <c r="C13" s="55" t="s">
        <v>145</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25"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25"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25"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146</v>
      </c>
      <c r="D22" s="56"/>
      <c r="E22" s="57" t="s">
        <v>147</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49999999999999" customHeight="1" thickBot="1">
      <c r="B27" s="37"/>
      <c r="C27" s="250"/>
      <c r="D27" s="251"/>
      <c r="E27" s="251"/>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0"/>
      <c r="D28" s="251"/>
      <c r="E28" s="25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25" customHeight="1">
      <c r="A31" s="83"/>
      <c r="B31" s="48"/>
      <c r="C31" s="84" t="s">
        <v>148</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25"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25"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25"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25"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1.5">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99999999999999"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99999999999999"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99999999999999"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99999999999999"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99999999999999"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99999999999999"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99999999999999"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99999999999999"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99999999999999"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99999999999999"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99999999999999"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99999999999999"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99999999999999"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99999999999999"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99999999999999"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99999999999999"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99999999999999"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99999999999999"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99999999999999"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99999999999999"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99999999999999"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99999999999999"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1.5"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1.5"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1.5" hidden="1">
      <c r="A77" s="65"/>
      <c r="C77" s="65"/>
      <c r="E77" s="120"/>
    </row>
    <row r="78" spans="1:98" s="48" customFormat="1" ht="11.5" hidden="1">
      <c r="A78" s="65"/>
      <c r="C78" s="65"/>
      <c r="E78" s="120"/>
    </row>
    <row r="79" spans="1:98" s="48" customFormat="1" ht="11.5" hidden="1">
      <c r="A79" s="65"/>
      <c r="C79" s="65"/>
      <c r="E79" s="120"/>
    </row>
    <row r="80" spans="1:98" s="37" customFormat="1" ht="11.5" hidden="1">
      <c r="A80" s="54"/>
      <c r="C80" s="54"/>
      <c r="E80" s="130"/>
    </row>
    <row r="81" spans="1:77" s="37" customFormat="1" ht="11.5"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99999999999999" customHeight="1" thickBot="1">
      <c r="A89" s="54"/>
      <c r="C89" s="131" t="s">
        <v>149</v>
      </c>
      <c r="D89" s="132"/>
      <c r="E89" s="285">
        <f>SUM(M64:O64)</f>
        <v>9800</v>
      </c>
      <c r="F89" s="286"/>
      <c r="L89" s="143">
        <f>E89/$E$96</f>
        <v>7.9104650382291627E-2</v>
      </c>
      <c r="M89" s="146">
        <f>$BY$89*L89</f>
        <v>6.9999999999999999E-4</v>
      </c>
      <c r="N89" s="296">
        <f>E89/3</f>
        <v>3266.6666666666665</v>
      </c>
      <c r="O89" s="297"/>
      <c r="P89" s="37" t="s">
        <v>52</v>
      </c>
      <c r="AA89" s="289"/>
      <c r="AB89" s="289"/>
      <c r="AM89" s="289"/>
      <c r="AN89" s="289"/>
      <c r="BM89" s="44"/>
      <c r="BN89" s="44"/>
      <c r="BO89" s="44"/>
      <c r="BP89" s="44"/>
      <c r="BQ89" s="44"/>
      <c r="BR89" s="44"/>
      <c r="BS89" s="44"/>
      <c r="BT89" s="44"/>
      <c r="BU89" s="44"/>
      <c r="BV89" s="44"/>
      <c r="BW89" s="44"/>
      <c r="BX89" s="149" t="s">
        <v>25</v>
      </c>
      <c r="BY89" s="133">
        <f>BY64/14000000</f>
        <v>8.8490372767857147E-3</v>
      </c>
    </row>
    <row r="90" spans="1:77" s="37" customFormat="1" ht="16.399999999999999" customHeight="1" thickBot="1">
      <c r="A90" s="54"/>
      <c r="C90" s="131" t="s">
        <v>36</v>
      </c>
      <c r="D90" s="132"/>
      <c r="E90" s="285">
        <f>SUM(P64:R64)</f>
        <v>12100</v>
      </c>
      <c r="F90" s="286"/>
      <c r="L90" s="143">
        <f t="shared" ref="L90:L95" si="51">E90/$E$96</f>
        <v>9.7670027512829466E-2</v>
      </c>
      <c r="M90" s="146">
        <f t="shared" ref="M90:M95" si="52">$BY$89*L90</f>
        <v>8.6428571428571424E-4</v>
      </c>
      <c r="N90" s="296">
        <f>E90/3</f>
        <v>4033.3333333333335</v>
      </c>
      <c r="O90" s="297"/>
      <c r="P90" s="37" t="s">
        <v>52</v>
      </c>
      <c r="AA90" s="289"/>
      <c r="AB90" s="289"/>
      <c r="AM90" s="289"/>
      <c r="AN90" s="289"/>
      <c r="BM90" s="44"/>
      <c r="BN90" s="44"/>
      <c r="BO90" s="44"/>
      <c r="BP90" s="44"/>
      <c r="BQ90" s="44"/>
      <c r="BR90" s="44"/>
      <c r="BS90" s="44"/>
      <c r="BT90" s="44"/>
      <c r="BU90" s="44"/>
      <c r="BV90" s="44"/>
      <c r="BW90" s="44"/>
      <c r="BX90" s="149" t="s">
        <v>25</v>
      </c>
      <c r="BY90" s="133">
        <f>BY65/14000000</f>
        <v>0</v>
      </c>
    </row>
    <row r="91" spans="1:77" s="37" customFormat="1" ht="16.399999999999999" customHeight="1">
      <c r="A91" s="54"/>
      <c r="C91" s="134" t="s">
        <v>38</v>
      </c>
      <c r="D91" s="135"/>
      <c r="E91" s="287">
        <f>SUM(S64:V64)</f>
        <v>16600</v>
      </c>
      <c r="F91" s="288"/>
      <c r="I91" s="136"/>
      <c r="J91" s="136"/>
      <c r="K91" s="136"/>
      <c r="L91" s="143">
        <f t="shared" si="51"/>
        <v>0.13399359146388173</v>
      </c>
      <c r="M91" s="146">
        <f t="shared" si="52"/>
        <v>1.1857142857142856E-3</v>
      </c>
      <c r="N91" s="294">
        <f>E91/4</f>
        <v>4150</v>
      </c>
      <c r="O91" s="295"/>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99999999999999" customHeight="1">
      <c r="A92" s="54"/>
      <c r="C92" s="137" t="s">
        <v>37</v>
      </c>
      <c r="D92" s="135"/>
      <c r="E92" s="287">
        <f>SUM(W64:AD64)</f>
        <v>45595</v>
      </c>
      <c r="F92" s="288"/>
      <c r="I92" s="136"/>
      <c r="J92" s="136"/>
      <c r="K92" s="136"/>
      <c r="L92" s="143">
        <f t="shared" si="51"/>
        <v>0.36803842185516195</v>
      </c>
      <c r="M92" s="146">
        <f t="shared" si="52"/>
        <v>3.2567857142857142E-3</v>
      </c>
      <c r="N92" s="294">
        <f>E92/8</f>
        <v>5699.375</v>
      </c>
      <c r="O92" s="295"/>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99999999999999" customHeight="1">
      <c r="A93" s="54"/>
      <c r="C93" s="137" t="s">
        <v>151</v>
      </c>
      <c r="D93" s="138"/>
      <c r="E93" s="290">
        <f>SUM(AE64:AS64)</f>
        <v>34269.375</v>
      </c>
      <c r="F93" s="291"/>
      <c r="I93" s="136"/>
      <c r="J93" s="136"/>
      <c r="K93" s="136"/>
      <c r="L93" s="143">
        <f t="shared" si="51"/>
        <v>0.27661907430557603</v>
      </c>
      <c r="M93" s="146">
        <f t="shared" si="52"/>
        <v>2.4478124999999999E-3</v>
      </c>
      <c r="N93" s="294">
        <f>E93/15</f>
        <v>2284.625</v>
      </c>
      <c r="O93" s="295"/>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99999999999999" customHeight="1">
      <c r="A94" s="54"/>
      <c r="C94" s="137" t="s">
        <v>150</v>
      </c>
      <c r="D94" s="138"/>
      <c r="E94" s="290">
        <f>SUM(AT64:AU64)</f>
        <v>4740.75</v>
      </c>
      <c r="F94" s="291"/>
      <c r="I94" s="136"/>
      <c r="J94" s="136"/>
      <c r="K94" s="136"/>
      <c r="L94" s="143">
        <f t="shared" si="51"/>
        <v>3.8266874622433576E-2</v>
      </c>
      <c r="M94" s="146">
        <f t="shared" si="52"/>
        <v>3.38625E-4</v>
      </c>
      <c r="N94" s="294">
        <f>E94/2</f>
        <v>2370.375</v>
      </c>
      <c r="O94" s="295"/>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99999999999999" customHeight="1" thickBot="1">
      <c r="A95" s="54"/>
      <c r="C95" s="137" t="s">
        <v>56</v>
      </c>
      <c r="D95" s="138"/>
      <c r="E95" s="290">
        <f>BD64</f>
        <v>781.39687500000002</v>
      </c>
      <c r="F95" s="291"/>
      <c r="I95" s="136"/>
      <c r="J95" s="136"/>
      <c r="K95" s="136"/>
      <c r="L95" s="143">
        <f t="shared" si="51"/>
        <v>6.3073598578255348E-3</v>
      </c>
      <c r="M95" s="146">
        <f t="shared" si="52"/>
        <v>5.5814062500000006E-5</v>
      </c>
      <c r="N95" s="294">
        <f>E95/1</f>
        <v>781.39687500000002</v>
      </c>
      <c r="O95" s="295"/>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99999999999999" customHeight="1" thickBot="1">
      <c r="A96" s="54"/>
      <c r="C96" s="139" t="s">
        <v>39</v>
      </c>
      <c r="D96" s="140"/>
      <c r="E96" s="292">
        <f>SUM(E89:F95)</f>
        <v>123886.52187500001</v>
      </c>
      <c r="F96" s="293"/>
      <c r="L96" s="144">
        <f>SUM(L89:L95)</f>
        <v>1</v>
      </c>
      <c r="M96" s="145">
        <f>SUM(M89:M95)</f>
        <v>8.8490372767857147E-3</v>
      </c>
      <c r="BY96" s="141"/>
    </row>
    <row r="97" spans="1:77" s="16" customFormat="1" ht="16.399999999999999" customHeight="1">
      <c r="A97" s="24"/>
      <c r="C97" s="24"/>
      <c r="D97" s="26"/>
      <c r="E97" s="25"/>
      <c r="BY97" s="26"/>
    </row>
    <row r="98" spans="1:77" s="16" customFormat="1" ht="16.399999999999999" customHeight="1">
      <c r="A98" s="24"/>
      <c r="C98" s="24"/>
      <c r="D98" s="26"/>
      <c r="E98" s="25"/>
      <c r="BY98" s="26"/>
    </row>
    <row r="99" spans="1:77" s="16" customFormat="1" ht="16.399999999999999" customHeight="1">
      <c r="A99" s="24"/>
      <c r="C99" s="24"/>
      <c r="D99" s="26"/>
      <c r="E99" s="25"/>
      <c r="BY99" s="26"/>
    </row>
    <row r="100" spans="1:77" s="16" customFormat="1" ht="16.399999999999999" customHeight="1" thickBot="1">
      <c r="A100" s="24"/>
      <c r="C100" s="24"/>
      <c r="D100" s="26"/>
      <c r="E100" s="25"/>
      <c r="BY100" s="26"/>
    </row>
    <row r="101" spans="1:77" s="16" customFormat="1" ht="16.399999999999999"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20"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 ref="C27:E28"/>
    <mergeCell ref="E89:F89"/>
    <mergeCell ref="E91:F91"/>
    <mergeCell ref="AM89:AN89"/>
    <mergeCell ref="E92:F92"/>
    <mergeCell ref="AM90:AN90"/>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1796875" defaultRowHeight="12.5"/>
  <cols>
    <col min="1" max="1" width="27.1796875" style="151" customWidth="1"/>
    <col min="2" max="2" width="25" style="151" customWidth="1"/>
    <col min="3"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68" t="s">
        <v>69</v>
      </c>
      <c r="B4" s="268"/>
      <c r="C4" s="268"/>
      <c r="D4" s="268"/>
      <c r="E4" s="268"/>
      <c r="F4" s="268"/>
      <c r="G4" s="268"/>
      <c r="H4" s="268"/>
    </row>
    <row r="5" spans="1:10">
      <c r="A5" s="268" t="s">
        <v>70</v>
      </c>
      <c r="B5" s="268"/>
      <c r="C5" s="268"/>
      <c r="D5" s="268"/>
      <c r="E5" s="268"/>
      <c r="F5" s="268"/>
      <c r="G5" s="268"/>
      <c r="H5" s="268"/>
    </row>
    <row r="6" spans="1:10" ht="29.25" customHeight="1">
      <c r="A6" s="301" t="s">
        <v>71</v>
      </c>
      <c r="B6" s="301"/>
      <c r="C6" s="301"/>
      <c r="D6" s="301"/>
      <c r="E6" s="301"/>
      <c r="F6" s="301"/>
      <c r="G6" s="301"/>
      <c r="H6" s="301"/>
    </row>
    <row r="7" spans="1:10" ht="18" customHeight="1">
      <c r="A7" s="301" t="s">
        <v>72</v>
      </c>
      <c r="B7" s="301"/>
      <c r="C7" s="301"/>
      <c r="D7" s="301"/>
      <c r="E7" s="301"/>
      <c r="F7" s="301"/>
      <c r="G7" s="301"/>
      <c r="H7" s="301"/>
    </row>
    <row r="8" spans="1:10" ht="18" customHeight="1" thickBot="1">
      <c r="A8" s="153"/>
      <c r="B8" s="153"/>
      <c r="C8" s="153"/>
      <c r="D8" s="153"/>
    </row>
    <row r="9" spans="1:10" ht="18" customHeight="1" thickBot="1">
      <c r="A9" s="261" t="s">
        <v>73</v>
      </c>
      <c r="B9" s="261" t="s">
        <v>74</v>
      </c>
      <c r="C9" s="264" t="s">
        <v>75</v>
      </c>
      <c r="D9" s="265"/>
      <c r="E9" s="265"/>
      <c r="F9" s="265"/>
      <c r="G9" s="265"/>
      <c r="H9" s="266"/>
    </row>
    <row r="10" spans="1:10" ht="38.25" customHeight="1" thickBot="1">
      <c r="A10" s="262"/>
      <c r="B10" s="262"/>
      <c r="C10" s="154" t="s">
        <v>113</v>
      </c>
      <c r="D10" s="154" t="s">
        <v>77</v>
      </c>
      <c r="E10" s="155" t="s">
        <v>78</v>
      </c>
      <c r="F10" s="156" t="s">
        <v>79</v>
      </c>
      <c r="G10" s="155" t="s">
        <v>80</v>
      </c>
      <c r="H10" s="157" t="s">
        <v>81</v>
      </c>
      <c r="I10" s="168" t="s">
        <v>94</v>
      </c>
      <c r="J10" s="298"/>
    </row>
    <row r="11" spans="1:10" ht="19.25" customHeight="1" thickBot="1">
      <c r="A11" s="262"/>
      <c r="B11" s="263"/>
      <c r="C11" s="194">
        <v>2</v>
      </c>
      <c r="D11" s="154">
        <v>3</v>
      </c>
      <c r="E11" s="154">
        <v>4</v>
      </c>
      <c r="F11" s="154">
        <v>5</v>
      </c>
      <c r="G11" s="154">
        <v>6</v>
      </c>
      <c r="H11" s="154">
        <v>7</v>
      </c>
      <c r="I11" s="169" t="s">
        <v>93</v>
      </c>
      <c r="J11" s="299"/>
    </row>
    <row r="12" spans="1:10" ht="32.25" customHeight="1" thickBot="1">
      <c r="A12" s="262"/>
      <c r="B12" s="155" t="s">
        <v>82</v>
      </c>
      <c r="C12" s="194" t="s">
        <v>83</v>
      </c>
      <c r="D12" s="154" t="s">
        <v>104</v>
      </c>
      <c r="E12" s="154" t="s">
        <v>105</v>
      </c>
      <c r="F12" s="154" t="s">
        <v>106</v>
      </c>
      <c r="G12" s="154" t="s">
        <v>54</v>
      </c>
      <c r="H12" s="154" t="s">
        <v>91</v>
      </c>
      <c r="I12" s="170" t="s">
        <v>92</v>
      </c>
      <c r="J12" s="300"/>
    </row>
    <row r="13" spans="1:10" ht="27.75" customHeight="1" thickBot="1">
      <c r="A13" s="263"/>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3.5"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ht="13">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6.5"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3" thickBot="1"/>
    <row r="19" spans="2:10" ht="13.5" thickBot="1">
      <c r="G19" s="252" t="s">
        <v>87</v>
      </c>
      <c r="H19" s="252"/>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1796875" defaultRowHeight="12.5"/>
  <cols>
    <col min="1" max="1" width="27.1796875" style="151" customWidth="1"/>
    <col min="2" max="2" width="25" style="151" customWidth="1"/>
    <col min="3" max="3" width="12" style="151" customWidth="1"/>
    <col min="4" max="4" width="12.1796875" style="151" customWidth="1"/>
    <col min="5" max="5" width="14" style="151" customWidth="1"/>
    <col min="6" max="6" width="14.6328125" style="151" customWidth="1"/>
    <col min="7" max="7" width="13.453125" style="151" customWidth="1"/>
    <col min="8" max="8" width="13.81640625" style="151" customWidth="1"/>
    <col min="9" max="9" width="14.6328125" style="151" customWidth="1"/>
    <col min="10" max="10" width="15.6328125" style="151" customWidth="1"/>
    <col min="11" max="256" width="9.1796875" style="151"/>
    <col min="257" max="257" width="46" style="151" customWidth="1"/>
    <col min="258" max="258" width="25" style="151" customWidth="1"/>
    <col min="259" max="259" width="12" style="151" customWidth="1"/>
    <col min="260" max="260" width="12.1796875" style="151" customWidth="1"/>
    <col min="261" max="261" width="14" style="151" customWidth="1"/>
    <col min="262" max="262" width="14.6328125" style="151" customWidth="1"/>
    <col min="263" max="263" width="13.453125" style="151" customWidth="1"/>
    <col min="264" max="264" width="13.81640625" style="151" customWidth="1"/>
    <col min="265" max="265" width="14.6328125" style="151" customWidth="1"/>
    <col min="266" max="512" width="9.1796875" style="151"/>
    <col min="513" max="513" width="46" style="151" customWidth="1"/>
    <col min="514" max="514" width="25" style="151" customWidth="1"/>
    <col min="515" max="515" width="12" style="151" customWidth="1"/>
    <col min="516" max="516" width="12.1796875" style="151" customWidth="1"/>
    <col min="517" max="517" width="14" style="151" customWidth="1"/>
    <col min="518" max="518" width="14.6328125" style="151" customWidth="1"/>
    <col min="519" max="519" width="13.453125" style="151" customWidth="1"/>
    <col min="520" max="520" width="13.81640625" style="151" customWidth="1"/>
    <col min="521" max="521" width="14.6328125" style="151" customWidth="1"/>
    <col min="522" max="768" width="9.1796875" style="151"/>
    <col min="769" max="769" width="46" style="151" customWidth="1"/>
    <col min="770" max="770" width="25" style="151" customWidth="1"/>
    <col min="771" max="771" width="12" style="151" customWidth="1"/>
    <col min="772" max="772" width="12.1796875" style="151" customWidth="1"/>
    <col min="773" max="773" width="14" style="151" customWidth="1"/>
    <col min="774" max="774" width="14.6328125" style="151" customWidth="1"/>
    <col min="775" max="775" width="13.453125" style="151" customWidth="1"/>
    <col min="776" max="776" width="13.81640625" style="151" customWidth="1"/>
    <col min="777" max="777" width="14.6328125" style="151" customWidth="1"/>
    <col min="778" max="1024" width="9.1796875" style="151"/>
    <col min="1025" max="1025" width="46" style="151" customWidth="1"/>
    <col min="1026" max="1026" width="25" style="151" customWidth="1"/>
    <col min="1027" max="1027" width="12" style="151" customWidth="1"/>
    <col min="1028" max="1028" width="12.1796875" style="151" customWidth="1"/>
    <col min="1029" max="1029" width="14" style="151" customWidth="1"/>
    <col min="1030" max="1030" width="14.6328125" style="151" customWidth="1"/>
    <col min="1031" max="1031" width="13.453125" style="151" customWidth="1"/>
    <col min="1032" max="1032" width="13.81640625" style="151" customWidth="1"/>
    <col min="1033" max="1033" width="14.6328125" style="151" customWidth="1"/>
    <col min="1034" max="1280" width="9.1796875" style="151"/>
    <col min="1281" max="1281" width="46" style="151" customWidth="1"/>
    <col min="1282" max="1282" width="25" style="151" customWidth="1"/>
    <col min="1283" max="1283" width="12" style="151" customWidth="1"/>
    <col min="1284" max="1284" width="12.1796875" style="151" customWidth="1"/>
    <col min="1285" max="1285" width="14" style="151" customWidth="1"/>
    <col min="1286" max="1286" width="14.6328125" style="151" customWidth="1"/>
    <col min="1287" max="1287" width="13.453125" style="151" customWidth="1"/>
    <col min="1288" max="1288" width="13.81640625" style="151" customWidth="1"/>
    <col min="1289" max="1289" width="14.6328125" style="151" customWidth="1"/>
    <col min="1290" max="1536" width="9.1796875" style="151"/>
    <col min="1537" max="1537" width="46" style="151" customWidth="1"/>
    <col min="1538" max="1538" width="25" style="151" customWidth="1"/>
    <col min="1539" max="1539" width="12" style="151" customWidth="1"/>
    <col min="1540" max="1540" width="12.1796875" style="151" customWidth="1"/>
    <col min="1541" max="1541" width="14" style="151" customWidth="1"/>
    <col min="1542" max="1542" width="14.6328125" style="151" customWidth="1"/>
    <col min="1543" max="1543" width="13.453125" style="151" customWidth="1"/>
    <col min="1544" max="1544" width="13.81640625" style="151" customWidth="1"/>
    <col min="1545" max="1545" width="14.6328125" style="151" customWidth="1"/>
    <col min="1546" max="1792" width="9.1796875" style="151"/>
    <col min="1793" max="1793" width="46" style="151" customWidth="1"/>
    <col min="1794" max="1794" width="25" style="151" customWidth="1"/>
    <col min="1795" max="1795" width="12" style="151" customWidth="1"/>
    <col min="1796" max="1796" width="12.1796875" style="151" customWidth="1"/>
    <col min="1797" max="1797" width="14" style="151" customWidth="1"/>
    <col min="1798" max="1798" width="14.6328125" style="151" customWidth="1"/>
    <col min="1799" max="1799" width="13.453125" style="151" customWidth="1"/>
    <col min="1800" max="1800" width="13.81640625" style="151" customWidth="1"/>
    <col min="1801" max="1801" width="14.6328125" style="151" customWidth="1"/>
    <col min="1802" max="2048" width="9.1796875" style="151"/>
    <col min="2049" max="2049" width="46" style="151" customWidth="1"/>
    <col min="2050" max="2050" width="25" style="151" customWidth="1"/>
    <col min="2051" max="2051" width="12" style="151" customWidth="1"/>
    <col min="2052" max="2052" width="12.1796875" style="151" customWidth="1"/>
    <col min="2053" max="2053" width="14" style="151" customWidth="1"/>
    <col min="2054" max="2054" width="14.6328125" style="151" customWidth="1"/>
    <col min="2055" max="2055" width="13.453125" style="151" customWidth="1"/>
    <col min="2056" max="2056" width="13.81640625" style="151" customWidth="1"/>
    <col min="2057" max="2057" width="14.6328125" style="151" customWidth="1"/>
    <col min="2058" max="2304" width="9.1796875" style="151"/>
    <col min="2305" max="2305" width="46" style="151" customWidth="1"/>
    <col min="2306" max="2306" width="25" style="151" customWidth="1"/>
    <col min="2307" max="2307" width="12" style="151" customWidth="1"/>
    <col min="2308" max="2308" width="12.1796875" style="151" customWidth="1"/>
    <col min="2309" max="2309" width="14" style="151" customWidth="1"/>
    <col min="2310" max="2310" width="14.6328125" style="151" customWidth="1"/>
    <col min="2311" max="2311" width="13.453125" style="151" customWidth="1"/>
    <col min="2312" max="2312" width="13.81640625" style="151" customWidth="1"/>
    <col min="2313" max="2313" width="14.6328125" style="151" customWidth="1"/>
    <col min="2314" max="2560" width="9.1796875" style="151"/>
    <col min="2561" max="2561" width="46" style="151" customWidth="1"/>
    <col min="2562" max="2562" width="25" style="151" customWidth="1"/>
    <col min="2563" max="2563" width="12" style="151" customWidth="1"/>
    <col min="2564" max="2564" width="12.1796875" style="151" customWidth="1"/>
    <col min="2565" max="2565" width="14" style="151" customWidth="1"/>
    <col min="2566" max="2566" width="14.6328125" style="151" customWidth="1"/>
    <col min="2567" max="2567" width="13.453125" style="151" customWidth="1"/>
    <col min="2568" max="2568" width="13.81640625" style="151" customWidth="1"/>
    <col min="2569" max="2569" width="14.6328125" style="151" customWidth="1"/>
    <col min="2570" max="2816" width="9.1796875" style="151"/>
    <col min="2817" max="2817" width="46" style="151" customWidth="1"/>
    <col min="2818" max="2818" width="25" style="151" customWidth="1"/>
    <col min="2819" max="2819" width="12" style="151" customWidth="1"/>
    <col min="2820" max="2820" width="12.1796875" style="151" customWidth="1"/>
    <col min="2821" max="2821" width="14" style="151" customWidth="1"/>
    <col min="2822" max="2822" width="14.6328125" style="151" customWidth="1"/>
    <col min="2823" max="2823" width="13.453125" style="151" customWidth="1"/>
    <col min="2824" max="2824" width="13.81640625" style="151" customWidth="1"/>
    <col min="2825" max="2825" width="14.6328125" style="151" customWidth="1"/>
    <col min="2826" max="3072" width="9.1796875" style="151"/>
    <col min="3073" max="3073" width="46" style="151" customWidth="1"/>
    <col min="3074" max="3074" width="25" style="151" customWidth="1"/>
    <col min="3075" max="3075" width="12" style="151" customWidth="1"/>
    <col min="3076" max="3076" width="12.1796875" style="151" customWidth="1"/>
    <col min="3077" max="3077" width="14" style="151" customWidth="1"/>
    <col min="3078" max="3078" width="14.6328125" style="151" customWidth="1"/>
    <col min="3079" max="3079" width="13.453125" style="151" customWidth="1"/>
    <col min="3080" max="3080" width="13.81640625" style="151" customWidth="1"/>
    <col min="3081" max="3081" width="14.6328125" style="151" customWidth="1"/>
    <col min="3082" max="3328" width="9.1796875" style="151"/>
    <col min="3329" max="3329" width="46" style="151" customWidth="1"/>
    <col min="3330" max="3330" width="25" style="151" customWidth="1"/>
    <col min="3331" max="3331" width="12" style="151" customWidth="1"/>
    <col min="3332" max="3332" width="12.1796875" style="151" customWidth="1"/>
    <col min="3333" max="3333" width="14" style="151" customWidth="1"/>
    <col min="3334" max="3334" width="14.6328125" style="151" customWidth="1"/>
    <col min="3335" max="3335" width="13.453125" style="151" customWidth="1"/>
    <col min="3336" max="3336" width="13.81640625" style="151" customWidth="1"/>
    <col min="3337" max="3337" width="14.6328125" style="151" customWidth="1"/>
    <col min="3338" max="3584" width="9.1796875" style="151"/>
    <col min="3585" max="3585" width="46" style="151" customWidth="1"/>
    <col min="3586" max="3586" width="25" style="151" customWidth="1"/>
    <col min="3587" max="3587" width="12" style="151" customWidth="1"/>
    <col min="3588" max="3588" width="12.1796875" style="151" customWidth="1"/>
    <col min="3589" max="3589" width="14" style="151" customWidth="1"/>
    <col min="3590" max="3590" width="14.6328125" style="151" customWidth="1"/>
    <col min="3591" max="3591" width="13.453125" style="151" customWidth="1"/>
    <col min="3592" max="3592" width="13.81640625" style="151" customWidth="1"/>
    <col min="3593" max="3593" width="14.6328125" style="151" customWidth="1"/>
    <col min="3594" max="3840" width="9.1796875" style="151"/>
    <col min="3841" max="3841" width="46" style="151" customWidth="1"/>
    <col min="3842" max="3842" width="25" style="151" customWidth="1"/>
    <col min="3843" max="3843" width="12" style="151" customWidth="1"/>
    <col min="3844" max="3844" width="12.1796875" style="151" customWidth="1"/>
    <col min="3845" max="3845" width="14" style="151" customWidth="1"/>
    <col min="3846" max="3846" width="14.6328125" style="151" customWidth="1"/>
    <col min="3847" max="3847" width="13.453125" style="151" customWidth="1"/>
    <col min="3848" max="3848" width="13.81640625" style="151" customWidth="1"/>
    <col min="3849" max="3849" width="14.6328125" style="151" customWidth="1"/>
    <col min="3850" max="4096" width="9.1796875" style="151"/>
    <col min="4097" max="4097" width="46" style="151" customWidth="1"/>
    <col min="4098" max="4098" width="25" style="151" customWidth="1"/>
    <col min="4099" max="4099" width="12" style="151" customWidth="1"/>
    <col min="4100" max="4100" width="12.1796875" style="151" customWidth="1"/>
    <col min="4101" max="4101" width="14" style="151" customWidth="1"/>
    <col min="4102" max="4102" width="14.6328125" style="151" customWidth="1"/>
    <col min="4103" max="4103" width="13.453125" style="151" customWidth="1"/>
    <col min="4104" max="4104" width="13.81640625" style="151" customWidth="1"/>
    <col min="4105" max="4105" width="14.6328125" style="151" customWidth="1"/>
    <col min="4106" max="4352" width="9.1796875" style="151"/>
    <col min="4353" max="4353" width="46" style="151" customWidth="1"/>
    <col min="4354" max="4354" width="25" style="151" customWidth="1"/>
    <col min="4355" max="4355" width="12" style="151" customWidth="1"/>
    <col min="4356" max="4356" width="12.1796875" style="151" customWidth="1"/>
    <col min="4357" max="4357" width="14" style="151" customWidth="1"/>
    <col min="4358" max="4358" width="14.6328125" style="151" customWidth="1"/>
    <col min="4359" max="4359" width="13.453125" style="151" customWidth="1"/>
    <col min="4360" max="4360" width="13.81640625" style="151" customWidth="1"/>
    <col min="4361" max="4361" width="14.6328125" style="151" customWidth="1"/>
    <col min="4362" max="4608" width="9.1796875" style="151"/>
    <col min="4609" max="4609" width="46" style="151" customWidth="1"/>
    <col min="4610" max="4610" width="25" style="151" customWidth="1"/>
    <col min="4611" max="4611" width="12" style="151" customWidth="1"/>
    <col min="4612" max="4612" width="12.1796875" style="151" customWidth="1"/>
    <col min="4613" max="4613" width="14" style="151" customWidth="1"/>
    <col min="4614" max="4614" width="14.6328125" style="151" customWidth="1"/>
    <col min="4615" max="4615" width="13.453125" style="151" customWidth="1"/>
    <col min="4616" max="4616" width="13.81640625" style="151" customWidth="1"/>
    <col min="4617" max="4617" width="14.6328125" style="151" customWidth="1"/>
    <col min="4618" max="4864" width="9.1796875" style="151"/>
    <col min="4865" max="4865" width="46" style="151" customWidth="1"/>
    <col min="4866" max="4866" width="25" style="151" customWidth="1"/>
    <col min="4867" max="4867" width="12" style="151" customWidth="1"/>
    <col min="4868" max="4868" width="12.1796875" style="151" customWidth="1"/>
    <col min="4869" max="4869" width="14" style="151" customWidth="1"/>
    <col min="4870" max="4870" width="14.6328125" style="151" customWidth="1"/>
    <col min="4871" max="4871" width="13.453125" style="151" customWidth="1"/>
    <col min="4872" max="4872" width="13.81640625" style="151" customWidth="1"/>
    <col min="4873" max="4873" width="14.6328125" style="151" customWidth="1"/>
    <col min="4874" max="5120" width="9.1796875" style="151"/>
    <col min="5121" max="5121" width="46" style="151" customWidth="1"/>
    <col min="5122" max="5122" width="25" style="151" customWidth="1"/>
    <col min="5123" max="5123" width="12" style="151" customWidth="1"/>
    <col min="5124" max="5124" width="12.1796875" style="151" customWidth="1"/>
    <col min="5125" max="5125" width="14" style="151" customWidth="1"/>
    <col min="5126" max="5126" width="14.6328125" style="151" customWidth="1"/>
    <col min="5127" max="5127" width="13.453125" style="151" customWidth="1"/>
    <col min="5128" max="5128" width="13.81640625" style="151" customWidth="1"/>
    <col min="5129" max="5129" width="14.6328125" style="151" customWidth="1"/>
    <col min="5130" max="5376" width="9.1796875" style="151"/>
    <col min="5377" max="5377" width="46" style="151" customWidth="1"/>
    <col min="5378" max="5378" width="25" style="151" customWidth="1"/>
    <col min="5379" max="5379" width="12" style="151" customWidth="1"/>
    <col min="5380" max="5380" width="12.1796875" style="151" customWidth="1"/>
    <col min="5381" max="5381" width="14" style="151" customWidth="1"/>
    <col min="5382" max="5382" width="14.6328125" style="151" customWidth="1"/>
    <col min="5383" max="5383" width="13.453125" style="151" customWidth="1"/>
    <col min="5384" max="5384" width="13.81640625" style="151" customWidth="1"/>
    <col min="5385" max="5385" width="14.6328125" style="151" customWidth="1"/>
    <col min="5386" max="5632" width="9.1796875" style="151"/>
    <col min="5633" max="5633" width="46" style="151" customWidth="1"/>
    <col min="5634" max="5634" width="25" style="151" customWidth="1"/>
    <col min="5635" max="5635" width="12" style="151" customWidth="1"/>
    <col min="5636" max="5636" width="12.1796875" style="151" customWidth="1"/>
    <col min="5637" max="5637" width="14" style="151" customWidth="1"/>
    <col min="5638" max="5638" width="14.6328125" style="151" customWidth="1"/>
    <col min="5639" max="5639" width="13.453125" style="151" customWidth="1"/>
    <col min="5640" max="5640" width="13.81640625" style="151" customWidth="1"/>
    <col min="5641" max="5641" width="14.6328125" style="151" customWidth="1"/>
    <col min="5642" max="5888" width="9.1796875" style="151"/>
    <col min="5889" max="5889" width="46" style="151" customWidth="1"/>
    <col min="5890" max="5890" width="25" style="151" customWidth="1"/>
    <col min="5891" max="5891" width="12" style="151" customWidth="1"/>
    <col min="5892" max="5892" width="12.1796875" style="151" customWidth="1"/>
    <col min="5893" max="5893" width="14" style="151" customWidth="1"/>
    <col min="5894" max="5894" width="14.6328125" style="151" customWidth="1"/>
    <col min="5895" max="5895" width="13.453125" style="151" customWidth="1"/>
    <col min="5896" max="5896" width="13.81640625" style="151" customWidth="1"/>
    <col min="5897" max="5897" width="14.6328125" style="151" customWidth="1"/>
    <col min="5898" max="6144" width="9.1796875" style="151"/>
    <col min="6145" max="6145" width="46" style="151" customWidth="1"/>
    <col min="6146" max="6146" width="25" style="151" customWidth="1"/>
    <col min="6147" max="6147" width="12" style="151" customWidth="1"/>
    <col min="6148" max="6148" width="12.1796875" style="151" customWidth="1"/>
    <col min="6149" max="6149" width="14" style="151" customWidth="1"/>
    <col min="6150" max="6150" width="14.6328125" style="151" customWidth="1"/>
    <col min="6151" max="6151" width="13.453125" style="151" customWidth="1"/>
    <col min="6152" max="6152" width="13.81640625" style="151" customWidth="1"/>
    <col min="6153" max="6153" width="14.6328125" style="151" customWidth="1"/>
    <col min="6154" max="6400" width="9.1796875" style="151"/>
    <col min="6401" max="6401" width="46" style="151" customWidth="1"/>
    <col min="6402" max="6402" width="25" style="151" customWidth="1"/>
    <col min="6403" max="6403" width="12" style="151" customWidth="1"/>
    <col min="6404" max="6404" width="12.1796875" style="151" customWidth="1"/>
    <col min="6405" max="6405" width="14" style="151" customWidth="1"/>
    <col min="6406" max="6406" width="14.6328125" style="151" customWidth="1"/>
    <col min="6407" max="6407" width="13.453125" style="151" customWidth="1"/>
    <col min="6408" max="6408" width="13.81640625" style="151" customWidth="1"/>
    <col min="6409" max="6409" width="14.6328125" style="151" customWidth="1"/>
    <col min="6410" max="6656" width="9.1796875" style="151"/>
    <col min="6657" max="6657" width="46" style="151" customWidth="1"/>
    <col min="6658" max="6658" width="25" style="151" customWidth="1"/>
    <col min="6659" max="6659" width="12" style="151" customWidth="1"/>
    <col min="6660" max="6660" width="12.1796875" style="151" customWidth="1"/>
    <col min="6661" max="6661" width="14" style="151" customWidth="1"/>
    <col min="6662" max="6662" width="14.6328125" style="151" customWidth="1"/>
    <col min="6663" max="6663" width="13.453125" style="151" customWidth="1"/>
    <col min="6664" max="6664" width="13.81640625" style="151" customWidth="1"/>
    <col min="6665" max="6665" width="14.6328125" style="151" customWidth="1"/>
    <col min="6666" max="6912" width="9.1796875" style="151"/>
    <col min="6913" max="6913" width="46" style="151" customWidth="1"/>
    <col min="6914" max="6914" width="25" style="151" customWidth="1"/>
    <col min="6915" max="6915" width="12" style="151" customWidth="1"/>
    <col min="6916" max="6916" width="12.1796875" style="151" customWidth="1"/>
    <col min="6917" max="6917" width="14" style="151" customWidth="1"/>
    <col min="6918" max="6918" width="14.6328125" style="151" customWidth="1"/>
    <col min="6919" max="6919" width="13.453125" style="151" customWidth="1"/>
    <col min="6920" max="6920" width="13.81640625" style="151" customWidth="1"/>
    <col min="6921" max="6921" width="14.6328125" style="151" customWidth="1"/>
    <col min="6922" max="7168" width="9.1796875" style="151"/>
    <col min="7169" max="7169" width="46" style="151" customWidth="1"/>
    <col min="7170" max="7170" width="25" style="151" customWidth="1"/>
    <col min="7171" max="7171" width="12" style="151" customWidth="1"/>
    <col min="7172" max="7172" width="12.1796875" style="151" customWidth="1"/>
    <col min="7173" max="7173" width="14" style="151" customWidth="1"/>
    <col min="7174" max="7174" width="14.6328125" style="151" customWidth="1"/>
    <col min="7175" max="7175" width="13.453125" style="151" customWidth="1"/>
    <col min="7176" max="7176" width="13.81640625" style="151" customWidth="1"/>
    <col min="7177" max="7177" width="14.6328125" style="151" customWidth="1"/>
    <col min="7178" max="7424" width="9.1796875" style="151"/>
    <col min="7425" max="7425" width="46" style="151" customWidth="1"/>
    <col min="7426" max="7426" width="25" style="151" customWidth="1"/>
    <col min="7427" max="7427" width="12" style="151" customWidth="1"/>
    <col min="7428" max="7428" width="12.1796875" style="151" customWidth="1"/>
    <col min="7429" max="7429" width="14" style="151" customWidth="1"/>
    <col min="7430" max="7430" width="14.6328125" style="151" customWidth="1"/>
    <col min="7431" max="7431" width="13.453125" style="151" customWidth="1"/>
    <col min="7432" max="7432" width="13.81640625" style="151" customWidth="1"/>
    <col min="7433" max="7433" width="14.6328125" style="151" customWidth="1"/>
    <col min="7434" max="7680" width="9.1796875" style="151"/>
    <col min="7681" max="7681" width="46" style="151" customWidth="1"/>
    <col min="7682" max="7682" width="25" style="151" customWidth="1"/>
    <col min="7683" max="7683" width="12" style="151" customWidth="1"/>
    <col min="7684" max="7684" width="12.1796875" style="151" customWidth="1"/>
    <col min="7685" max="7685" width="14" style="151" customWidth="1"/>
    <col min="7686" max="7686" width="14.6328125" style="151" customWidth="1"/>
    <col min="7687" max="7687" width="13.453125" style="151" customWidth="1"/>
    <col min="7688" max="7688" width="13.81640625" style="151" customWidth="1"/>
    <col min="7689" max="7689" width="14.6328125" style="151" customWidth="1"/>
    <col min="7690" max="7936" width="9.1796875" style="151"/>
    <col min="7937" max="7937" width="46" style="151" customWidth="1"/>
    <col min="7938" max="7938" width="25" style="151" customWidth="1"/>
    <col min="7939" max="7939" width="12" style="151" customWidth="1"/>
    <col min="7940" max="7940" width="12.1796875" style="151" customWidth="1"/>
    <col min="7941" max="7941" width="14" style="151" customWidth="1"/>
    <col min="7942" max="7942" width="14.6328125" style="151" customWidth="1"/>
    <col min="7943" max="7943" width="13.453125" style="151" customWidth="1"/>
    <col min="7944" max="7944" width="13.81640625" style="151" customWidth="1"/>
    <col min="7945" max="7945" width="14.6328125" style="151" customWidth="1"/>
    <col min="7946" max="8192" width="9.1796875" style="151"/>
    <col min="8193" max="8193" width="46" style="151" customWidth="1"/>
    <col min="8194" max="8194" width="25" style="151" customWidth="1"/>
    <col min="8195" max="8195" width="12" style="151" customWidth="1"/>
    <col min="8196" max="8196" width="12.1796875" style="151" customWidth="1"/>
    <col min="8197" max="8197" width="14" style="151" customWidth="1"/>
    <col min="8198" max="8198" width="14.6328125" style="151" customWidth="1"/>
    <col min="8199" max="8199" width="13.453125" style="151" customWidth="1"/>
    <col min="8200" max="8200" width="13.81640625" style="151" customWidth="1"/>
    <col min="8201" max="8201" width="14.6328125" style="151" customWidth="1"/>
    <col min="8202" max="8448" width="9.1796875" style="151"/>
    <col min="8449" max="8449" width="46" style="151" customWidth="1"/>
    <col min="8450" max="8450" width="25" style="151" customWidth="1"/>
    <col min="8451" max="8451" width="12" style="151" customWidth="1"/>
    <col min="8452" max="8452" width="12.1796875" style="151" customWidth="1"/>
    <col min="8453" max="8453" width="14" style="151" customWidth="1"/>
    <col min="8454" max="8454" width="14.6328125" style="151" customWidth="1"/>
    <col min="8455" max="8455" width="13.453125" style="151" customWidth="1"/>
    <col min="8456" max="8456" width="13.81640625" style="151" customWidth="1"/>
    <col min="8457" max="8457" width="14.6328125" style="151" customWidth="1"/>
    <col min="8458" max="8704" width="9.1796875" style="151"/>
    <col min="8705" max="8705" width="46" style="151" customWidth="1"/>
    <col min="8706" max="8706" width="25" style="151" customWidth="1"/>
    <col min="8707" max="8707" width="12" style="151" customWidth="1"/>
    <col min="8708" max="8708" width="12.1796875" style="151" customWidth="1"/>
    <col min="8709" max="8709" width="14" style="151" customWidth="1"/>
    <col min="8710" max="8710" width="14.6328125" style="151" customWidth="1"/>
    <col min="8711" max="8711" width="13.453125" style="151" customWidth="1"/>
    <col min="8712" max="8712" width="13.81640625" style="151" customWidth="1"/>
    <col min="8713" max="8713" width="14.6328125" style="151" customWidth="1"/>
    <col min="8714" max="8960" width="9.1796875" style="151"/>
    <col min="8961" max="8961" width="46" style="151" customWidth="1"/>
    <col min="8962" max="8962" width="25" style="151" customWidth="1"/>
    <col min="8963" max="8963" width="12" style="151" customWidth="1"/>
    <col min="8964" max="8964" width="12.1796875" style="151" customWidth="1"/>
    <col min="8965" max="8965" width="14" style="151" customWidth="1"/>
    <col min="8966" max="8966" width="14.6328125" style="151" customWidth="1"/>
    <col min="8967" max="8967" width="13.453125" style="151" customWidth="1"/>
    <col min="8968" max="8968" width="13.81640625" style="151" customWidth="1"/>
    <col min="8969" max="8969" width="14.6328125" style="151" customWidth="1"/>
    <col min="8970" max="9216" width="9.1796875" style="151"/>
    <col min="9217" max="9217" width="46" style="151" customWidth="1"/>
    <col min="9218" max="9218" width="25" style="151" customWidth="1"/>
    <col min="9219" max="9219" width="12" style="151" customWidth="1"/>
    <col min="9220" max="9220" width="12.1796875" style="151" customWidth="1"/>
    <col min="9221" max="9221" width="14" style="151" customWidth="1"/>
    <col min="9222" max="9222" width="14.6328125" style="151" customWidth="1"/>
    <col min="9223" max="9223" width="13.453125" style="151" customWidth="1"/>
    <col min="9224" max="9224" width="13.81640625" style="151" customWidth="1"/>
    <col min="9225" max="9225" width="14.6328125" style="151" customWidth="1"/>
    <col min="9226" max="9472" width="9.1796875" style="151"/>
    <col min="9473" max="9473" width="46" style="151" customWidth="1"/>
    <col min="9474" max="9474" width="25" style="151" customWidth="1"/>
    <col min="9475" max="9475" width="12" style="151" customWidth="1"/>
    <col min="9476" max="9476" width="12.1796875" style="151" customWidth="1"/>
    <col min="9477" max="9477" width="14" style="151" customWidth="1"/>
    <col min="9478" max="9478" width="14.6328125" style="151" customWidth="1"/>
    <col min="9479" max="9479" width="13.453125" style="151" customWidth="1"/>
    <col min="9480" max="9480" width="13.81640625" style="151" customWidth="1"/>
    <col min="9481" max="9481" width="14.6328125" style="151" customWidth="1"/>
    <col min="9482" max="9728" width="9.1796875" style="151"/>
    <col min="9729" max="9729" width="46" style="151" customWidth="1"/>
    <col min="9730" max="9730" width="25" style="151" customWidth="1"/>
    <col min="9731" max="9731" width="12" style="151" customWidth="1"/>
    <col min="9732" max="9732" width="12.1796875" style="151" customWidth="1"/>
    <col min="9733" max="9733" width="14" style="151" customWidth="1"/>
    <col min="9734" max="9734" width="14.6328125" style="151" customWidth="1"/>
    <col min="9735" max="9735" width="13.453125" style="151" customWidth="1"/>
    <col min="9736" max="9736" width="13.81640625" style="151" customWidth="1"/>
    <col min="9737" max="9737" width="14.6328125" style="151" customWidth="1"/>
    <col min="9738" max="9984" width="9.1796875" style="151"/>
    <col min="9985" max="9985" width="46" style="151" customWidth="1"/>
    <col min="9986" max="9986" width="25" style="151" customWidth="1"/>
    <col min="9987" max="9987" width="12" style="151" customWidth="1"/>
    <col min="9988" max="9988" width="12.1796875" style="151" customWidth="1"/>
    <col min="9989" max="9989" width="14" style="151" customWidth="1"/>
    <col min="9990" max="9990" width="14.6328125" style="151" customWidth="1"/>
    <col min="9991" max="9991" width="13.453125" style="151" customWidth="1"/>
    <col min="9992" max="9992" width="13.81640625" style="151" customWidth="1"/>
    <col min="9993" max="9993" width="14.6328125" style="151" customWidth="1"/>
    <col min="9994" max="10240" width="9.1796875" style="151"/>
    <col min="10241" max="10241" width="46" style="151" customWidth="1"/>
    <col min="10242" max="10242" width="25" style="151" customWidth="1"/>
    <col min="10243" max="10243" width="12" style="151" customWidth="1"/>
    <col min="10244" max="10244" width="12.1796875" style="151" customWidth="1"/>
    <col min="10245" max="10245" width="14" style="151" customWidth="1"/>
    <col min="10246" max="10246" width="14.6328125" style="151" customWidth="1"/>
    <col min="10247" max="10247" width="13.453125" style="151" customWidth="1"/>
    <col min="10248" max="10248" width="13.81640625" style="151" customWidth="1"/>
    <col min="10249" max="10249" width="14.6328125" style="151" customWidth="1"/>
    <col min="10250" max="10496" width="9.1796875" style="151"/>
    <col min="10497" max="10497" width="46" style="151" customWidth="1"/>
    <col min="10498" max="10498" width="25" style="151" customWidth="1"/>
    <col min="10499" max="10499" width="12" style="151" customWidth="1"/>
    <col min="10500" max="10500" width="12.1796875" style="151" customWidth="1"/>
    <col min="10501" max="10501" width="14" style="151" customWidth="1"/>
    <col min="10502" max="10502" width="14.6328125" style="151" customWidth="1"/>
    <col min="10503" max="10503" width="13.453125" style="151" customWidth="1"/>
    <col min="10504" max="10504" width="13.81640625" style="151" customWidth="1"/>
    <col min="10505" max="10505" width="14.6328125" style="151" customWidth="1"/>
    <col min="10506" max="10752" width="9.1796875" style="151"/>
    <col min="10753" max="10753" width="46" style="151" customWidth="1"/>
    <col min="10754" max="10754" width="25" style="151" customWidth="1"/>
    <col min="10755" max="10755" width="12" style="151" customWidth="1"/>
    <col min="10756" max="10756" width="12.1796875" style="151" customWidth="1"/>
    <col min="10757" max="10757" width="14" style="151" customWidth="1"/>
    <col min="10758" max="10758" width="14.6328125" style="151" customWidth="1"/>
    <col min="10759" max="10759" width="13.453125" style="151" customWidth="1"/>
    <col min="10760" max="10760" width="13.81640625" style="151" customWidth="1"/>
    <col min="10761" max="10761" width="14.6328125" style="151" customWidth="1"/>
    <col min="10762" max="11008" width="9.1796875" style="151"/>
    <col min="11009" max="11009" width="46" style="151" customWidth="1"/>
    <col min="11010" max="11010" width="25" style="151" customWidth="1"/>
    <col min="11011" max="11011" width="12" style="151" customWidth="1"/>
    <col min="11012" max="11012" width="12.1796875" style="151" customWidth="1"/>
    <col min="11013" max="11013" width="14" style="151" customWidth="1"/>
    <col min="11014" max="11014" width="14.6328125" style="151" customWidth="1"/>
    <col min="11015" max="11015" width="13.453125" style="151" customWidth="1"/>
    <col min="11016" max="11016" width="13.81640625" style="151" customWidth="1"/>
    <col min="11017" max="11017" width="14.6328125" style="151" customWidth="1"/>
    <col min="11018" max="11264" width="9.1796875" style="151"/>
    <col min="11265" max="11265" width="46" style="151" customWidth="1"/>
    <col min="11266" max="11266" width="25" style="151" customWidth="1"/>
    <col min="11267" max="11267" width="12" style="151" customWidth="1"/>
    <col min="11268" max="11268" width="12.1796875" style="151" customWidth="1"/>
    <col min="11269" max="11269" width="14" style="151" customWidth="1"/>
    <col min="11270" max="11270" width="14.6328125" style="151" customWidth="1"/>
    <col min="11271" max="11271" width="13.453125" style="151" customWidth="1"/>
    <col min="11272" max="11272" width="13.81640625" style="151" customWidth="1"/>
    <col min="11273" max="11273" width="14.6328125" style="151" customWidth="1"/>
    <col min="11274" max="11520" width="9.1796875" style="151"/>
    <col min="11521" max="11521" width="46" style="151" customWidth="1"/>
    <col min="11522" max="11522" width="25" style="151" customWidth="1"/>
    <col min="11523" max="11523" width="12" style="151" customWidth="1"/>
    <col min="11524" max="11524" width="12.1796875" style="151" customWidth="1"/>
    <col min="11525" max="11525" width="14" style="151" customWidth="1"/>
    <col min="11526" max="11526" width="14.6328125" style="151" customWidth="1"/>
    <col min="11527" max="11527" width="13.453125" style="151" customWidth="1"/>
    <col min="11528" max="11528" width="13.81640625" style="151" customWidth="1"/>
    <col min="11529" max="11529" width="14.6328125" style="151" customWidth="1"/>
    <col min="11530" max="11776" width="9.1796875" style="151"/>
    <col min="11777" max="11777" width="46" style="151" customWidth="1"/>
    <col min="11778" max="11778" width="25" style="151" customWidth="1"/>
    <col min="11779" max="11779" width="12" style="151" customWidth="1"/>
    <col min="11780" max="11780" width="12.1796875" style="151" customWidth="1"/>
    <col min="11781" max="11781" width="14" style="151" customWidth="1"/>
    <col min="11782" max="11782" width="14.6328125" style="151" customWidth="1"/>
    <col min="11783" max="11783" width="13.453125" style="151" customWidth="1"/>
    <col min="11784" max="11784" width="13.81640625" style="151" customWidth="1"/>
    <col min="11785" max="11785" width="14.6328125" style="151" customWidth="1"/>
    <col min="11786" max="12032" width="9.1796875" style="151"/>
    <col min="12033" max="12033" width="46" style="151" customWidth="1"/>
    <col min="12034" max="12034" width="25" style="151" customWidth="1"/>
    <col min="12035" max="12035" width="12" style="151" customWidth="1"/>
    <col min="12036" max="12036" width="12.1796875" style="151" customWidth="1"/>
    <col min="12037" max="12037" width="14" style="151" customWidth="1"/>
    <col min="12038" max="12038" width="14.6328125" style="151" customWidth="1"/>
    <col min="12039" max="12039" width="13.453125" style="151" customWidth="1"/>
    <col min="12040" max="12040" width="13.81640625" style="151" customWidth="1"/>
    <col min="12041" max="12041" width="14.6328125" style="151" customWidth="1"/>
    <col min="12042" max="12288" width="9.1796875" style="151"/>
    <col min="12289" max="12289" width="46" style="151" customWidth="1"/>
    <col min="12290" max="12290" width="25" style="151" customWidth="1"/>
    <col min="12291" max="12291" width="12" style="151" customWidth="1"/>
    <col min="12292" max="12292" width="12.1796875" style="151" customWidth="1"/>
    <col min="12293" max="12293" width="14" style="151" customWidth="1"/>
    <col min="12294" max="12294" width="14.6328125" style="151" customWidth="1"/>
    <col min="12295" max="12295" width="13.453125" style="151" customWidth="1"/>
    <col min="12296" max="12296" width="13.81640625" style="151" customWidth="1"/>
    <col min="12297" max="12297" width="14.6328125" style="151" customWidth="1"/>
    <col min="12298" max="12544" width="9.1796875" style="151"/>
    <col min="12545" max="12545" width="46" style="151" customWidth="1"/>
    <col min="12546" max="12546" width="25" style="151" customWidth="1"/>
    <col min="12547" max="12547" width="12" style="151" customWidth="1"/>
    <col min="12548" max="12548" width="12.1796875" style="151" customWidth="1"/>
    <col min="12549" max="12549" width="14" style="151" customWidth="1"/>
    <col min="12550" max="12550" width="14.6328125" style="151" customWidth="1"/>
    <col min="12551" max="12551" width="13.453125" style="151" customWidth="1"/>
    <col min="12552" max="12552" width="13.81640625" style="151" customWidth="1"/>
    <col min="12553" max="12553" width="14.6328125" style="151" customWidth="1"/>
    <col min="12554" max="12800" width="9.1796875" style="151"/>
    <col min="12801" max="12801" width="46" style="151" customWidth="1"/>
    <col min="12802" max="12802" width="25" style="151" customWidth="1"/>
    <col min="12803" max="12803" width="12" style="151" customWidth="1"/>
    <col min="12804" max="12804" width="12.1796875" style="151" customWidth="1"/>
    <col min="12805" max="12805" width="14" style="151" customWidth="1"/>
    <col min="12806" max="12806" width="14.6328125" style="151" customWidth="1"/>
    <col min="12807" max="12807" width="13.453125" style="151" customWidth="1"/>
    <col min="12808" max="12808" width="13.81640625" style="151" customWidth="1"/>
    <col min="12809" max="12809" width="14.6328125" style="151" customWidth="1"/>
    <col min="12810" max="13056" width="9.1796875" style="151"/>
    <col min="13057" max="13057" width="46" style="151" customWidth="1"/>
    <col min="13058" max="13058" width="25" style="151" customWidth="1"/>
    <col min="13059" max="13059" width="12" style="151" customWidth="1"/>
    <col min="13060" max="13060" width="12.1796875" style="151" customWidth="1"/>
    <col min="13061" max="13061" width="14" style="151" customWidth="1"/>
    <col min="13062" max="13062" width="14.6328125" style="151" customWidth="1"/>
    <col min="13063" max="13063" width="13.453125" style="151" customWidth="1"/>
    <col min="13064" max="13064" width="13.81640625" style="151" customWidth="1"/>
    <col min="13065" max="13065" width="14.6328125" style="151" customWidth="1"/>
    <col min="13066" max="13312" width="9.1796875" style="151"/>
    <col min="13313" max="13313" width="46" style="151" customWidth="1"/>
    <col min="13314" max="13314" width="25" style="151" customWidth="1"/>
    <col min="13315" max="13315" width="12" style="151" customWidth="1"/>
    <col min="13316" max="13316" width="12.1796875" style="151" customWidth="1"/>
    <col min="13317" max="13317" width="14" style="151" customWidth="1"/>
    <col min="13318" max="13318" width="14.6328125" style="151" customWidth="1"/>
    <col min="13319" max="13319" width="13.453125" style="151" customWidth="1"/>
    <col min="13320" max="13320" width="13.81640625" style="151" customWidth="1"/>
    <col min="13321" max="13321" width="14.6328125" style="151" customWidth="1"/>
    <col min="13322" max="13568" width="9.1796875" style="151"/>
    <col min="13569" max="13569" width="46" style="151" customWidth="1"/>
    <col min="13570" max="13570" width="25" style="151" customWidth="1"/>
    <col min="13571" max="13571" width="12" style="151" customWidth="1"/>
    <col min="13572" max="13572" width="12.1796875" style="151" customWidth="1"/>
    <col min="13573" max="13573" width="14" style="151" customWidth="1"/>
    <col min="13574" max="13574" width="14.6328125" style="151" customWidth="1"/>
    <col min="13575" max="13575" width="13.453125" style="151" customWidth="1"/>
    <col min="13576" max="13576" width="13.81640625" style="151" customWidth="1"/>
    <col min="13577" max="13577" width="14.6328125" style="151" customWidth="1"/>
    <col min="13578" max="13824" width="9.1796875" style="151"/>
    <col min="13825" max="13825" width="46" style="151" customWidth="1"/>
    <col min="13826" max="13826" width="25" style="151" customWidth="1"/>
    <col min="13827" max="13827" width="12" style="151" customWidth="1"/>
    <col min="13828" max="13828" width="12.1796875" style="151" customWidth="1"/>
    <col min="13829" max="13829" width="14" style="151" customWidth="1"/>
    <col min="13830" max="13830" width="14.6328125" style="151" customWidth="1"/>
    <col min="13831" max="13831" width="13.453125" style="151" customWidth="1"/>
    <col min="13832" max="13832" width="13.81640625" style="151" customWidth="1"/>
    <col min="13833" max="13833" width="14.6328125" style="151" customWidth="1"/>
    <col min="13834" max="14080" width="9.1796875" style="151"/>
    <col min="14081" max="14081" width="46" style="151" customWidth="1"/>
    <col min="14082" max="14082" width="25" style="151" customWidth="1"/>
    <col min="14083" max="14083" width="12" style="151" customWidth="1"/>
    <col min="14084" max="14084" width="12.1796875" style="151" customWidth="1"/>
    <col min="14085" max="14085" width="14" style="151" customWidth="1"/>
    <col min="14086" max="14086" width="14.6328125" style="151" customWidth="1"/>
    <col min="14087" max="14087" width="13.453125" style="151" customWidth="1"/>
    <col min="14088" max="14088" width="13.81640625" style="151" customWidth="1"/>
    <col min="14089" max="14089" width="14.6328125" style="151" customWidth="1"/>
    <col min="14090" max="14336" width="9.1796875" style="151"/>
    <col min="14337" max="14337" width="46" style="151" customWidth="1"/>
    <col min="14338" max="14338" width="25" style="151" customWidth="1"/>
    <col min="14339" max="14339" width="12" style="151" customWidth="1"/>
    <col min="14340" max="14340" width="12.1796875" style="151" customWidth="1"/>
    <col min="14341" max="14341" width="14" style="151" customWidth="1"/>
    <col min="14342" max="14342" width="14.6328125" style="151" customWidth="1"/>
    <col min="14343" max="14343" width="13.453125" style="151" customWidth="1"/>
    <col min="14344" max="14344" width="13.81640625" style="151" customWidth="1"/>
    <col min="14345" max="14345" width="14.6328125" style="151" customWidth="1"/>
    <col min="14346" max="14592" width="9.1796875" style="151"/>
    <col min="14593" max="14593" width="46" style="151" customWidth="1"/>
    <col min="14594" max="14594" width="25" style="151" customWidth="1"/>
    <col min="14595" max="14595" width="12" style="151" customWidth="1"/>
    <col min="14596" max="14596" width="12.1796875" style="151" customWidth="1"/>
    <col min="14597" max="14597" width="14" style="151" customWidth="1"/>
    <col min="14598" max="14598" width="14.6328125" style="151" customWidth="1"/>
    <col min="14599" max="14599" width="13.453125" style="151" customWidth="1"/>
    <col min="14600" max="14600" width="13.81640625" style="151" customWidth="1"/>
    <col min="14601" max="14601" width="14.6328125" style="151" customWidth="1"/>
    <col min="14602" max="14848" width="9.1796875" style="151"/>
    <col min="14849" max="14849" width="46" style="151" customWidth="1"/>
    <col min="14850" max="14850" width="25" style="151" customWidth="1"/>
    <col min="14851" max="14851" width="12" style="151" customWidth="1"/>
    <col min="14852" max="14852" width="12.1796875" style="151" customWidth="1"/>
    <col min="14853" max="14853" width="14" style="151" customWidth="1"/>
    <col min="14854" max="14854" width="14.6328125" style="151" customWidth="1"/>
    <col min="14855" max="14855" width="13.453125" style="151" customWidth="1"/>
    <col min="14856" max="14856" width="13.81640625" style="151" customWidth="1"/>
    <col min="14857" max="14857" width="14.6328125" style="151" customWidth="1"/>
    <col min="14858" max="15104" width="9.1796875" style="151"/>
    <col min="15105" max="15105" width="46" style="151" customWidth="1"/>
    <col min="15106" max="15106" width="25" style="151" customWidth="1"/>
    <col min="15107" max="15107" width="12" style="151" customWidth="1"/>
    <col min="15108" max="15108" width="12.1796875" style="151" customWidth="1"/>
    <col min="15109" max="15109" width="14" style="151" customWidth="1"/>
    <col min="15110" max="15110" width="14.6328125" style="151" customWidth="1"/>
    <col min="15111" max="15111" width="13.453125" style="151" customWidth="1"/>
    <col min="15112" max="15112" width="13.81640625" style="151" customWidth="1"/>
    <col min="15113" max="15113" width="14.6328125" style="151" customWidth="1"/>
    <col min="15114" max="15360" width="9.1796875" style="151"/>
    <col min="15361" max="15361" width="46" style="151" customWidth="1"/>
    <col min="15362" max="15362" width="25" style="151" customWidth="1"/>
    <col min="15363" max="15363" width="12" style="151" customWidth="1"/>
    <col min="15364" max="15364" width="12.1796875" style="151" customWidth="1"/>
    <col min="15365" max="15365" width="14" style="151" customWidth="1"/>
    <col min="15366" max="15366" width="14.6328125" style="151" customWidth="1"/>
    <col min="15367" max="15367" width="13.453125" style="151" customWidth="1"/>
    <col min="15368" max="15368" width="13.81640625" style="151" customWidth="1"/>
    <col min="15369" max="15369" width="14.6328125" style="151" customWidth="1"/>
    <col min="15370" max="15616" width="9.1796875" style="151"/>
    <col min="15617" max="15617" width="46" style="151" customWidth="1"/>
    <col min="15618" max="15618" width="25" style="151" customWidth="1"/>
    <col min="15619" max="15619" width="12" style="151" customWidth="1"/>
    <col min="15620" max="15620" width="12.1796875" style="151" customWidth="1"/>
    <col min="15621" max="15621" width="14" style="151" customWidth="1"/>
    <col min="15622" max="15622" width="14.6328125" style="151" customWidth="1"/>
    <col min="15623" max="15623" width="13.453125" style="151" customWidth="1"/>
    <col min="15624" max="15624" width="13.81640625" style="151" customWidth="1"/>
    <col min="15625" max="15625" width="14.6328125" style="151" customWidth="1"/>
    <col min="15626" max="15872" width="9.1796875" style="151"/>
    <col min="15873" max="15873" width="46" style="151" customWidth="1"/>
    <col min="15874" max="15874" width="25" style="151" customWidth="1"/>
    <col min="15875" max="15875" width="12" style="151" customWidth="1"/>
    <col min="15876" max="15876" width="12.1796875" style="151" customWidth="1"/>
    <col min="15877" max="15877" width="14" style="151" customWidth="1"/>
    <col min="15878" max="15878" width="14.6328125" style="151" customWidth="1"/>
    <col min="15879" max="15879" width="13.453125" style="151" customWidth="1"/>
    <col min="15880" max="15880" width="13.81640625" style="151" customWidth="1"/>
    <col min="15881" max="15881" width="14.6328125" style="151" customWidth="1"/>
    <col min="15882" max="16128" width="9.1796875" style="151"/>
    <col min="16129" max="16129" width="46" style="151" customWidth="1"/>
    <col min="16130" max="16130" width="25" style="151" customWidth="1"/>
    <col min="16131" max="16131" width="12" style="151" customWidth="1"/>
    <col min="16132" max="16132" width="12.1796875" style="151" customWidth="1"/>
    <col min="16133" max="16133" width="14" style="151" customWidth="1"/>
    <col min="16134" max="16134" width="14.6328125" style="151" customWidth="1"/>
    <col min="16135" max="16135" width="13.453125" style="151" customWidth="1"/>
    <col min="16136" max="16136" width="13.81640625" style="151" customWidth="1"/>
    <col min="16137" max="16137" width="14.6328125" style="151" customWidth="1"/>
    <col min="16138" max="16384" width="9.1796875" style="151"/>
  </cols>
  <sheetData>
    <row r="1" spans="1:11" ht="22.5" customHeight="1">
      <c r="A1" s="150" t="s">
        <v>66</v>
      </c>
    </row>
    <row r="2" spans="1:11" ht="22.5" customHeight="1">
      <c r="A2" s="152" t="s">
        <v>67</v>
      </c>
    </row>
    <row r="3" spans="1:11" ht="22.5" customHeight="1">
      <c r="A3" s="150" t="s">
        <v>68</v>
      </c>
    </row>
    <row r="4" spans="1:11" ht="22.5" customHeight="1">
      <c r="A4" s="268" t="s">
        <v>69</v>
      </c>
      <c r="B4" s="268"/>
      <c r="C4" s="268"/>
      <c r="D4" s="268"/>
      <c r="E4" s="268"/>
      <c r="F4" s="268"/>
      <c r="G4" s="268"/>
      <c r="H4" s="268"/>
      <c r="I4" s="268"/>
    </row>
    <row r="5" spans="1:11">
      <c r="A5" s="268" t="s">
        <v>70</v>
      </c>
      <c r="B5" s="268"/>
      <c r="C5" s="268"/>
      <c r="D5" s="268"/>
      <c r="E5" s="268"/>
      <c r="F5" s="268"/>
      <c r="G5" s="268"/>
      <c r="H5" s="268"/>
      <c r="I5" s="268"/>
    </row>
    <row r="6" spans="1:11" ht="29.25" customHeight="1">
      <c r="A6" s="301" t="s">
        <v>71</v>
      </c>
      <c r="B6" s="301"/>
      <c r="C6" s="301"/>
      <c r="D6" s="301"/>
      <c r="E6" s="301"/>
      <c r="F6" s="301"/>
      <c r="G6" s="301"/>
      <c r="H6" s="301"/>
      <c r="I6" s="301"/>
    </row>
    <row r="7" spans="1:11" ht="18" customHeight="1">
      <c r="A7" s="301" t="s">
        <v>72</v>
      </c>
      <c r="B7" s="301"/>
      <c r="C7" s="301"/>
      <c r="D7" s="301"/>
      <c r="E7" s="301"/>
      <c r="F7" s="301"/>
      <c r="G7" s="301"/>
      <c r="H7" s="301"/>
      <c r="I7" s="301"/>
    </row>
    <row r="8" spans="1:11" ht="18" customHeight="1" thickBot="1">
      <c r="A8" s="153"/>
      <c r="B8" s="153"/>
      <c r="C8" s="153"/>
      <c r="D8" s="153"/>
      <c r="E8" s="153"/>
    </row>
    <row r="9" spans="1:11" ht="18" customHeight="1" thickBot="1">
      <c r="A9" s="261" t="s">
        <v>73</v>
      </c>
      <c r="B9" s="261" t="s">
        <v>74</v>
      </c>
      <c r="C9" s="264" t="s">
        <v>75</v>
      </c>
      <c r="D9" s="265"/>
      <c r="E9" s="265"/>
      <c r="F9" s="265"/>
      <c r="G9" s="265"/>
      <c r="H9" s="265"/>
      <c r="I9" s="266"/>
    </row>
    <row r="10" spans="1:11" ht="38.25" customHeight="1" thickBot="1">
      <c r="A10" s="262"/>
      <c r="B10" s="262"/>
      <c r="C10" s="304" t="s">
        <v>76</v>
      </c>
      <c r="D10" s="304"/>
      <c r="E10" s="154" t="s">
        <v>77</v>
      </c>
      <c r="F10" s="155" t="s">
        <v>78</v>
      </c>
      <c r="G10" s="156" t="s">
        <v>79</v>
      </c>
      <c r="H10" s="155" t="s">
        <v>80</v>
      </c>
      <c r="I10" s="157" t="s">
        <v>81</v>
      </c>
      <c r="J10" s="168" t="s">
        <v>94</v>
      </c>
      <c r="K10" s="298"/>
    </row>
    <row r="11" spans="1:11" ht="19.25" customHeight="1" thickBot="1">
      <c r="A11" s="262"/>
      <c r="B11" s="263"/>
      <c r="C11" s="154">
        <v>1</v>
      </c>
      <c r="D11" s="154">
        <v>2</v>
      </c>
      <c r="E11" s="154">
        <v>3</v>
      </c>
      <c r="F11" s="154">
        <v>4</v>
      </c>
      <c r="G11" s="154">
        <v>5</v>
      </c>
      <c r="H11" s="154">
        <v>6</v>
      </c>
      <c r="I11" s="154">
        <v>7</v>
      </c>
      <c r="J11" s="169" t="s">
        <v>154</v>
      </c>
      <c r="K11" s="299"/>
    </row>
    <row r="12" spans="1:11" ht="32.25" customHeight="1" thickBot="1">
      <c r="A12" s="262"/>
      <c r="B12" s="155" t="s">
        <v>82</v>
      </c>
      <c r="C12" s="154" t="s">
        <v>43</v>
      </c>
      <c r="D12" s="154" t="s">
        <v>43</v>
      </c>
      <c r="E12" s="154" t="s">
        <v>88</v>
      </c>
      <c r="F12" s="154" t="s">
        <v>127</v>
      </c>
      <c r="G12" s="154" t="s">
        <v>152</v>
      </c>
      <c r="H12" s="154" t="s">
        <v>54</v>
      </c>
      <c r="I12" s="154" t="s">
        <v>91</v>
      </c>
      <c r="J12" s="170" t="s">
        <v>153</v>
      </c>
      <c r="K12" s="300"/>
    </row>
    <row r="13" spans="1:11" ht="27.75" customHeight="1" thickBot="1">
      <c r="A13" s="263"/>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16" t="s">
        <v>15</v>
      </c>
      <c r="B15" s="217" t="s">
        <v>155</v>
      </c>
      <c r="C15" s="160">
        <v>1</v>
      </c>
      <c r="D15" s="161">
        <v>1</v>
      </c>
      <c r="E15" s="161">
        <v>1.5</v>
      </c>
      <c r="F15" s="161">
        <v>4</v>
      </c>
      <c r="G15" s="161">
        <v>5</v>
      </c>
      <c r="H15" s="160">
        <v>0.5</v>
      </c>
      <c r="I15" s="162">
        <v>0</v>
      </c>
      <c r="J15" s="171">
        <f t="shared" si="0"/>
        <v>13</v>
      </c>
      <c r="K15" s="172">
        <f>J15/$J$20</f>
        <v>2.7571580063626724E-2</v>
      </c>
    </row>
    <row r="16" spans="1:11" ht="13.5" thickBot="1">
      <c r="A16" s="163" t="s">
        <v>35</v>
      </c>
      <c r="B16" s="164" t="s">
        <v>148</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3.5"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3.5"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ht="13">
      <c r="A19" s="302" t="s">
        <v>48</v>
      </c>
      <c r="B19" s="303"/>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6.5"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3" thickBot="1"/>
    <row r="22" spans="1:11" ht="13.5" thickBot="1">
      <c r="H22" s="252" t="s">
        <v>87</v>
      </c>
      <c r="I22" s="252"/>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9" width="7.08984375" style="14" customWidth="1"/>
    <col min="10" max="10" width="6.36328125" style="14" customWidth="1"/>
    <col min="11" max="11" width="7.08984375" style="14" customWidth="1"/>
    <col min="12" max="48" width="6.36328125" style="14" customWidth="1"/>
    <col min="49" max="73" width="6.36328125" style="14" hidden="1" customWidth="1"/>
    <col min="74" max="74" width="6.36328125" style="14" customWidth="1"/>
    <col min="75" max="79" width="6.36328125" style="14" hidden="1" customWidth="1"/>
    <col min="80" max="80" width="9.6328125" style="14" customWidth="1"/>
    <col min="81" max="81" width="3.08984375" style="2" customWidth="1"/>
    <col min="82" max="101" width="9.08984375" style="14"/>
    <col min="102" max="16384" width="9.08984375" style="2"/>
  </cols>
  <sheetData>
    <row r="1" spans="1:101"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0">
      <c r="C2" s="4" t="s">
        <v>132</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0">
      <c r="C4" s="36" t="s">
        <v>144</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25" customHeight="1">
      <c r="A15" s="54"/>
      <c r="C15" s="55" t="s">
        <v>114</v>
      </c>
      <c r="D15" s="56"/>
      <c r="E15" s="57" t="s">
        <v>142</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25" customHeight="1">
      <c r="A16" s="54"/>
      <c r="C16" s="55" t="s">
        <v>143</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25" customHeight="1">
      <c r="A17" s="54"/>
      <c r="C17" s="55" t="s">
        <v>97</v>
      </c>
      <c r="D17" s="56"/>
      <c r="E17" s="57" t="s">
        <v>140</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25" customHeight="1">
      <c r="A18" s="54"/>
      <c r="C18" s="55" t="s">
        <v>131</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25"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49999999999999" customHeight="1" thickBot="1">
      <c r="B22" s="37"/>
      <c r="C22" s="250"/>
      <c r="D22" s="251"/>
      <c r="E22" s="251"/>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250"/>
      <c r="D23" s="251"/>
      <c r="E23" s="251"/>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75"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25" customHeight="1">
      <c r="A25" s="83" t="e">
        <f>SUM(#REF!)/#REF!</f>
        <v>#REF!</v>
      </c>
      <c r="B25" s="48"/>
      <c r="C25" s="84" t="s">
        <v>128</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25" customHeight="1">
      <c r="A26" s="83"/>
      <c r="B26" s="48"/>
      <c r="C26" s="84" t="s">
        <v>129</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25" customHeight="1">
      <c r="A27" s="83"/>
      <c r="B27" s="48"/>
      <c r="C27" s="84" t="s">
        <v>130</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25"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25"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1.5">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99999999999999"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99999999999999"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99999999999999"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99999999999999"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99999999999999"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99999999999999"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99999999999999"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99999999999999"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99999999999999"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99999999999999"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99999999999999"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99999999999999"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99999999999999"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99999999999999"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99999999999999"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99999999999999"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99999999999999"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99999999999999" customHeight="1">
      <c r="A53" s="74"/>
      <c r="B53" s="48"/>
      <c r="C53" s="84" t="s">
        <v>141</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1.5"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1.5"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1.5" hidden="1">
      <c r="A67" s="65"/>
      <c r="C67" s="65"/>
      <c r="E67" s="120"/>
    </row>
    <row r="68" spans="1:101" s="48" customFormat="1" ht="11.5" hidden="1">
      <c r="A68" s="65"/>
      <c r="C68" s="65"/>
      <c r="E68" s="120"/>
    </row>
    <row r="69" spans="1:101" s="48" customFormat="1" ht="11.5" hidden="1">
      <c r="A69" s="65"/>
      <c r="C69" s="65"/>
      <c r="E69" s="120"/>
    </row>
    <row r="70" spans="1:101" s="37" customFormat="1" ht="11.5" hidden="1">
      <c r="A70" s="54"/>
      <c r="C70" s="54"/>
      <c r="E70" s="130"/>
    </row>
    <row r="71" spans="1:101" s="37" customFormat="1" ht="11.5"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285">
        <v>0</v>
      </c>
      <c r="F79" s="286"/>
      <c r="G79" s="143">
        <f>E79/E85</f>
        <v>0</v>
      </c>
      <c r="H79" s="146">
        <f t="shared" ref="H79:H84" si="81">$CB$80*G79</f>
        <v>0</v>
      </c>
      <c r="I79" s="297">
        <f>E79/5</f>
        <v>0</v>
      </c>
      <c r="J79" s="297"/>
      <c r="K79" s="37" t="s">
        <v>52</v>
      </c>
    </row>
    <row r="80" spans="1:101" s="37" customFormat="1" ht="16.399999999999999" customHeight="1" thickBot="1">
      <c r="A80" s="54"/>
      <c r="C80" s="190" t="s">
        <v>111</v>
      </c>
      <c r="D80" s="191"/>
      <c r="E80" s="307">
        <v>0</v>
      </c>
      <c r="F80" s="308"/>
      <c r="G80" s="143">
        <f>E80/E85</f>
        <v>0</v>
      </c>
      <c r="H80" s="192">
        <f t="shared" si="81"/>
        <v>0</v>
      </c>
      <c r="I80" s="297">
        <f>E80/4</f>
        <v>0</v>
      </c>
      <c r="J80" s="297"/>
      <c r="K80" s="37" t="s">
        <v>52</v>
      </c>
      <c r="AD80" s="289"/>
      <c r="AE80" s="289"/>
      <c r="AP80" s="289"/>
      <c r="AQ80" s="289"/>
      <c r="BP80" s="44"/>
      <c r="BQ80" s="44"/>
      <c r="BR80" s="44"/>
      <c r="BS80" s="44"/>
      <c r="BT80" s="44"/>
      <c r="BU80" s="44"/>
      <c r="BV80" s="44"/>
      <c r="BW80" s="44"/>
      <c r="BX80" s="44"/>
      <c r="BY80" s="44"/>
      <c r="BZ80" s="44"/>
      <c r="CA80" s="149" t="s">
        <v>25</v>
      </c>
      <c r="CB80" s="133">
        <f>CB54/20000000</f>
        <v>1.1409165842812498E-2</v>
      </c>
    </row>
    <row r="81" spans="1:81" s="37" customFormat="1" ht="16.399999999999999" customHeight="1">
      <c r="A81" s="54"/>
      <c r="C81" s="134" t="s">
        <v>112</v>
      </c>
      <c r="D81" s="135"/>
      <c r="E81" s="287">
        <f>SUM(H54:Q54)</f>
        <v>42804.3</v>
      </c>
      <c r="F81" s="288"/>
      <c r="G81" s="143">
        <f>E81/E85</f>
        <v>0.18758733368296901</v>
      </c>
      <c r="H81" s="146">
        <f t="shared" si="81"/>
        <v>2.1402150000000004E-3</v>
      </c>
      <c r="I81" s="297">
        <f>E81/10</f>
        <v>4280.43</v>
      </c>
      <c r="J81" s="297"/>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99999999999999" customHeight="1">
      <c r="A82" s="54"/>
      <c r="C82" s="137" t="s">
        <v>107</v>
      </c>
      <c r="D82" s="135"/>
      <c r="E82" s="287">
        <f>SUM(R54:AO54)</f>
        <v>181619.50537499995</v>
      </c>
      <c r="F82" s="288"/>
      <c r="G82" s="143">
        <f>E82/E85</f>
        <v>0.79593682779804587</v>
      </c>
      <c r="H82" s="146">
        <f t="shared" si="81"/>
        <v>9.0809752687499978E-3</v>
      </c>
      <c r="I82" s="305">
        <f>E82/24</f>
        <v>7567.4793906249979</v>
      </c>
      <c r="J82" s="295"/>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99999999999999" customHeight="1">
      <c r="A83" s="54"/>
      <c r="C83" s="137" t="s">
        <v>108</v>
      </c>
      <c r="D83" s="135"/>
      <c r="E83" s="287">
        <f>SUM(AP54:AQ54)</f>
        <v>0</v>
      </c>
      <c r="F83" s="288"/>
      <c r="G83" s="143">
        <f>E83/E85</f>
        <v>0</v>
      </c>
      <c r="H83" s="146">
        <f t="shared" si="81"/>
        <v>0</v>
      </c>
      <c r="I83" s="305">
        <f>E83/2</f>
        <v>0</v>
      </c>
      <c r="J83" s="295"/>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99999999999999" customHeight="1" thickBot="1">
      <c r="A84" s="54"/>
      <c r="C84" s="137" t="s">
        <v>109</v>
      </c>
      <c r="D84" s="135"/>
      <c r="E84" s="287">
        <f>BV54</f>
        <v>3759.5114812500005</v>
      </c>
      <c r="F84" s="288"/>
      <c r="G84" s="143">
        <f>E84/E85</f>
        <v>1.647583851898517E-2</v>
      </c>
      <c r="H84" s="146">
        <f t="shared" si="81"/>
        <v>1.8797557406250004E-4</v>
      </c>
      <c r="I84" s="305">
        <f>E84/1</f>
        <v>3759.5114812500005</v>
      </c>
      <c r="J84" s="295"/>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99999999999999" customHeight="1" thickBot="1">
      <c r="A85" s="54"/>
      <c r="C85" s="139" t="s">
        <v>39</v>
      </c>
      <c r="D85" s="140"/>
      <c r="E85" s="292">
        <f>SUM(E79:F84)</f>
        <v>228183.31685624993</v>
      </c>
      <c r="F85" s="293"/>
      <c r="G85" s="143">
        <f>SUM(G79:G84)</f>
        <v>1</v>
      </c>
      <c r="H85" s="145">
        <f>SUM(H79:H84)</f>
        <v>1.1409165842812499E-2</v>
      </c>
      <c r="I85" s="215"/>
      <c r="J85" s="144"/>
      <c r="K85" s="215"/>
      <c r="CB85" s="141"/>
    </row>
    <row r="86" spans="1:81" s="16" customFormat="1" ht="16.399999999999999" customHeight="1">
      <c r="A86" s="24"/>
      <c r="C86" s="24"/>
      <c r="D86" s="26"/>
      <c r="E86" s="306"/>
      <c r="F86" s="306"/>
      <c r="CB86" s="26"/>
    </row>
    <row r="87" spans="1:81" s="16" customFormat="1" ht="16.399999999999999"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20"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C22:E23"/>
    <mergeCell ref="E79:F79"/>
    <mergeCell ref="I79:J79"/>
    <mergeCell ref="E80:F80"/>
    <mergeCell ref="I80:J80"/>
    <mergeCell ref="E84:F84"/>
    <mergeCell ref="I84:J84"/>
    <mergeCell ref="E85:F85"/>
    <mergeCell ref="E86:F86"/>
    <mergeCell ref="AP80:AQ80"/>
    <mergeCell ref="E81:F81"/>
    <mergeCell ref="I81:J81"/>
    <mergeCell ref="E82:F82"/>
    <mergeCell ref="I82:J82"/>
    <mergeCell ref="E83:F83"/>
    <mergeCell ref="I83:J83"/>
    <mergeCell ref="AD80:AE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8" width="7.08984375" style="14" customWidth="1"/>
    <col min="9" max="45" width="6.36328125" style="14" customWidth="1"/>
    <col min="46" max="70" width="6.36328125" style="14" hidden="1" customWidth="1"/>
    <col min="71" max="71" width="6.36328125" style="14" customWidth="1"/>
    <col min="72" max="76" width="6.36328125" style="14" hidden="1" customWidth="1"/>
    <col min="77" max="77" width="9.6328125" style="14" customWidth="1"/>
    <col min="78" max="78" width="3.08984375" style="2" customWidth="1"/>
    <col min="79" max="98" width="9.08984375" style="14"/>
    <col min="99" max="16384" width="9.08984375" style="2"/>
  </cols>
  <sheetData>
    <row r="1" spans="1:94" s="2" customFormat="1" ht="21.65" customHeight="1">
      <c r="A1" s="1"/>
      <c r="C1" s="1"/>
      <c r="E1" s="3"/>
    </row>
    <row r="2" spans="1:94" s="2" customFormat="1" ht="20">
      <c r="A2" s="1"/>
      <c r="C2" s="4" t="s">
        <v>115</v>
      </c>
      <c r="E2" s="3"/>
    </row>
    <row r="3" spans="1:94" s="2" customFormat="1" ht="0.65" customHeight="1">
      <c r="A3" s="1"/>
      <c r="E3" s="3"/>
    </row>
    <row r="4" spans="1:94" s="2" customFormat="1" ht="20">
      <c r="A4" s="1"/>
      <c r="C4" s="36" t="s">
        <v>20</v>
      </c>
      <c r="E4" s="5"/>
    </row>
    <row r="5" spans="1:94" s="2" customFormat="1" ht="20">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25"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25"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49999999999999" customHeight="1" thickBot="1">
      <c r="B27" s="37"/>
      <c r="C27" s="250"/>
      <c r="D27" s="251"/>
      <c r="E27" s="251"/>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0"/>
      <c r="D28" s="251"/>
      <c r="E28" s="25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25"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25"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25"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25"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1.5">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99999999999999"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99999999999999"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99999999999999"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99999999999999"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99999999999999"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99999999999999"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99999999999999"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99999999999999"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99999999999999"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99999999999999"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99999999999999"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99999999999999"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99999999999999"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99999999999999"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99999999999999"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99999999999999"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99999999999999"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1.5"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1.5"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1.5" hidden="1">
      <c r="A71" s="65"/>
      <c r="C71" s="65"/>
      <c r="E71" s="120"/>
    </row>
    <row r="72" spans="1:98" s="48" customFormat="1" ht="11.5" hidden="1">
      <c r="A72" s="65"/>
      <c r="C72" s="65"/>
      <c r="E72" s="120"/>
    </row>
    <row r="73" spans="1:98" s="48" customFormat="1" ht="11.5" hidden="1">
      <c r="A73" s="65"/>
      <c r="C73" s="65"/>
      <c r="E73" s="120"/>
    </row>
    <row r="74" spans="1:98" s="37" customFormat="1" ht="11.5" hidden="1">
      <c r="A74" s="54"/>
      <c r="C74" s="54"/>
      <c r="E74" s="130"/>
    </row>
    <row r="75" spans="1:98" s="37" customFormat="1" ht="11.5"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285">
        <f>SUM(H58:L81)</f>
        <v>0</v>
      </c>
      <c r="F83" s="286"/>
      <c r="G83" s="143">
        <f>E83/E89</f>
        <v>0</v>
      </c>
      <c r="H83" s="146">
        <f t="shared" ref="H83:H88" si="25">$BY$84*G83</f>
        <v>0</v>
      </c>
      <c r="I83" s="296">
        <f>E83/5</f>
        <v>0</v>
      </c>
      <c r="J83" s="297"/>
      <c r="K83" s="37" t="s">
        <v>52</v>
      </c>
    </row>
    <row r="84" spans="1:77" s="37" customFormat="1" ht="16.399999999999999" customHeight="1" thickBot="1">
      <c r="A84" s="54"/>
      <c r="C84" s="190" t="s">
        <v>111</v>
      </c>
      <c r="D84" s="191"/>
      <c r="E84" s="307">
        <f>SUM(M58:P81)</f>
        <v>0</v>
      </c>
      <c r="F84" s="308"/>
      <c r="G84" s="143">
        <f>E84/E89</f>
        <v>0</v>
      </c>
      <c r="H84" s="192">
        <f t="shared" si="25"/>
        <v>0</v>
      </c>
      <c r="I84" s="296">
        <f>E84/4</f>
        <v>0</v>
      </c>
      <c r="J84" s="297"/>
      <c r="K84" s="37" t="s">
        <v>52</v>
      </c>
      <c r="AA84" s="289"/>
      <c r="AB84" s="289"/>
      <c r="AM84" s="289"/>
      <c r="AN84" s="289"/>
      <c r="BM84" s="44"/>
      <c r="BN84" s="44"/>
      <c r="BO84" s="44"/>
      <c r="BP84" s="44"/>
      <c r="BQ84" s="44"/>
      <c r="BR84" s="44"/>
      <c r="BS84" s="44"/>
      <c r="BT84" s="44"/>
      <c r="BU84" s="44"/>
      <c r="BV84" s="44"/>
      <c r="BW84" s="44"/>
      <c r="BX84" s="149" t="s">
        <v>25</v>
      </c>
      <c r="BY84" s="133">
        <f>BY58/2500000</f>
        <v>6.535E-3</v>
      </c>
    </row>
    <row r="85" spans="1:77" s="37" customFormat="1" ht="16.399999999999999" customHeight="1">
      <c r="A85" s="54"/>
      <c r="C85" s="134" t="s">
        <v>112</v>
      </c>
      <c r="D85" s="135"/>
      <c r="E85" s="287">
        <f>SUM(Q58:X58)</f>
        <v>0</v>
      </c>
      <c r="F85" s="288"/>
      <c r="G85" s="147">
        <f>E85/E89</f>
        <v>0</v>
      </c>
      <c r="H85" s="146">
        <f t="shared" si="25"/>
        <v>0</v>
      </c>
      <c r="I85" s="296">
        <f>E85/8</f>
        <v>0</v>
      </c>
      <c r="J85" s="297"/>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99999999999999" customHeight="1">
      <c r="A86" s="54"/>
      <c r="C86" s="137" t="s">
        <v>107</v>
      </c>
      <c r="D86" s="135"/>
      <c r="E86" s="287">
        <f>SUM(Y58:AP58)</f>
        <v>15137.5</v>
      </c>
      <c r="F86" s="288"/>
      <c r="G86" s="147">
        <f>E86/E89</f>
        <v>0.92654934965570013</v>
      </c>
      <c r="H86" s="146">
        <f t="shared" si="25"/>
        <v>6.0550000000000005E-3</v>
      </c>
      <c r="I86" s="294">
        <f>E86/18</f>
        <v>840.97222222222217</v>
      </c>
      <c r="J86" s="295"/>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99999999999999" customHeight="1">
      <c r="A87" s="54"/>
      <c r="C87" s="137" t="s">
        <v>108</v>
      </c>
      <c r="D87" s="135"/>
      <c r="E87" s="287">
        <f>SUM(AQ58:AR58)</f>
        <v>0</v>
      </c>
      <c r="F87" s="288"/>
      <c r="G87" s="147">
        <f>E87/E89</f>
        <v>0</v>
      </c>
      <c r="H87" s="146">
        <f t="shared" si="25"/>
        <v>0</v>
      </c>
      <c r="I87" s="294">
        <f>E87/2</f>
        <v>0</v>
      </c>
      <c r="J87" s="295"/>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99999999999999" customHeight="1" thickBot="1">
      <c r="A88" s="54"/>
      <c r="C88" s="137" t="s">
        <v>109</v>
      </c>
      <c r="D88" s="135"/>
      <c r="E88" s="287">
        <f>BS58</f>
        <v>1200</v>
      </c>
      <c r="F88" s="288"/>
      <c r="G88" s="147">
        <f>E88/E89</f>
        <v>7.3450650344299928E-2</v>
      </c>
      <c r="H88" s="146">
        <f t="shared" si="25"/>
        <v>4.8000000000000001E-4</v>
      </c>
      <c r="I88" s="294">
        <f>E88/1</f>
        <v>1200</v>
      </c>
      <c r="J88" s="295"/>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99999999999999" customHeight="1" thickBot="1">
      <c r="A89" s="54"/>
      <c r="C89" s="139" t="s">
        <v>39</v>
      </c>
      <c r="D89" s="140"/>
      <c r="E89" s="292">
        <f>SUM(E83:F88)</f>
        <v>16337.5</v>
      </c>
      <c r="F89" s="293"/>
      <c r="G89" s="144">
        <f>SUM(G83:G88)</f>
        <v>1</v>
      </c>
      <c r="H89" s="145">
        <f>SUM(H83:H88)</f>
        <v>6.5350000000000009E-3</v>
      </c>
      <c r="BY89" s="141"/>
    </row>
    <row r="90" spans="1:77" s="16" customFormat="1" ht="16.399999999999999" customHeight="1">
      <c r="A90" s="24"/>
      <c r="C90" s="24"/>
      <c r="D90" s="26"/>
      <c r="E90" s="306"/>
      <c r="F90" s="306"/>
      <c r="BY90" s="26"/>
    </row>
    <row r="91" spans="1:77" s="16" customFormat="1" ht="16.399999999999999" customHeight="1">
      <c r="A91" s="24"/>
      <c r="C91" s="24"/>
      <c r="D91" s="26"/>
      <c r="E91" s="25"/>
      <c r="BY91" s="26"/>
    </row>
    <row r="92" spans="1:77" s="16" customFormat="1" ht="16.399999999999999" customHeight="1">
      <c r="A92" s="24"/>
      <c r="C92" s="24"/>
      <c r="D92" s="26"/>
      <c r="E92" s="311">
        <v>43556</v>
      </c>
      <c r="F92" s="312"/>
      <c r="M92" s="184">
        <f>E92</f>
        <v>43556</v>
      </c>
      <c r="O92" s="309"/>
      <c r="P92" s="310"/>
      <c r="BY92" s="26"/>
    </row>
    <row r="93" spans="1:77" s="16" customFormat="1" ht="16.399999999999999" customHeight="1">
      <c r="A93" s="24"/>
      <c r="C93" s="24" t="s">
        <v>98</v>
      </c>
      <c r="D93" s="26"/>
      <c r="E93" s="313">
        <f>150891+3893</f>
        <v>154784</v>
      </c>
      <c r="F93" s="313"/>
      <c r="M93" s="183">
        <f>E93/8500000</f>
        <v>1.8209882352941176E-2</v>
      </c>
      <c r="BY93" s="26"/>
    </row>
    <row r="94" spans="1:77" s="16" customFormat="1" ht="16.399999999999999" customHeight="1">
      <c r="A94" s="24"/>
      <c r="C94" s="24" t="s">
        <v>99</v>
      </c>
      <c r="D94" s="26"/>
      <c r="E94" s="313">
        <f>71276</f>
        <v>71276</v>
      </c>
      <c r="F94" s="313"/>
      <c r="M94" s="183">
        <f>E94/8500000</f>
        <v>8.3854117647058826E-3</v>
      </c>
      <c r="BY94" s="26"/>
    </row>
    <row r="95" spans="1:77" s="16" customFormat="1" ht="16.399999999999999" customHeight="1">
      <c r="A95" s="24"/>
      <c r="C95" s="24"/>
      <c r="D95" s="26"/>
      <c r="E95" s="185"/>
      <c r="F95" s="185"/>
      <c r="M95" s="183"/>
      <c r="BY95" s="26"/>
    </row>
    <row r="96" spans="1:77" s="16" customFormat="1" ht="16.399999999999999" customHeight="1">
      <c r="A96" s="24"/>
      <c r="C96" s="24"/>
      <c r="D96" s="26"/>
      <c r="E96" s="311">
        <v>43922</v>
      </c>
      <c r="F96" s="312"/>
      <c r="M96" s="184">
        <f>E96</f>
        <v>43922</v>
      </c>
      <c r="BY96" s="26"/>
    </row>
    <row r="97" spans="1:78" s="16" customFormat="1" ht="16.399999999999999" customHeight="1">
      <c r="A97" s="24"/>
      <c r="C97" s="24" t="s">
        <v>100</v>
      </c>
      <c r="D97" s="26"/>
      <c r="E97" s="313">
        <v>238440</v>
      </c>
      <c r="F97" s="313"/>
      <c r="M97" s="183">
        <f>E97/16650000</f>
        <v>1.4320720720720721E-2</v>
      </c>
      <c r="BY97" s="26"/>
    </row>
    <row r="98" spans="1:78" s="16" customFormat="1" ht="16.399999999999999" customHeight="1">
      <c r="A98" s="24"/>
      <c r="C98" s="24" t="s">
        <v>101</v>
      </c>
      <c r="D98" s="26"/>
      <c r="E98" s="313">
        <f>(101947/20)*22</f>
        <v>112141.70000000001</v>
      </c>
      <c r="F98" s="313"/>
      <c r="M98" s="183">
        <f>E98/16650000</f>
        <v>6.7352372372372384E-3</v>
      </c>
      <c r="BY98" s="26"/>
    </row>
    <row r="99" spans="1:78" s="16" customFormat="1" ht="16.399999999999999" customHeight="1">
      <c r="A99" s="24"/>
      <c r="C99" s="24"/>
      <c r="D99" s="26"/>
      <c r="E99" s="185"/>
      <c r="F99" s="185"/>
      <c r="M99" s="183"/>
      <c r="BY99" s="26"/>
    </row>
    <row r="100" spans="1:78" s="16" customFormat="1" ht="16.399999999999999" customHeight="1">
      <c r="A100" s="24"/>
      <c r="C100" s="186" t="s">
        <v>102</v>
      </c>
      <c r="D100" s="187"/>
      <c r="E100" s="314">
        <f>(E97+E93)/2</f>
        <v>196612</v>
      </c>
      <c r="F100" s="314"/>
      <c r="G100" s="188"/>
      <c r="H100" s="188"/>
      <c r="I100" s="188"/>
      <c r="J100" s="188"/>
      <c r="K100" s="188"/>
      <c r="L100" s="188"/>
      <c r="M100" s="189">
        <f>E100/12575000</f>
        <v>1.5635149105367792E-2</v>
      </c>
      <c r="BY100" s="26"/>
    </row>
    <row r="101" spans="1:78" s="16" customFormat="1" ht="16.399999999999999" customHeight="1" thickBot="1">
      <c r="A101" s="24"/>
      <c r="C101" s="24" t="s">
        <v>103</v>
      </c>
      <c r="D101" s="26"/>
      <c r="E101" s="313">
        <f>(E98+E94)/2</f>
        <v>91708.85</v>
      </c>
      <c r="F101" s="313"/>
      <c r="M101" s="183">
        <f>E101/12575000</f>
        <v>7.2929502982107359E-3</v>
      </c>
      <c r="BY101" s="26"/>
    </row>
    <row r="102" spans="1:78" s="16" customFormat="1" ht="16.399999999999999"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20"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E101:F101"/>
    <mergeCell ref="E93:F93"/>
    <mergeCell ref="E94:F94"/>
    <mergeCell ref="E96:F96"/>
    <mergeCell ref="E97:F97"/>
    <mergeCell ref="E98:F98"/>
    <mergeCell ref="E100:F100"/>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C27:E28"/>
    <mergeCell ref="E83:F83"/>
    <mergeCell ref="I83:J83"/>
    <mergeCell ref="E84:F84"/>
    <mergeCell ref="I84:J84"/>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1796875" defaultRowHeight="12.5"/>
  <cols>
    <col min="1" max="1" width="27.1796875" style="151" customWidth="1"/>
    <col min="2" max="2" width="25" style="151" customWidth="1"/>
    <col min="3" max="4" width="13.54296875" style="151" hidden="1" customWidth="1"/>
    <col min="5"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68" t="s">
        <v>69</v>
      </c>
      <c r="B4" s="268"/>
      <c r="C4" s="268"/>
      <c r="D4" s="268"/>
      <c r="E4" s="268"/>
      <c r="F4" s="268"/>
      <c r="G4" s="268"/>
      <c r="H4" s="268"/>
    </row>
    <row r="5" spans="1:10">
      <c r="A5" s="268" t="s">
        <v>70</v>
      </c>
      <c r="B5" s="268"/>
      <c r="C5" s="268"/>
      <c r="D5" s="268"/>
      <c r="E5" s="268"/>
      <c r="F5" s="268"/>
      <c r="G5" s="268"/>
      <c r="H5" s="268"/>
    </row>
    <row r="6" spans="1:10" ht="29.25" customHeight="1">
      <c r="A6" s="301" t="s">
        <v>71</v>
      </c>
      <c r="B6" s="301"/>
      <c r="C6" s="301"/>
      <c r="D6" s="301"/>
      <c r="E6" s="301"/>
      <c r="F6" s="301"/>
      <c r="G6" s="301"/>
      <c r="H6" s="301"/>
    </row>
    <row r="7" spans="1:10" ht="18" customHeight="1">
      <c r="A7" s="301" t="s">
        <v>72</v>
      </c>
      <c r="B7" s="301"/>
      <c r="C7" s="301"/>
      <c r="D7" s="301"/>
      <c r="E7" s="301"/>
      <c r="F7" s="301"/>
      <c r="G7" s="301"/>
      <c r="H7" s="301"/>
    </row>
    <row r="8" spans="1:10" ht="18" customHeight="1" thickBot="1">
      <c r="A8" s="153"/>
      <c r="B8" s="153"/>
      <c r="C8" s="153"/>
      <c r="D8" s="153"/>
    </row>
    <row r="9" spans="1:10" ht="18" customHeight="1" thickBot="1">
      <c r="A9" s="261" t="s">
        <v>73</v>
      </c>
      <c r="B9" s="261" t="s">
        <v>74</v>
      </c>
      <c r="C9" s="264" t="s">
        <v>75</v>
      </c>
      <c r="D9" s="265"/>
      <c r="E9" s="265"/>
      <c r="F9" s="265"/>
      <c r="G9" s="265"/>
      <c r="H9" s="266"/>
    </row>
    <row r="10" spans="1:10" ht="38.25" customHeight="1" thickBot="1">
      <c r="A10" s="262"/>
      <c r="B10" s="262"/>
      <c r="C10" s="154" t="s">
        <v>113</v>
      </c>
      <c r="D10" s="154" t="s">
        <v>77</v>
      </c>
      <c r="E10" s="155" t="s">
        <v>78</v>
      </c>
      <c r="F10" s="156" t="s">
        <v>79</v>
      </c>
      <c r="G10" s="155" t="s">
        <v>80</v>
      </c>
      <c r="H10" s="157" t="s">
        <v>81</v>
      </c>
      <c r="I10" s="168" t="s">
        <v>94</v>
      </c>
      <c r="J10" s="298"/>
    </row>
    <row r="11" spans="1:10" ht="19.25" customHeight="1" thickBot="1">
      <c r="A11" s="262"/>
      <c r="B11" s="263"/>
      <c r="C11" s="194">
        <v>2</v>
      </c>
      <c r="D11" s="154">
        <v>3</v>
      </c>
      <c r="E11" s="154">
        <v>4</v>
      </c>
      <c r="F11" s="154">
        <v>5</v>
      </c>
      <c r="G11" s="154">
        <v>6</v>
      </c>
      <c r="H11" s="154">
        <v>7</v>
      </c>
      <c r="I11" s="169" t="s">
        <v>139</v>
      </c>
      <c r="J11" s="299"/>
    </row>
    <row r="12" spans="1:10" ht="32.25" customHeight="1" thickBot="1">
      <c r="A12" s="262"/>
      <c r="B12" s="155" t="s">
        <v>82</v>
      </c>
      <c r="C12" s="194" t="s">
        <v>83</v>
      </c>
      <c r="D12" s="154" t="s">
        <v>104</v>
      </c>
      <c r="E12" s="154" t="s">
        <v>133</v>
      </c>
      <c r="F12" s="154" t="s">
        <v>134</v>
      </c>
      <c r="G12" s="154" t="s">
        <v>54</v>
      </c>
      <c r="H12" s="154" t="s">
        <v>91</v>
      </c>
      <c r="I12" s="170" t="s">
        <v>135</v>
      </c>
      <c r="J12" s="300"/>
    </row>
    <row r="13" spans="1:10" ht="27.75" customHeight="1" thickBot="1">
      <c r="A13" s="263"/>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128</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3.5" thickBot="1">
      <c r="A15" s="163" t="s">
        <v>136</v>
      </c>
      <c r="B15" s="164" t="s">
        <v>129</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ht="13">
      <c r="A16" s="163" t="s">
        <v>137</v>
      </c>
      <c r="B16" s="164" t="s">
        <v>138</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6.5"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3" thickBot="1"/>
    <row r="19" spans="2:10" ht="13.5" thickBot="1">
      <c r="G19" s="252" t="s">
        <v>87</v>
      </c>
      <c r="H19" s="252"/>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8" ma:contentTypeDescription="Create a new document." ma:contentTypeScope="" ma:versionID="11f216050756a5bb8750c2c6d7b0f19d">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da6c2856f0c16bccd3689a3abf747caf"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45d0d52-2bc7-4f68-9170-0e4495572393" xsi:nil="true"/>
    <lcf76f155ced4ddcb4097134ff3c332f xmlns="7adce633-bfdb-4b04-b486-43ff79d223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2.xml><?xml version="1.0" encoding="utf-8"?>
<ds:datastoreItem xmlns:ds="http://schemas.openxmlformats.org/officeDocument/2006/customXml" ds:itemID="{2F29196E-4B1C-4385-B34C-25C474D8F598}"/>
</file>

<file path=customXml/itemProps3.xml><?xml version="1.0" encoding="utf-8"?>
<ds:datastoreItem xmlns:ds="http://schemas.openxmlformats.org/officeDocument/2006/customXml" ds:itemID="{57517C7D-BC16-464C-8DB3-FD1C432C4C9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Timeline &amp; Fee Drawdown </vt: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'PM 2Stage Trad'!Print_Area</vt:lpstr>
      <vt:lpstr>'Timeline &amp; Fee Drawdown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Ken Baines</cp:lastModifiedBy>
  <cp:lastPrinted>2021-08-27T07:42:39Z</cp:lastPrinted>
  <dcterms:created xsi:type="dcterms:W3CDTF">1999-01-14T14:29:27Z</dcterms:created>
  <dcterms:modified xsi:type="dcterms:W3CDTF">2024-01-24T14:06:18Z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0x010100B541997C29E8314D96F30F8B2760DFF0</vt:lpwstr>
  </property>
</Properties>
</file>