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m996057\Desktop\Round 4\"/>
    </mc:Choice>
  </mc:AlternateContent>
  <xr:revisionPtr revIDLastSave="0" documentId="8_{4DF88188-8E56-4E74-8C80-EA6A79237308}" xr6:coauthVersionLast="47" xr6:coauthVersionMax="47" xr10:uidLastSave="{00000000-0000-0000-0000-000000000000}"/>
  <bookViews>
    <workbookView xWindow="-120" yWindow="-120" windowWidth="20730" windowHeight="11160" tabRatio="731" xr2:uid="{00000000-000D-0000-FFFF-FFFF00000000}"/>
  </bookViews>
  <sheets>
    <sheet name="Milestones" sheetId="9" r:id="rId1"/>
    <sheet name="Staff" sheetId="2" r:id="rId2"/>
    <sheet name="Consumables" sheetId="3" r:id="rId3"/>
    <sheet name="Equipment" sheetId="10" r:id="rId4"/>
    <sheet name="Travel Expenses" sheetId="5" r:id="rId5"/>
    <sheet name="Overheads" sheetId="6" r:id="rId6"/>
    <sheet name="Sub-Contracts" sheetId="7" r:id="rId7"/>
    <sheet name="Other" sheetId="8" r:id="rId8"/>
    <sheet name="Match Funding" sheetId="11" r:id="rId9"/>
    <sheet name="Other Funding" sheetId="12" r:id="rId10"/>
  </sheets>
  <definedNames>
    <definedName name="Z_F126E97A_B0F3_4418_B380_299E4CE9A992_.wvu.Cols" localSheetId="1" hidden="1">Staff!#REF!,Staff!$G:$Y</definedName>
  </definedNames>
  <calcPr calcId="191028"/>
  <customWorkbookViews>
    <customWorkbookView name="Elizabeth Adams - Personal View" guid="{F126E97A-B0F3-4418-B380-299E4CE9A992}" mergeInterval="0" personalView="1" maximized="1" xWindow="1" yWindow="1" windowWidth="1024"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 i="11" l="1"/>
  <c r="W6" i="11"/>
  <c r="W7" i="11"/>
  <c r="W8" i="11"/>
  <c r="W9" i="11"/>
  <c r="W10" i="11"/>
  <c r="W11" i="11"/>
  <c r="W12" i="11"/>
  <c r="W13" i="11"/>
  <c r="W14" i="11"/>
  <c r="W15" i="11"/>
  <c r="W16" i="11"/>
  <c r="W17" i="11"/>
  <c r="I18" i="12" l="1"/>
  <c r="K32" i="8"/>
  <c r="K15" i="9" s="1"/>
  <c r="L32" i="8"/>
  <c r="M32" i="8"/>
  <c r="K17" i="9" s="1"/>
  <c r="N32" i="8"/>
  <c r="K18" i="9" s="1"/>
  <c r="O32" i="8"/>
  <c r="K19" i="9" s="1"/>
  <c r="P32" i="8"/>
  <c r="K20" i="9" s="1"/>
  <c r="Q32" i="8"/>
  <c r="K21" i="9" s="1"/>
  <c r="R32" i="8"/>
  <c r="K22" i="9" s="1"/>
  <c r="S32" i="8"/>
  <c r="K23" i="9" s="1"/>
  <c r="T32" i="8"/>
  <c r="U32" i="8"/>
  <c r="K25" i="9" s="1"/>
  <c r="V32" i="8"/>
  <c r="K26" i="9" s="1"/>
  <c r="K24" i="9"/>
  <c r="K16" i="9"/>
  <c r="I25" i="9"/>
  <c r="W11" i="12"/>
  <c r="J18" i="12"/>
  <c r="N15" i="9" s="1"/>
  <c r="K18" i="12"/>
  <c r="N16" i="9" s="1"/>
  <c r="L18" i="12"/>
  <c r="N17" i="9" s="1"/>
  <c r="M18" i="12"/>
  <c r="N18" i="9" s="1"/>
  <c r="N18" i="12"/>
  <c r="N19" i="9" s="1"/>
  <c r="O18" i="12"/>
  <c r="N20" i="9" s="1"/>
  <c r="P18" i="12"/>
  <c r="N21" i="9" s="1"/>
  <c r="Q18" i="12"/>
  <c r="N22" i="9" s="1"/>
  <c r="R18" i="12"/>
  <c r="N23" i="9" s="1"/>
  <c r="S18" i="12"/>
  <c r="N24" i="9" s="1"/>
  <c r="T18" i="12"/>
  <c r="N25" i="9" s="1"/>
  <c r="U18" i="12"/>
  <c r="N26" i="9" s="1"/>
  <c r="J18" i="11"/>
  <c r="M15" i="9" s="1"/>
  <c r="K18" i="11"/>
  <c r="M16" i="9" s="1"/>
  <c r="L18" i="11"/>
  <c r="M17" i="9" s="1"/>
  <c r="M18" i="11"/>
  <c r="M18" i="9" s="1"/>
  <c r="N18" i="11"/>
  <c r="M19" i="9" s="1"/>
  <c r="O18" i="11"/>
  <c r="M20" i="9" s="1"/>
  <c r="P18" i="11"/>
  <c r="M21" i="9" s="1"/>
  <c r="Q18" i="11"/>
  <c r="M22" i="9" s="1"/>
  <c r="R18" i="11"/>
  <c r="M23" i="9" s="1"/>
  <c r="S18" i="11"/>
  <c r="M24" i="9" s="1"/>
  <c r="T18" i="11"/>
  <c r="M25" i="9" s="1"/>
  <c r="U18" i="11"/>
  <c r="M26" i="9" s="1"/>
  <c r="L31" i="7"/>
  <c r="J16" i="9" s="1"/>
  <c r="M31" i="7"/>
  <c r="J17" i="9" s="1"/>
  <c r="N31" i="7"/>
  <c r="J18" i="9" s="1"/>
  <c r="O31" i="7"/>
  <c r="J19" i="9" s="1"/>
  <c r="P31" i="7"/>
  <c r="J20" i="9" s="1"/>
  <c r="Q31" i="7"/>
  <c r="J21" i="9" s="1"/>
  <c r="R31" i="7"/>
  <c r="J22" i="9" s="1"/>
  <c r="S31" i="7"/>
  <c r="J23" i="9" s="1"/>
  <c r="T31" i="7"/>
  <c r="J24" i="9" s="1"/>
  <c r="U31" i="7"/>
  <c r="J25" i="9" s="1"/>
  <c r="V31" i="7"/>
  <c r="J26" i="9" s="1"/>
  <c r="K31" i="7"/>
  <c r="J15" i="9" s="1"/>
  <c r="K32" i="6"/>
  <c r="I15" i="9" s="1"/>
  <c r="L32" i="6"/>
  <c r="I16" i="9" s="1"/>
  <c r="M32" i="6"/>
  <c r="I17" i="9" s="1"/>
  <c r="N32" i="6"/>
  <c r="I18" i="9" s="1"/>
  <c r="O32" i="6"/>
  <c r="I19" i="9" s="1"/>
  <c r="P32" i="6"/>
  <c r="I20" i="9" s="1"/>
  <c r="Q32" i="6"/>
  <c r="I21" i="9" s="1"/>
  <c r="R32" i="6"/>
  <c r="I22" i="9" s="1"/>
  <c r="S32" i="6"/>
  <c r="I23" i="9" s="1"/>
  <c r="T32" i="6"/>
  <c r="I24" i="9" s="1"/>
  <c r="U32" i="6"/>
  <c r="V32" i="6"/>
  <c r="I26" i="9" s="1"/>
  <c r="W32" i="6"/>
  <c r="I27" i="9" s="1"/>
  <c r="F32" i="5"/>
  <c r="G32" i="5"/>
  <c r="H32" i="5"/>
  <c r="I32" i="5"/>
  <c r="J32" i="5"/>
  <c r="K32" i="5"/>
  <c r="H15" i="9" s="1"/>
  <c r="L32" i="5"/>
  <c r="H16" i="9" s="1"/>
  <c r="M32" i="5"/>
  <c r="H17" i="9" s="1"/>
  <c r="N32" i="5"/>
  <c r="H18" i="9" s="1"/>
  <c r="O32" i="5"/>
  <c r="H19" i="9" s="1"/>
  <c r="P32" i="5"/>
  <c r="H20" i="9" s="1"/>
  <c r="Q32" i="5"/>
  <c r="H21" i="9" s="1"/>
  <c r="R32" i="5"/>
  <c r="H22" i="9" s="1"/>
  <c r="S32" i="5"/>
  <c r="H23" i="9" s="1"/>
  <c r="T32" i="5"/>
  <c r="H24" i="9" s="1"/>
  <c r="U32" i="5"/>
  <c r="H25" i="9" s="1"/>
  <c r="V32" i="5"/>
  <c r="H26" i="9" s="1"/>
  <c r="W32" i="5"/>
  <c r="H27" i="9" s="1"/>
  <c r="E32" i="5"/>
  <c r="I32" i="10"/>
  <c r="J32" i="10"/>
  <c r="K32" i="10"/>
  <c r="G15" i="9" s="1"/>
  <c r="L32" i="10"/>
  <c r="G16" i="9" s="1"/>
  <c r="M32" i="10"/>
  <c r="G17" i="9" s="1"/>
  <c r="N32" i="10"/>
  <c r="G18" i="9" s="1"/>
  <c r="O32" i="10"/>
  <c r="G19" i="9" s="1"/>
  <c r="P32" i="10"/>
  <c r="G20" i="9" s="1"/>
  <c r="Q32" i="10"/>
  <c r="G21" i="9" s="1"/>
  <c r="R32" i="10"/>
  <c r="G22" i="9" s="1"/>
  <c r="S32" i="10"/>
  <c r="G23" i="9" s="1"/>
  <c r="T32" i="10"/>
  <c r="G24" i="9" s="1"/>
  <c r="U32" i="10"/>
  <c r="G25" i="9" s="1"/>
  <c r="V32" i="10"/>
  <c r="G26" i="9" s="1"/>
  <c r="W32" i="10"/>
  <c r="G27" i="9" s="1"/>
  <c r="F32" i="10"/>
  <c r="G32" i="10"/>
  <c r="H32" i="10"/>
  <c r="E32" i="10"/>
  <c r="G32" i="3"/>
  <c r="H32" i="3"/>
  <c r="F12" i="9" s="1"/>
  <c r="I32" i="3"/>
  <c r="J32" i="3"/>
  <c r="K32" i="3"/>
  <c r="F15" i="9" s="1"/>
  <c r="L32" i="3"/>
  <c r="F16" i="9" s="1"/>
  <c r="M32" i="3"/>
  <c r="F17" i="9" s="1"/>
  <c r="N32" i="3"/>
  <c r="F18" i="9" s="1"/>
  <c r="O32" i="3"/>
  <c r="F19" i="9" s="1"/>
  <c r="P32" i="3"/>
  <c r="F20" i="9" s="1"/>
  <c r="Q32" i="3"/>
  <c r="F21" i="9" s="1"/>
  <c r="R32" i="3"/>
  <c r="F22" i="9" s="1"/>
  <c r="S32" i="3"/>
  <c r="F23" i="9" s="1"/>
  <c r="T32" i="3"/>
  <c r="F24" i="9" s="1"/>
  <c r="U32" i="3"/>
  <c r="F25" i="9" s="1"/>
  <c r="V32" i="3"/>
  <c r="F26" i="9" s="1"/>
  <c r="W32" i="3"/>
  <c r="F27" i="9" s="1"/>
  <c r="F32" i="3"/>
  <c r="E32" i="3"/>
  <c r="S32" i="2"/>
  <c r="E22" i="9" s="1"/>
  <c r="T32" i="2"/>
  <c r="E23" i="9" s="1"/>
  <c r="U32" i="2"/>
  <c r="E24" i="9" s="1"/>
  <c r="V32" i="2"/>
  <c r="E25" i="9" s="1"/>
  <c r="W32" i="2"/>
  <c r="E26" i="9" s="1"/>
  <c r="X32" i="2"/>
  <c r="E27" i="9" s="1"/>
  <c r="R32" i="2"/>
  <c r="E21" i="9" s="1"/>
  <c r="Q32" i="2"/>
  <c r="E20" i="9" s="1"/>
  <c r="P32" i="2"/>
  <c r="E19" i="9" s="1"/>
  <c r="O32" i="2"/>
  <c r="E18" i="9" s="1"/>
  <c r="N32" i="2"/>
  <c r="E17" i="9" s="1"/>
  <c r="M32" i="2"/>
  <c r="E16" i="9" s="1"/>
  <c r="L32" i="2"/>
  <c r="E15" i="9" s="1"/>
  <c r="K32" i="2"/>
  <c r="E32" i="2"/>
  <c r="W14" i="12" l="1"/>
  <c r="W12" i="12"/>
  <c r="W13" i="12"/>
  <c r="W15" i="12"/>
  <c r="W16" i="12"/>
  <c r="V18" i="11"/>
  <c r="M27" i="9" s="1"/>
  <c r="I18" i="11"/>
  <c r="M14" i="9" s="1"/>
  <c r="H18" i="11"/>
  <c r="M13" i="9" s="1"/>
  <c r="G18" i="11"/>
  <c r="M12" i="9" s="1"/>
  <c r="F18" i="11"/>
  <c r="M11" i="9" s="1"/>
  <c r="E18" i="11"/>
  <c r="M10" i="9" s="1"/>
  <c r="D18" i="11"/>
  <c r="M9" i="9" s="1"/>
  <c r="C18" i="11"/>
  <c r="M8" i="9" s="1"/>
  <c r="V18" i="12"/>
  <c r="N27" i="9" s="1"/>
  <c r="N14" i="9"/>
  <c r="H18" i="12"/>
  <c r="N13" i="9" s="1"/>
  <c r="G18" i="12"/>
  <c r="N12" i="9" s="1"/>
  <c r="F18" i="12"/>
  <c r="N11" i="9" s="1"/>
  <c r="E18" i="12"/>
  <c r="N10" i="9" s="1"/>
  <c r="D18" i="12"/>
  <c r="N9" i="9" s="1"/>
  <c r="C18" i="12"/>
  <c r="N8" i="9" s="1"/>
  <c r="W32" i="8"/>
  <c r="K27" i="9" s="1"/>
  <c r="J32" i="8"/>
  <c r="K14" i="9" s="1"/>
  <c r="I32" i="8"/>
  <c r="K13" i="9" s="1"/>
  <c r="H32" i="8"/>
  <c r="K12" i="9" s="1"/>
  <c r="G32" i="8"/>
  <c r="K11" i="9" s="1"/>
  <c r="F32" i="8"/>
  <c r="K10" i="9" s="1"/>
  <c r="E32" i="8"/>
  <c r="K9" i="9" s="1"/>
  <c r="D32" i="8"/>
  <c r="K8" i="9" s="1"/>
  <c r="W17" i="12"/>
  <c r="W10" i="12"/>
  <c r="W9" i="12"/>
  <c r="W8" i="12"/>
  <c r="W7" i="12"/>
  <c r="W6" i="12"/>
  <c r="M28" i="9" l="1"/>
  <c r="W18" i="12"/>
  <c r="W31" i="7"/>
  <c r="J27" i="9" s="1"/>
  <c r="J31" i="7"/>
  <c r="J14" i="9" s="1"/>
  <c r="I31" i="7"/>
  <c r="J13" i="9" s="1"/>
  <c r="H31" i="7"/>
  <c r="J12" i="9" s="1"/>
  <c r="G31" i="7"/>
  <c r="J11" i="9" s="1"/>
  <c r="F31" i="7"/>
  <c r="J10" i="9" s="1"/>
  <c r="E31" i="7"/>
  <c r="J9" i="9" s="1"/>
  <c r="D31" i="7"/>
  <c r="J32" i="6"/>
  <c r="I14" i="9" s="1"/>
  <c r="I32" i="6"/>
  <c r="I13" i="9" s="1"/>
  <c r="H32" i="6"/>
  <c r="I12" i="9" s="1"/>
  <c r="G32" i="6"/>
  <c r="I11" i="9" s="1"/>
  <c r="F32" i="6"/>
  <c r="I10" i="9" s="1"/>
  <c r="E32" i="6"/>
  <c r="I9" i="9" s="1"/>
  <c r="D32" i="6"/>
  <c r="H9" i="9"/>
  <c r="H10" i="9"/>
  <c r="H11" i="9"/>
  <c r="H12" i="9"/>
  <c r="H13" i="9"/>
  <c r="H14" i="9"/>
  <c r="D32" i="5"/>
  <c r="E14" i="9"/>
  <c r="J32" i="2"/>
  <c r="E13" i="9" s="1"/>
  <c r="I32" i="2"/>
  <c r="E12" i="9" s="1"/>
  <c r="H32" i="2"/>
  <c r="E11" i="9" s="1"/>
  <c r="G32" i="2"/>
  <c r="E10" i="9" s="1"/>
  <c r="F32" i="2"/>
  <c r="E9" i="9" s="1"/>
  <c r="E8" i="9"/>
  <c r="F9" i="9"/>
  <c r="F10" i="9"/>
  <c r="F11" i="9"/>
  <c r="F13" i="9"/>
  <c r="F14" i="9"/>
  <c r="D32" i="3"/>
  <c r="G9" i="9"/>
  <c r="G10" i="9"/>
  <c r="G11" i="9"/>
  <c r="G12" i="9"/>
  <c r="G13" i="9"/>
  <c r="G14" i="9"/>
  <c r="D32" i="10"/>
  <c r="X26" i="3"/>
  <c r="X22" i="3"/>
  <c r="X15" i="3"/>
  <c r="X6" i="3"/>
  <c r="Y8" i="2" a="1"/>
  <c r="Y8" i="2" s="1"/>
  <c r="Y6" i="2" a="1"/>
  <c r="Y6" i="2" s="1"/>
  <c r="Y7" i="2" a="1"/>
  <c r="Y7" i="2" s="1"/>
  <c r="Y9" i="2" a="1"/>
  <c r="Y9" i="2" s="1"/>
  <c r="Y10" i="2" a="1"/>
  <c r="Y10" i="2" s="1"/>
  <c r="Y11" i="2" a="1"/>
  <c r="Y11" i="2" s="1"/>
  <c r="Y12" i="2" a="1"/>
  <c r="Y12" i="2" s="1"/>
  <c r="Y13" i="2" a="1"/>
  <c r="Y13" i="2" s="1"/>
  <c r="Y14" i="2" a="1"/>
  <c r="Y14" i="2" s="1"/>
  <c r="Y15" i="2" a="1"/>
  <c r="Y15" i="2" s="1"/>
  <c r="Y16" i="2" a="1"/>
  <c r="Y16" i="2" s="1"/>
  <c r="Y17" i="2" a="1"/>
  <c r="Y17" i="2" s="1"/>
  <c r="Y18" i="2" a="1"/>
  <c r="Y18" i="2" s="1"/>
  <c r="Y19" i="2" a="1"/>
  <c r="Y19" i="2" s="1"/>
  <c r="Y20" i="2" a="1"/>
  <c r="Y20" i="2" s="1"/>
  <c r="Y21" i="2" a="1"/>
  <c r="Y21" i="2" s="1"/>
  <c r="Y22" i="2" a="1"/>
  <c r="Y22" i="2" s="1"/>
  <c r="Y23" i="2" a="1"/>
  <c r="Y23" i="2" s="1"/>
  <c r="Y24" i="2" a="1"/>
  <c r="Y24" i="2" s="1"/>
  <c r="Y25" i="2" a="1"/>
  <c r="Y25" i="2" s="1"/>
  <c r="Y26" i="2" a="1"/>
  <c r="Y26" i="2" s="1"/>
  <c r="Y27" i="2" a="1"/>
  <c r="Y27" i="2" s="1"/>
  <c r="Y28" i="2" a="1"/>
  <c r="Y28" i="2" s="1"/>
  <c r="Y29" i="2" a="1"/>
  <c r="Y29" i="2" s="1"/>
  <c r="Y30" i="2" a="1"/>
  <c r="Y30" i="2" s="1"/>
  <c r="Y31" i="2" a="1"/>
  <c r="Y31" i="2" s="1"/>
  <c r="N28" i="9" l="1"/>
  <c r="K28" i="9"/>
  <c r="J8" i="9"/>
  <c r="J28" i="9" s="1"/>
  <c r="I8" i="9"/>
  <c r="H8" i="9"/>
  <c r="G8" i="9"/>
  <c r="F8" i="9"/>
  <c r="F28" i="9" s="1"/>
  <c r="E28" i="9"/>
  <c r="L15" i="9"/>
  <c r="L10" i="9"/>
  <c r="L11" i="9"/>
  <c r="L9" i="9"/>
  <c r="L12" i="9"/>
  <c r="L13" i="9"/>
  <c r="L14" i="9"/>
  <c r="Y32" i="2"/>
  <c r="L21" i="9" l="1"/>
  <c r="L18" i="9"/>
  <c r="I28" i="9"/>
  <c r="L23" i="9"/>
  <c r="L22" i="9"/>
  <c r="L25" i="9"/>
  <c r="L20" i="9"/>
  <c r="L19" i="9"/>
  <c r="H28" i="9"/>
  <c r="L17" i="9"/>
  <c r="L26" i="9"/>
  <c r="L16" i="9"/>
  <c r="L27" i="9"/>
  <c r="L24" i="9"/>
  <c r="G28" i="9"/>
  <c r="L8" i="9"/>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32" i="10" l="1"/>
  <c r="L28" i="9"/>
  <c r="M29" i="9" s="1"/>
  <c r="X7" i="6"/>
  <c r="X8" i="6"/>
  <c r="X9" i="6"/>
  <c r="X10" i="6"/>
  <c r="X11" i="6"/>
  <c r="X12" i="6"/>
  <c r="X13" i="6"/>
  <c r="X14" i="6"/>
  <c r="X15" i="6"/>
  <c r="X16" i="6"/>
  <c r="X17" i="6"/>
  <c r="X18" i="6"/>
  <c r="X19" i="6"/>
  <c r="X20" i="6"/>
  <c r="X21" i="6"/>
  <c r="X22" i="6"/>
  <c r="X23" i="6"/>
  <c r="X24" i="6"/>
  <c r="X25" i="6"/>
  <c r="X26" i="6"/>
  <c r="X27" i="6"/>
  <c r="X28" i="6"/>
  <c r="X29" i="6"/>
  <c r="X30" i="6"/>
  <c r="X31" i="6"/>
  <c r="X6" i="6"/>
  <c r="X6" i="5"/>
  <c r="X7" i="5"/>
  <c r="X8" i="5"/>
  <c r="X9" i="5"/>
  <c r="X10" i="5"/>
  <c r="X11" i="5"/>
  <c r="X13" i="5"/>
  <c r="X14" i="5"/>
  <c r="X15" i="5"/>
  <c r="X16" i="5"/>
  <c r="X17" i="5"/>
  <c r="X18" i="5"/>
  <c r="X19" i="5"/>
  <c r="X20" i="5"/>
  <c r="X21" i="5"/>
  <c r="X22" i="5"/>
  <c r="X23" i="5"/>
  <c r="X24" i="5"/>
  <c r="X25" i="5"/>
  <c r="X26" i="5"/>
  <c r="X27" i="5"/>
  <c r="X28" i="5"/>
  <c r="X29" i="5"/>
  <c r="X30" i="5"/>
  <c r="X31" i="5"/>
  <c r="X12" i="5"/>
  <c r="X7" i="8"/>
  <c r="X8" i="8"/>
  <c r="X9" i="8"/>
  <c r="X10" i="8"/>
  <c r="X11" i="8"/>
  <c r="X12" i="8"/>
  <c r="X13" i="8"/>
  <c r="X14" i="8"/>
  <c r="X15" i="8"/>
  <c r="X16" i="8"/>
  <c r="X17" i="8"/>
  <c r="X18" i="8"/>
  <c r="X19" i="8"/>
  <c r="X20" i="8"/>
  <c r="X21" i="8"/>
  <c r="X22" i="8"/>
  <c r="X23" i="8"/>
  <c r="X24" i="8"/>
  <c r="X25" i="8"/>
  <c r="X26" i="8"/>
  <c r="X27" i="8"/>
  <c r="X28" i="8"/>
  <c r="X29" i="8"/>
  <c r="X30" i="8"/>
  <c r="X31" i="8"/>
  <c r="X6" i="8"/>
  <c r="X7" i="7"/>
  <c r="X8" i="7"/>
  <c r="X9" i="7"/>
  <c r="X10" i="7"/>
  <c r="X11" i="7"/>
  <c r="X12" i="7"/>
  <c r="X13" i="7"/>
  <c r="X14" i="7"/>
  <c r="X15" i="7"/>
  <c r="X16" i="7"/>
  <c r="X17" i="7"/>
  <c r="X18" i="7"/>
  <c r="X19" i="7"/>
  <c r="X20" i="7"/>
  <c r="X21" i="7"/>
  <c r="X22" i="7"/>
  <c r="X23" i="7"/>
  <c r="X24" i="7"/>
  <c r="X25" i="7"/>
  <c r="X26" i="7"/>
  <c r="X27" i="7"/>
  <c r="X28" i="7"/>
  <c r="X29" i="7"/>
  <c r="X30" i="7"/>
  <c r="X6" i="7"/>
  <c r="X7" i="3"/>
  <c r="X8" i="3"/>
  <c r="X9" i="3"/>
  <c r="X10" i="3"/>
  <c r="X11" i="3"/>
  <c r="X12" i="3"/>
  <c r="X13" i="3"/>
  <c r="X14" i="3"/>
  <c r="X16" i="3"/>
  <c r="X17" i="3"/>
  <c r="X18" i="3"/>
  <c r="X19" i="3"/>
  <c r="X20" i="3"/>
  <c r="X21" i="3"/>
  <c r="X23" i="3"/>
  <c r="X24" i="3"/>
  <c r="X25" i="3"/>
  <c r="X27" i="3"/>
  <c r="X28" i="3"/>
  <c r="X29" i="3"/>
  <c r="X30" i="3"/>
  <c r="X31" i="3"/>
  <c r="X32" i="8" l="1"/>
  <c r="X32" i="5"/>
  <c r="X32" i="6"/>
  <c r="X32" i="3"/>
  <c r="X3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<sst xmlns="http://schemas.openxmlformats.org/spreadsheetml/2006/main" count="256" uniqueCount="53">
  <si>
    <t>Appendix G Instructions - Project Costs and Breakdown</t>
  </si>
  <si>
    <r>
      <t xml:space="preserve">For your convenience we have provided two cost breakdown templates. One has the capacity for up to 8 milestones and one has the capacity for up to 20 milestones. The amount of milestones you use is up to you. 
Please use whichever template best serve your needs. Only one template required.
Please complete all relevant peach coloured cells across all sheets to complete the pricing proposal.  The total project costs will self-populate into the </t>
    </r>
    <r>
      <rPr>
        <b/>
        <sz val="12"/>
        <color theme="7"/>
        <rFont val="Arial"/>
        <family val="2"/>
      </rPr>
      <t>purple Milestones sheet</t>
    </r>
    <r>
      <rPr>
        <sz val="12"/>
        <color theme="1"/>
        <rFont val="Arial"/>
        <family val="2"/>
      </rPr>
      <t xml:space="preserve"> from dataprovided in the other Sheets.  
</t>
    </r>
    <r>
      <rPr>
        <sz val="8"/>
        <color theme="1"/>
        <rFont val="Arial"/>
        <family val="2"/>
      </rPr>
      <t xml:space="preserve">
</t>
    </r>
    <r>
      <rPr>
        <sz val="12"/>
        <color theme="1"/>
        <rFont val="Arial"/>
        <family val="2"/>
      </rPr>
      <t xml:space="preserve">Only quote the project costs that you are bidding for in the </t>
    </r>
    <r>
      <rPr>
        <b/>
        <sz val="12"/>
        <color theme="4"/>
        <rFont val="Arial"/>
        <family val="2"/>
      </rPr>
      <t>blue costs sheets</t>
    </r>
    <r>
      <rPr>
        <sz val="12"/>
        <color theme="1"/>
        <rFont val="Arial"/>
        <family val="2"/>
      </rPr>
      <t xml:space="preserve">. 
</t>
    </r>
    <r>
      <rPr>
        <sz val="8"/>
        <color theme="1"/>
        <rFont val="Arial"/>
        <family val="2"/>
      </rPr>
      <t xml:space="preserve">
</t>
    </r>
    <r>
      <rPr>
        <sz val="12"/>
        <color theme="1"/>
        <rFont val="Arial"/>
        <family val="2"/>
      </rPr>
      <t xml:space="preserve">Match Funding or Other Funding are given separately in the </t>
    </r>
    <r>
      <rPr>
        <b/>
        <sz val="12"/>
        <color theme="9"/>
        <rFont val="Arial"/>
        <family val="2"/>
      </rPr>
      <t>orange sheets</t>
    </r>
    <r>
      <rPr>
        <sz val="12"/>
        <color theme="1"/>
        <rFont val="Arial"/>
        <family val="2"/>
      </rPr>
      <t>.</t>
    </r>
  </si>
  <si>
    <t>Milestones</t>
  </si>
  <si>
    <t>Target date
(dd/mmm/yyyy)</t>
  </si>
  <si>
    <t>Description of milestone</t>
  </si>
  <si>
    <t>Staff Costs</t>
  </si>
  <si>
    <t>Consumables</t>
  </si>
  <si>
    <t>Equipment Costs</t>
  </si>
  <si>
    <t>Travel Expences</t>
  </si>
  <si>
    <t>Overheads</t>
  </si>
  <si>
    <t>Sub-contracts</t>
  </si>
  <si>
    <t>Other</t>
  </si>
  <si>
    <t>Total</t>
  </si>
  <si>
    <t>Match Funding</t>
  </si>
  <si>
    <t>Other Funding</t>
  </si>
  <si>
    <t>     </t>
  </si>
  <si>
    <t>Staff Time (days per Milestone)</t>
  </si>
  <si>
    <t>Name</t>
  </si>
  <si>
    <t>Role/Grade</t>
  </si>
  <si>
    <t>Day Rates (£)</t>
  </si>
  <si>
    <t>1</t>
  </si>
  <si>
    <t>2</t>
  </si>
  <si>
    <t>3</t>
  </si>
  <si>
    <t>4</t>
  </si>
  <si>
    <t>5</t>
  </si>
  <si>
    <t>6</t>
  </si>
  <si>
    <t>7</t>
  </si>
  <si>
    <t>8</t>
  </si>
  <si>
    <t>9</t>
  </si>
  <si>
    <t>10</t>
  </si>
  <si>
    <t>11</t>
  </si>
  <si>
    <t>12</t>
  </si>
  <si>
    <t>13</t>
  </si>
  <si>
    <t>14</t>
  </si>
  <si>
    <t>15</t>
  </si>
  <si>
    <t>16</t>
  </si>
  <si>
    <t>17</t>
  </si>
  <si>
    <t>18</t>
  </si>
  <si>
    <t>19</t>
  </si>
  <si>
    <t>20</t>
  </si>
  <si>
    <t>Totals</t>
  </si>
  <si>
    <t>Cost £ per Milestones</t>
  </si>
  <si>
    <t>No.</t>
  </si>
  <si>
    <t>Travel Expenses</t>
  </si>
  <si>
    <t>Type of Travel</t>
  </si>
  <si>
    <t>Reason for Travel</t>
  </si>
  <si>
    <t>Sub-Contractor Costs</t>
  </si>
  <si>
    <t>Organisation</t>
  </si>
  <si>
    <t>Joint or sub- contractor</t>
  </si>
  <si>
    <t>Other Costs</t>
  </si>
  <si>
    <t>Cost per Milestones</t>
  </si>
  <si>
    <t>Source of Contribution</t>
  </si>
  <si>
    <t>Funding other than Defra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</si>
</sst>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_-[$£-809]* #,##0.00_-;\-[$£-809]* #,##0.00_-;_-[$£-809]* &quot;-&quot;??_-;_-@_-"/>
    <numFmt numFmtId="166" formatCode="dd\ mmm\ yyyy;@"/>
    <numFmt numFmtId="167" formatCode="0.0%"/>
    <numFmt numFmtId="168" formatCode="_-&quot;£&quot;* #,##0_-;\-&quot;£&quot;* #,##0_-;_-&quot;£&quot;* &quot;-&quot;??_-;_-@_-"/>
  </numFmts>
  <fonts count="15" x14ac:knownFonts="1">
    <font>
      <sz val="12"/>
      <color theme="1"/>
      <name val="Arial"/>
      <family val="2"/>
    </font>
    <font>
      <b/>
      <sz val="12"/>
      <color theme="1"/>
      <name val="Arial"/>
      <family val="2"/>
    </font>
    <font>
      <sz val="11"/>
      <color theme="1"/>
      <name val="Arial"/>
      <family val="2"/>
    </font>
    <font>
      <sz val="14"/>
      <color theme="1"/>
      <name val="Arial"/>
      <family val="2"/>
    </font>
    <font>
      <sz val="12"/>
      <color theme="1"/>
      <name val="Arial"/>
      <family val="2"/>
    </font>
    <font>
      <sz val="8"/>
      <name val="Arial"/>
      <family val="2"/>
    </font>
    <font>
      <b/>
      <sz val="12"/>
      <name val="Arial"/>
      <family val="2"/>
    </font>
    <font>
      <b/>
      <sz val="11"/>
      <name val="Arial"/>
      <family val="2"/>
    </font>
    <font>
      <sz val="12"/>
      <name val="Arial"/>
      <family val="2"/>
    </font>
    <font>
      <sz val="11"/>
      <name val="Arial"/>
      <family val="2"/>
    </font>
    <font>
      <b/>
      <sz val="14"/>
      <name val="Arial"/>
      <family val="2"/>
    </font>
    <font>
      <b/>
      <sz val="12"/>
      <color theme="9"/>
      <name val="Arial"/>
      <family val="2"/>
    </font>
    <font>
      <b/>
      <sz val="12"/>
      <color theme="4"/>
      <name val="Arial"/>
      <family val="2"/>
    </font>
    <font>
      <b/>
      <sz val="12"/>
      <color theme="7"/>
      <name val="Arial"/>
      <family val="2"/>
    </font>
    <font>
      <sz val="8"/>
      <color theme="1"/>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0" tint="-4.9989318521683403E-2"/>
        <bgColor indexed="64"/>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top/>
      <bottom style="double">
        <color indexed="64"/>
      </bottom>
      <diagonal/>
    </border>
    <border>
      <left/>
      <right style="medium">
        <color rgb="FF000000"/>
      </right>
      <top/>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2">
    <xf numFmtId="0" fontId="0" fillId="0" borderId="0" xfId="0"/>
    <xf numFmtId="0" fontId="2" fillId="3" borderId="10" xfId="0" applyFont="1" applyFill="1" applyBorder="1" applyAlignment="1" applyProtection="1">
      <alignment horizontal="justify" vertical="top" wrapText="1"/>
      <protection locked="0"/>
    </xf>
    <xf numFmtId="0" fontId="0" fillId="3" borderId="10" xfId="0" applyFill="1" applyBorder="1" applyProtection="1">
      <protection locked="0"/>
    </xf>
    <xf numFmtId="0" fontId="0" fillId="0" borderId="0" xfId="0" applyProtection="1">
      <protection locked="0"/>
    </xf>
    <xf numFmtId="164" fontId="0" fillId="3" borderId="11" xfId="0" applyNumberFormat="1" applyFill="1" applyBorder="1" applyAlignment="1" applyProtection="1">
      <alignment horizontal="center"/>
      <protection locked="0"/>
    </xf>
    <xf numFmtId="164" fontId="0" fillId="3" borderId="7"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0" fontId="0" fillId="0" borderId="0" xfId="0" applyAlignment="1" applyProtection="1">
      <alignment horizontal="left"/>
      <protection locked="0"/>
    </xf>
    <xf numFmtId="0" fontId="0" fillId="0" borderId="0" xfId="0" applyAlignment="1">
      <alignment vertical="center"/>
    </xf>
    <xf numFmtId="0" fontId="0" fillId="0" borderId="0" xfId="0" applyAlignment="1" applyProtection="1">
      <alignment vertical="center"/>
      <protection locked="0"/>
    </xf>
    <xf numFmtId="0" fontId="2" fillId="3" borderId="5" xfId="0" applyFont="1" applyFill="1" applyBorder="1" applyAlignment="1" applyProtection="1">
      <alignment horizontal="left" vertical="center" wrapText="1"/>
      <protection locked="0"/>
    </xf>
    <xf numFmtId="164" fontId="0" fillId="3" borderId="10" xfId="0" applyNumberFormat="1" applyFill="1" applyBorder="1" applyAlignment="1" applyProtection="1">
      <alignment horizontal="center"/>
      <protection locked="0"/>
    </xf>
    <xf numFmtId="0" fontId="0" fillId="2" borderId="10" xfId="0" applyFill="1" applyBorder="1"/>
    <xf numFmtId="0" fontId="0" fillId="2" borderId="38" xfId="0" applyFill="1" applyBorder="1"/>
    <xf numFmtId="0" fontId="8" fillId="2" borderId="24" xfId="0" applyFont="1" applyFill="1" applyBorder="1" applyAlignment="1">
      <alignment vertical="center"/>
    </xf>
    <xf numFmtId="0" fontId="0" fillId="3" borderId="39" xfId="0" applyFill="1" applyBorder="1" applyProtection="1">
      <protection locked="0"/>
    </xf>
    <xf numFmtId="164" fontId="0" fillId="3" borderId="43" xfId="0" applyNumberFormat="1" applyFill="1" applyBorder="1" applyAlignment="1" applyProtection="1">
      <alignment horizontal="center"/>
      <protection locked="0"/>
    </xf>
    <xf numFmtId="164" fontId="0" fillId="3" borderId="39" xfId="0" applyNumberFormat="1" applyFill="1" applyBorder="1" applyAlignment="1" applyProtection="1">
      <alignment horizontal="center"/>
      <protection locked="0"/>
    </xf>
    <xf numFmtId="164" fontId="0" fillId="3" borderId="38" xfId="0" applyNumberFormat="1" applyFill="1" applyBorder="1" applyAlignment="1" applyProtection="1">
      <alignment horizontal="center"/>
      <protection locked="0"/>
    </xf>
    <xf numFmtId="0" fontId="0" fillId="3" borderId="11" xfId="0" applyFill="1" applyBorder="1" applyProtection="1">
      <protection locked="0"/>
    </xf>
    <xf numFmtId="0" fontId="0" fillId="3" borderId="43" xfId="0" applyFill="1" applyBorder="1" applyProtection="1">
      <protection locked="0"/>
    </xf>
    <xf numFmtId="164" fontId="0" fillId="3" borderId="47" xfId="0" applyNumberFormat="1" applyFill="1" applyBorder="1" applyAlignment="1" applyProtection="1">
      <alignment horizontal="center"/>
      <protection locked="0"/>
    </xf>
    <xf numFmtId="164" fontId="0" fillId="3" borderId="53" xfId="0" applyNumberFormat="1" applyFill="1" applyBorder="1" applyAlignment="1" applyProtection="1">
      <alignment horizontal="center"/>
      <protection locked="0"/>
    </xf>
    <xf numFmtId="164" fontId="0" fillId="3" borderId="48" xfId="0" applyNumberFormat="1" applyFill="1" applyBorder="1" applyAlignment="1" applyProtection="1">
      <alignment horizontal="center"/>
      <protection locked="0"/>
    </xf>
    <xf numFmtId="0" fontId="2" fillId="3" borderId="34"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0" fillId="3" borderId="19" xfId="0" applyFill="1" applyBorder="1" applyAlignment="1" applyProtection="1">
      <alignment horizontal="left"/>
      <protection locked="0"/>
    </xf>
    <xf numFmtId="0" fontId="0" fillId="3" borderId="44" xfId="0" applyFill="1" applyBorder="1" applyAlignment="1" applyProtection="1">
      <alignment horizontal="left"/>
      <protection locked="0"/>
    </xf>
    <xf numFmtId="0" fontId="2" fillId="3" borderId="49" xfId="0" applyFont="1" applyFill="1" applyBorder="1" applyAlignment="1" applyProtection="1">
      <alignment horizontal="left" vertical="top" wrapText="1"/>
      <protection locked="0"/>
    </xf>
    <xf numFmtId="0" fontId="0" fillId="3" borderId="19" xfId="0" applyFill="1" applyBorder="1" applyProtection="1">
      <protection locked="0"/>
    </xf>
    <xf numFmtId="0" fontId="2" fillId="3" borderId="54" xfId="0" applyFont="1" applyFill="1" applyBorder="1" applyAlignment="1" applyProtection="1">
      <alignment horizontal="left" vertical="top" wrapText="1"/>
      <protection locked="0"/>
    </xf>
    <xf numFmtId="0" fontId="0" fillId="3" borderId="54" xfId="0" applyFill="1" applyBorder="1" applyAlignment="1" applyProtection="1">
      <alignment horizontal="left"/>
      <protection locked="0"/>
    </xf>
    <xf numFmtId="44" fontId="2" fillId="3" borderId="33" xfId="1" applyFont="1" applyFill="1" applyBorder="1" applyAlignment="1" applyProtection="1">
      <alignment horizontal="right"/>
      <protection locked="0"/>
    </xf>
    <xf numFmtId="44" fontId="2" fillId="3" borderId="8" xfId="1" applyFont="1" applyFill="1" applyBorder="1" applyAlignment="1" applyProtection="1">
      <alignment horizontal="right"/>
      <protection locked="0"/>
    </xf>
    <xf numFmtId="44" fontId="2" fillId="3" borderId="17" xfId="1" applyFont="1" applyFill="1" applyBorder="1" applyAlignment="1" applyProtection="1">
      <alignment horizontal="right"/>
      <protection locked="0"/>
    </xf>
    <xf numFmtId="44" fontId="2" fillId="3" borderId="11" xfId="1" applyFont="1" applyFill="1" applyBorder="1" applyAlignment="1" applyProtection="1">
      <alignment horizontal="right"/>
      <protection locked="0"/>
    </xf>
    <xf numFmtId="44" fontId="2" fillId="3" borderId="5" xfId="1" applyFont="1" applyFill="1" applyBorder="1" applyAlignment="1" applyProtection="1">
      <alignment horizontal="right"/>
      <protection locked="0"/>
    </xf>
    <xf numFmtId="165" fontId="2" fillId="3" borderId="48" xfId="0" applyNumberFormat="1" applyFont="1" applyFill="1" applyBorder="1" applyProtection="1">
      <protection locked="0"/>
    </xf>
    <xf numFmtId="165" fontId="2" fillId="3" borderId="5" xfId="0" applyNumberFormat="1" applyFont="1" applyFill="1" applyBorder="1" applyProtection="1">
      <protection locked="0"/>
    </xf>
    <xf numFmtId="44" fontId="2" fillId="3" borderId="47" xfId="1" applyFont="1" applyFill="1" applyBorder="1" applyAlignment="1" applyProtection="1">
      <alignment horizontal="right"/>
      <protection locked="0"/>
    </xf>
    <xf numFmtId="44" fontId="2" fillId="3" borderId="53" xfId="1" applyFont="1" applyFill="1" applyBorder="1" applyAlignment="1" applyProtection="1">
      <alignment horizontal="right"/>
      <protection locked="0"/>
    </xf>
    <xf numFmtId="44" fontId="2" fillId="3" borderId="7" xfId="1" applyFont="1" applyFill="1" applyBorder="1" applyAlignment="1" applyProtection="1">
      <alignment horizontal="right"/>
      <protection locked="0"/>
    </xf>
    <xf numFmtId="44" fontId="2" fillId="3" borderId="9" xfId="1" applyFont="1" applyFill="1" applyBorder="1" applyAlignment="1" applyProtection="1">
      <alignment horizontal="right"/>
      <protection locked="0"/>
    </xf>
    <xf numFmtId="44" fontId="2" fillId="3" borderId="58" xfId="1" applyFont="1" applyFill="1" applyBorder="1" applyAlignment="1" applyProtection="1">
      <alignment horizontal="right"/>
      <protection locked="0"/>
    </xf>
    <xf numFmtId="44" fontId="2" fillId="3" borderId="43" xfId="1" applyFont="1" applyFill="1" applyBorder="1" applyAlignment="1" applyProtection="1">
      <alignment horizontal="right"/>
      <protection locked="0"/>
    </xf>
    <xf numFmtId="44" fontId="2" fillId="3" borderId="40" xfId="1" applyFont="1" applyFill="1" applyBorder="1" applyAlignment="1" applyProtection="1">
      <alignment horizontal="right"/>
      <protection locked="0"/>
    </xf>
    <xf numFmtId="44" fontId="2" fillId="3" borderId="31" xfId="1" applyFont="1" applyFill="1" applyBorder="1" applyAlignment="1" applyProtection="1">
      <alignment horizontal="right"/>
      <protection locked="0"/>
    </xf>
    <xf numFmtId="44" fontId="2" fillId="3" borderId="24" xfId="1" applyFont="1" applyFill="1" applyBorder="1" applyAlignment="1" applyProtection="1">
      <alignment horizontal="right"/>
      <protection locked="0"/>
    </xf>
    <xf numFmtId="44" fontId="2" fillId="3" borderId="39" xfId="1" applyFont="1" applyFill="1" applyBorder="1" applyAlignment="1" applyProtection="1">
      <alignment horizontal="right"/>
      <protection locked="0"/>
    </xf>
    <xf numFmtId="44" fontId="2" fillId="3" borderId="38" xfId="1" applyFont="1" applyFill="1" applyBorder="1" applyAlignment="1" applyProtection="1">
      <alignment horizontal="right"/>
      <protection locked="0"/>
    </xf>
    <xf numFmtId="44" fontId="2" fillId="3" borderId="41" xfId="1" applyFont="1" applyFill="1" applyBorder="1" applyAlignment="1" applyProtection="1">
      <alignment horizontal="right"/>
      <protection locked="0"/>
    </xf>
    <xf numFmtId="44" fontId="2" fillId="3" borderId="19" xfId="1" applyFont="1" applyFill="1" applyBorder="1" applyAlignment="1" applyProtection="1">
      <alignment horizontal="right" vertical="top" wrapText="1"/>
      <protection locked="0"/>
    </xf>
    <xf numFmtId="44" fontId="0" fillId="3" borderId="19" xfId="1" applyFont="1" applyFill="1" applyBorder="1" applyAlignment="1" applyProtection="1">
      <alignment horizontal="right"/>
      <protection locked="0"/>
    </xf>
    <xf numFmtId="44" fontId="0" fillId="3" borderId="44" xfId="1" applyFont="1" applyFill="1" applyBorder="1" applyAlignment="1" applyProtection="1">
      <alignment horizontal="right"/>
      <protection locked="0"/>
    </xf>
    <xf numFmtId="44" fontId="0" fillId="3" borderId="5" xfId="1" applyFont="1" applyFill="1" applyBorder="1" applyAlignment="1" applyProtection="1">
      <alignment horizontal="right"/>
      <protection locked="0"/>
    </xf>
    <xf numFmtId="44" fontId="0" fillId="3" borderId="10" xfId="1" applyFont="1" applyFill="1" applyBorder="1" applyAlignment="1" applyProtection="1">
      <alignment horizontal="right"/>
      <protection locked="0"/>
    </xf>
    <xf numFmtId="44" fontId="0" fillId="3" borderId="54" xfId="1" applyFont="1" applyFill="1" applyBorder="1" applyAlignment="1" applyProtection="1">
      <alignment horizontal="right"/>
      <protection locked="0"/>
    </xf>
    <xf numFmtId="44" fontId="0" fillId="3" borderId="11" xfId="1" applyFont="1" applyFill="1" applyBorder="1" applyAlignment="1" applyProtection="1">
      <alignment horizontal="right"/>
      <protection locked="0"/>
    </xf>
    <xf numFmtId="44" fontId="2" fillId="3" borderId="33" xfId="1" applyFont="1" applyFill="1" applyBorder="1" applyAlignment="1" applyProtection="1">
      <alignment horizontal="right" vertical="top" wrapText="1"/>
      <protection locked="0"/>
    </xf>
    <xf numFmtId="44" fontId="0" fillId="3" borderId="8" xfId="1" applyFont="1" applyFill="1" applyBorder="1" applyAlignment="1" applyProtection="1">
      <alignment horizontal="right"/>
      <protection locked="0"/>
    </xf>
    <xf numFmtId="44" fontId="0" fillId="3" borderId="17" xfId="1" applyFont="1" applyFill="1" applyBorder="1" applyAlignment="1" applyProtection="1">
      <alignment horizontal="right"/>
      <protection locked="0"/>
    </xf>
    <xf numFmtId="44" fontId="0" fillId="3" borderId="62" xfId="1" applyFont="1" applyFill="1" applyBorder="1" applyAlignment="1" applyProtection="1">
      <alignment horizontal="right"/>
      <protection locked="0"/>
    </xf>
    <xf numFmtId="0" fontId="6" fillId="2" borderId="66" xfId="0" applyFont="1" applyFill="1" applyBorder="1" applyAlignment="1">
      <alignment horizontal="center" vertical="center" wrapText="1"/>
    </xf>
    <xf numFmtId="44" fontId="9" fillId="3" borderId="5" xfId="1" applyFont="1" applyFill="1" applyBorder="1" applyAlignment="1" applyProtection="1">
      <alignment horizontal="right"/>
      <protection locked="0"/>
    </xf>
    <xf numFmtId="44" fontId="9" fillId="3" borderId="8" xfId="1" applyFont="1" applyFill="1" applyBorder="1" applyAlignment="1" applyProtection="1">
      <alignment horizontal="right"/>
      <protection locked="0"/>
    </xf>
    <xf numFmtId="44" fontId="9" fillId="3" borderId="17" xfId="1" applyFont="1" applyFill="1" applyBorder="1" applyAlignment="1" applyProtection="1">
      <alignment horizontal="right"/>
      <protection locked="0"/>
    </xf>
    <xf numFmtId="166" fontId="2" fillId="3" borderId="5" xfId="0" applyNumberFormat="1" applyFont="1" applyFill="1" applyBorder="1" applyAlignment="1" applyProtection="1">
      <alignment horizontal="center" vertical="center" wrapText="1"/>
      <protection locked="0"/>
    </xf>
    <xf numFmtId="0" fontId="7" fillId="2" borderId="56" xfId="0" applyFont="1" applyFill="1" applyBorder="1" applyAlignment="1">
      <alignment horizontal="center" vertical="center" wrapText="1"/>
    </xf>
    <xf numFmtId="0" fontId="9" fillId="3" borderId="10" xfId="0" applyFont="1" applyFill="1" applyBorder="1" applyAlignment="1" applyProtection="1">
      <alignment wrapText="1"/>
      <protection locked="0"/>
    </xf>
    <xf numFmtId="0" fontId="9" fillId="3" borderId="38" xfId="0" applyFont="1" applyFill="1" applyBorder="1" applyAlignment="1" applyProtection="1">
      <alignment wrapText="1"/>
      <protection locked="0"/>
    </xf>
    <xf numFmtId="0" fontId="0" fillId="3" borderId="44" xfId="0" applyFill="1" applyBorder="1" applyProtection="1">
      <protection locked="0"/>
    </xf>
    <xf numFmtId="165" fontId="2" fillId="3" borderId="39" xfId="0" applyNumberFormat="1" applyFont="1" applyFill="1" applyBorder="1" applyProtection="1">
      <protection locked="0"/>
    </xf>
    <xf numFmtId="44" fontId="0" fillId="3" borderId="43" xfId="1" applyFont="1" applyFill="1" applyBorder="1" applyAlignment="1" applyProtection="1">
      <alignment horizontal="right"/>
      <protection locked="0"/>
    </xf>
    <xf numFmtId="44" fontId="0" fillId="3" borderId="39" xfId="1" applyFont="1" applyFill="1" applyBorder="1" applyAlignment="1" applyProtection="1">
      <alignment horizontal="right"/>
      <protection locked="0"/>
    </xf>
    <xf numFmtId="44" fontId="0" fillId="3" borderId="38" xfId="1" applyFont="1" applyFill="1" applyBorder="1" applyAlignment="1" applyProtection="1">
      <alignment horizontal="right"/>
      <protection locked="0"/>
    </xf>
    <xf numFmtId="44" fontId="0" fillId="3" borderId="55" xfId="1" applyFont="1" applyFill="1" applyBorder="1" applyAlignment="1" applyProtection="1">
      <alignment horizontal="right"/>
      <protection locked="0"/>
    </xf>
    <xf numFmtId="44" fontId="9" fillId="3" borderId="10" xfId="1" applyFont="1" applyFill="1" applyBorder="1" applyAlignment="1" applyProtection="1">
      <alignment horizontal="right"/>
      <protection locked="0"/>
    </xf>
    <xf numFmtId="0" fontId="9" fillId="3" borderId="54" xfId="0" applyFont="1" applyFill="1" applyBorder="1" applyAlignment="1" applyProtection="1">
      <alignment horizontal="left" vertical="top" wrapText="1"/>
      <protection locked="0"/>
    </xf>
    <xf numFmtId="0" fontId="8" fillId="3" borderId="54" xfId="0" applyFont="1" applyFill="1" applyBorder="1" applyAlignment="1" applyProtection="1">
      <alignment horizontal="left"/>
      <protection locked="0"/>
    </xf>
    <xf numFmtId="0" fontId="1" fillId="0" borderId="0" xfId="0" applyFont="1" applyProtection="1">
      <protection locked="0"/>
    </xf>
    <xf numFmtId="165" fontId="1" fillId="0" borderId="0" xfId="0" applyNumberFormat="1" applyFont="1" applyProtection="1">
      <protection locked="0"/>
    </xf>
    <xf numFmtId="0" fontId="0" fillId="3" borderId="38" xfId="0" applyFill="1" applyBorder="1" applyProtection="1">
      <protection locked="0"/>
    </xf>
    <xf numFmtId="165" fontId="2" fillId="3" borderId="60" xfId="0" applyNumberFormat="1" applyFont="1" applyFill="1" applyBorder="1" applyProtection="1">
      <protection locked="0"/>
    </xf>
    <xf numFmtId="165" fontId="2" fillId="3" borderId="10" xfId="0" applyNumberFormat="1" applyFont="1" applyFill="1" applyBorder="1" applyProtection="1">
      <protection locked="0"/>
    </xf>
    <xf numFmtId="165" fontId="2" fillId="3" borderId="38" xfId="0" applyNumberFormat="1" applyFont="1" applyFill="1" applyBorder="1" applyProtection="1">
      <protection locked="0"/>
    </xf>
    <xf numFmtId="0" fontId="6" fillId="0" borderId="0" xfId="0" applyFont="1" applyProtection="1">
      <protection locked="0"/>
    </xf>
    <xf numFmtId="44" fontId="6" fillId="0" borderId="0" xfId="1" applyFont="1" applyFill="1" applyBorder="1" applyProtection="1">
      <protection locked="0"/>
    </xf>
    <xf numFmtId="0" fontId="2" fillId="3" borderId="32" xfId="0" applyFont="1" applyFill="1" applyBorder="1" applyAlignment="1" applyProtection="1">
      <alignment horizontal="left" vertical="top" wrapText="1"/>
      <protection locked="0"/>
    </xf>
    <xf numFmtId="44" fontId="2" fillId="3" borderId="48" xfId="1" applyFont="1" applyFill="1" applyBorder="1" applyAlignment="1" applyProtection="1">
      <alignment horizontal="right"/>
      <protection locked="0"/>
    </xf>
    <xf numFmtId="44" fontId="2" fillId="3" borderId="60" xfId="1" applyFont="1" applyFill="1" applyBorder="1" applyAlignment="1" applyProtection="1">
      <alignment horizontal="right"/>
      <protection locked="0"/>
    </xf>
    <xf numFmtId="0" fontId="10" fillId="0" borderId="0" xfId="0" applyFont="1" applyAlignment="1">
      <alignment horizontal="center" vertical="center"/>
    </xf>
    <xf numFmtId="0" fontId="10" fillId="0" borderId="0" xfId="0" applyFont="1" applyAlignment="1">
      <alignment vertical="center" wrapText="1"/>
    </xf>
    <xf numFmtId="44" fontId="1" fillId="0" borderId="0" xfId="1" applyFont="1" applyFill="1" applyBorder="1" applyProtection="1">
      <protection locked="0"/>
    </xf>
    <xf numFmtId="0" fontId="8" fillId="3" borderId="44" xfId="0" applyFont="1" applyFill="1" applyBorder="1" applyAlignment="1" applyProtection="1">
      <alignment horizontal="left"/>
      <protection locked="0"/>
    </xf>
    <xf numFmtId="44" fontId="9" fillId="3" borderId="38" xfId="1" applyFont="1" applyFill="1" applyBorder="1" applyAlignment="1" applyProtection="1">
      <alignment horizontal="right"/>
      <protection locked="0"/>
    </xf>
    <xf numFmtId="44" fontId="9" fillId="3" borderId="39" xfId="1" applyFont="1" applyFill="1" applyBorder="1" applyAlignment="1" applyProtection="1">
      <alignment horizontal="right"/>
      <protection locked="0"/>
    </xf>
    <xf numFmtId="44" fontId="9" fillId="3" borderId="70" xfId="1" applyFont="1" applyFill="1" applyBorder="1" applyAlignment="1" applyProtection="1">
      <alignment horizontal="right"/>
      <protection locked="0"/>
    </xf>
    <xf numFmtId="44" fontId="9" fillId="3" borderId="5" xfId="1" applyFont="1" applyFill="1" applyBorder="1" applyAlignment="1" applyProtection="1">
      <alignment horizontal="right" wrapText="1"/>
      <protection locked="0"/>
    </xf>
    <xf numFmtId="44" fontId="8" fillId="3" borderId="5" xfId="1" applyFont="1" applyFill="1" applyBorder="1" applyAlignment="1" applyProtection="1">
      <alignment horizontal="right"/>
      <protection locked="0"/>
    </xf>
    <xf numFmtId="44" fontId="9" fillId="3" borderId="39" xfId="1" applyFont="1" applyFill="1" applyBorder="1" applyAlignment="1" applyProtection="1">
      <alignment horizontal="right" wrapText="1"/>
      <protection locked="0"/>
    </xf>
    <xf numFmtId="44" fontId="8" fillId="3" borderId="39" xfId="1" applyFont="1" applyFill="1" applyBorder="1" applyAlignment="1" applyProtection="1">
      <alignment horizontal="right"/>
      <protection locked="0"/>
    </xf>
    <xf numFmtId="0" fontId="0" fillId="0" borderId="0" xfId="0" applyAlignment="1">
      <alignment horizontal="center" vertical="center"/>
    </xf>
    <xf numFmtId="0" fontId="7" fillId="0" borderId="0" xfId="0" applyFont="1" applyAlignment="1" applyProtection="1">
      <alignment vertical="center" wrapText="1"/>
      <protection locked="0"/>
    </xf>
    <xf numFmtId="4" fontId="7" fillId="0" borderId="0" xfId="0" applyNumberFormat="1" applyFont="1" applyAlignment="1" applyProtection="1">
      <alignment horizontal="right" vertical="center" wrapText="1"/>
      <protection locked="0"/>
    </xf>
    <xf numFmtId="4" fontId="6" fillId="0" borderId="0" xfId="0" applyNumberFormat="1" applyFont="1" applyAlignment="1">
      <alignment horizontal="right" vertical="center"/>
    </xf>
    <xf numFmtId="4" fontId="6" fillId="4" borderId="29" xfId="0" applyNumberFormat="1" applyFont="1" applyFill="1" applyBorder="1" applyAlignment="1">
      <alignment horizontal="left"/>
    </xf>
    <xf numFmtId="0" fontId="9" fillId="3" borderId="17" xfId="0" applyFont="1" applyFill="1" applyBorder="1" applyAlignment="1" applyProtection="1">
      <alignment wrapText="1"/>
      <protection locked="0"/>
    </xf>
    <xf numFmtId="0" fontId="6" fillId="2" borderId="67" xfId="0" applyFont="1" applyFill="1" applyBorder="1" applyAlignment="1">
      <alignment horizontal="center" vertical="center" wrapText="1"/>
    </xf>
    <xf numFmtId="0" fontId="8" fillId="3" borderId="17" xfId="0" applyFont="1" applyFill="1" applyBorder="1" applyProtection="1">
      <protection locked="0"/>
    </xf>
    <xf numFmtId="44" fontId="9" fillId="3" borderId="8" xfId="1" applyFont="1" applyFill="1" applyBorder="1" applyAlignment="1" applyProtection="1">
      <alignment horizontal="right" wrapText="1"/>
      <protection locked="0"/>
    </xf>
    <xf numFmtId="44" fontId="8" fillId="3" borderId="8" xfId="1" applyFont="1" applyFill="1" applyBorder="1" applyAlignment="1" applyProtection="1">
      <alignment horizontal="right"/>
      <protection locked="0"/>
    </xf>
    <xf numFmtId="0" fontId="6" fillId="2" borderId="61" xfId="0" applyFont="1" applyFill="1" applyBorder="1" applyAlignment="1">
      <alignment horizontal="justify" vertical="center" wrapText="1"/>
    </xf>
    <xf numFmtId="0" fontId="0" fillId="4" borderId="22" xfId="0" applyFill="1" applyBorder="1"/>
    <xf numFmtId="0" fontId="0" fillId="3" borderId="17" xfId="0" applyFill="1" applyBorder="1" applyProtection="1">
      <protection locked="0"/>
    </xf>
    <xf numFmtId="0" fontId="6" fillId="2" borderId="64" xfId="0" applyFont="1" applyFill="1" applyBorder="1" applyAlignment="1">
      <alignment vertical="center" wrapText="1"/>
    </xf>
    <xf numFmtId="0" fontId="6" fillId="2" borderId="68" xfId="0" applyFont="1" applyFill="1" applyBorder="1" applyAlignment="1">
      <alignment vertical="center" wrapText="1"/>
    </xf>
    <xf numFmtId="0" fontId="0" fillId="2" borderId="60" xfId="0" applyFill="1" applyBorder="1"/>
    <xf numFmtId="44" fontId="1" fillId="4" borderId="30" xfId="1" applyFont="1" applyFill="1" applyBorder="1" applyProtection="1"/>
    <xf numFmtId="44" fontId="1" fillId="4" borderId="23" xfId="1" applyFont="1" applyFill="1" applyBorder="1" applyProtection="1"/>
    <xf numFmtId="44" fontId="1" fillId="4" borderId="73" xfId="1" applyFont="1" applyFill="1" applyBorder="1" applyProtection="1"/>
    <xf numFmtId="44" fontId="6" fillId="4" borderId="20" xfId="0" applyNumberFormat="1" applyFont="1" applyFill="1" applyBorder="1"/>
    <xf numFmtId="0" fontId="2" fillId="3" borderId="17" xfId="0" applyFont="1" applyFill="1" applyBorder="1" applyAlignment="1" applyProtection="1">
      <alignment horizontal="left" vertical="top" wrapText="1"/>
      <protection locked="0"/>
    </xf>
    <xf numFmtId="0" fontId="0" fillId="3" borderId="10" xfId="0" applyFill="1" applyBorder="1" applyAlignment="1" applyProtection="1">
      <alignment horizontal="left"/>
      <protection locked="0"/>
    </xf>
    <xf numFmtId="0" fontId="0" fillId="3" borderId="38" xfId="0" applyFill="1" applyBorder="1" applyAlignment="1" applyProtection="1">
      <alignment horizontal="left"/>
      <protection locked="0"/>
    </xf>
    <xf numFmtId="164" fontId="0" fillId="3" borderId="60" xfId="0" applyNumberFormat="1" applyFill="1" applyBorder="1" applyAlignment="1" applyProtection="1">
      <alignment horizontal="center"/>
      <protection locked="0"/>
    </xf>
    <xf numFmtId="44" fontId="2" fillId="3" borderId="10" xfId="1" applyFont="1" applyFill="1" applyBorder="1" applyAlignment="1" applyProtection="1">
      <alignment horizontal="right"/>
      <protection locked="0"/>
    </xf>
    <xf numFmtId="44" fontId="2" fillId="3" borderId="70" xfId="1" applyFont="1" applyFill="1" applyBorder="1" applyAlignment="1" applyProtection="1">
      <alignment horizontal="right"/>
      <protection locked="0"/>
    </xf>
    <xf numFmtId="44" fontId="9" fillId="3" borderId="40" xfId="1" applyFont="1" applyFill="1" applyBorder="1" applyAlignment="1" applyProtection="1">
      <alignment horizontal="right"/>
      <protection locked="0"/>
    </xf>
    <xf numFmtId="166"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left" vertical="center"/>
      <protection locked="0"/>
    </xf>
    <xf numFmtId="0" fontId="6" fillId="2" borderId="6" xfId="0" applyFont="1" applyFill="1" applyBorder="1" applyAlignment="1">
      <alignment horizontal="center" vertical="center" wrapText="1"/>
    </xf>
    <xf numFmtId="166" fontId="2" fillId="3" borderId="25"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left" vertical="center"/>
      <protection locked="0"/>
    </xf>
    <xf numFmtId="166" fontId="2" fillId="3" borderId="48"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left" vertical="center" wrapText="1"/>
      <protection locked="0"/>
    </xf>
    <xf numFmtId="164" fontId="0" fillId="3" borderId="41" xfId="0" applyNumberFormat="1" applyFill="1" applyBorder="1" applyAlignment="1" applyProtection="1">
      <alignment horizontal="center"/>
      <protection locked="0"/>
    </xf>
    <xf numFmtId="0" fontId="6" fillId="4" borderId="75" xfId="0" applyFont="1" applyFill="1" applyBorder="1" applyAlignment="1">
      <alignment horizontal="center" vertical="center"/>
    </xf>
    <xf numFmtId="44" fontId="2" fillId="3" borderId="83" xfId="1" applyFont="1" applyFill="1" applyBorder="1" applyAlignment="1" applyProtection="1">
      <alignment horizontal="right"/>
      <protection locked="0"/>
    </xf>
    <xf numFmtId="44" fontId="1" fillId="4" borderId="76" xfId="1" applyFont="1" applyFill="1" applyBorder="1" applyProtection="1"/>
    <xf numFmtId="44" fontId="1" fillId="4" borderId="84" xfId="1" applyFont="1" applyFill="1" applyBorder="1" applyProtection="1"/>
    <xf numFmtId="44" fontId="1" fillId="4" borderId="78" xfId="1" applyFont="1" applyFill="1" applyBorder="1" applyProtection="1"/>
    <xf numFmtId="44" fontId="1" fillId="4" borderId="85" xfId="1" applyFont="1" applyFill="1" applyBorder="1" applyProtection="1"/>
    <xf numFmtId="44" fontId="6" fillId="4" borderId="61" xfId="0" applyNumberFormat="1" applyFont="1" applyFill="1" applyBorder="1"/>
    <xf numFmtId="165" fontId="2" fillId="3" borderId="53" xfId="0" applyNumberFormat="1" applyFont="1" applyFill="1" applyBorder="1" applyProtection="1">
      <protection locked="0"/>
    </xf>
    <xf numFmtId="165" fontId="2" fillId="3" borderId="7" xfId="0" applyNumberFormat="1" applyFont="1" applyFill="1" applyBorder="1" applyProtection="1">
      <protection locked="0"/>
    </xf>
    <xf numFmtId="165" fontId="2" fillId="3" borderId="41" xfId="0" applyNumberFormat="1" applyFont="1" applyFill="1" applyBorder="1" applyProtection="1">
      <protection locked="0"/>
    </xf>
    <xf numFmtId="44" fontId="2" fillId="3" borderId="45" xfId="1" applyFont="1" applyFill="1" applyBorder="1" applyAlignment="1" applyProtection="1">
      <alignment horizontal="right"/>
      <protection locked="0"/>
    </xf>
    <xf numFmtId="44" fontId="0" fillId="3" borderId="24" xfId="1" applyFont="1" applyFill="1" applyBorder="1" applyAlignment="1" applyProtection="1">
      <alignment horizontal="right"/>
      <protection locked="0"/>
    </xf>
    <xf numFmtId="44" fontId="0" fillId="3" borderId="16" xfId="1" applyFont="1" applyFill="1" applyBorder="1" applyAlignment="1" applyProtection="1">
      <alignment horizontal="right"/>
      <protection locked="0"/>
    </xf>
    <xf numFmtId="44" fontId="0" fillId="3" borderId="45" xfId="1" applyFont="1" applyFill="1" applyBorder="1" applyAlignment="1" applyProtection="1">
      <alignment horizontal="right"/>
      <protection locked="0"/>
    </xf>
    <xf numFmtId="44" fontId="0" fillId="3" borderId="48" xfId="1" applyFont="1" applyFill="1" applyBorder="1" applyAlignment="1" applyProtection="1">
      <alignment horizontal="right"/>
      <protection locked="0"/>
    </xf>
    <xf numFmtId="44" fontId="9" fillId="3" borderId="24" xfId="1" applyFont="1" applyFill="1" applyBorder="1" applyAlignment="1" applyProtection="1">
      <alignment horizontal="right"/>
      <protection locked="0"/>
    </xf>
    <xf numFmtId="44" fontId="9" fillId="3" borderId="16" xfId="1" applyFont="1" applyFill="1" applyBorder="1" applyAlignment="1" applyProtection="1">
      <alignment horizontal="right"/>
      <protection locked="0"/>
    </xf>
    <xf numFmtId="44" fontId="9" fillId="3" borderId="71" xfId="1" applyFont="1" applyFill="1" applyBorder="1" applyAlignment="1" applyProtection="1">
      <alignment horizontal="right"/>
      <protection locked="0"/>
    </xf>
    <xf numFmtId="44" fontId="9" fillId="3" borderId="48" xfId="1" applyFont="1" applyFill="1" applyBorder="1" applyAlignment="1" applyProtection="1">
      <alignment horizontal="right"/>
      <protection locked="0"/>
    </xf>
    <xf numFmtId="44" fontId="6" fillId="4" borderId="27" xfId="0" applyNumberFormat="1" applyFont="1" applyFill="1" applyBorder="1" applyAlignment="1">
      <alignment horizontal="right"/>
    </xf>
    <xf numFmtId="44" fontId="8" fillId="3" borderId="9" xfId="1" applyFont="1" applyFill="1" applyBorder="1" applyAlignment="1" applyProtection="1">
      <alignment horizontal="right"/>
      <protection locked="0"/>
    </xf>
    <xf numFmtId="44" fontId="8" fillId="3" borderId="7" xfId="1" applyFont="1" applyFill="1" applyBorder="1" applyAlignment="1" applyProtection="1">
      <alignment horizontal="right"/>
      <protection locked="0"/>
    </xf>
    <xf numFmtId="44" fontId="8" fillId="3" borderId="41" xfId="1" applyFont="1" applyFill="1" applyBorder="1" applyAlignment="1" applyProtection="1">
      <alignment horizontal="right"/>
      <protection locked="0"/>
    </xf>
    <xf numFmtId="44" fontId="6" fillId="4" borderId="84" xfId="1" applyFont="1" applyFill="1" applyBorder="1" applyAlignment="1" applyProtection="1">
      <alignment horizontal="right"/>
    </xf>
    <xf numFmtId="44" fontId="6" fillId="4" borderId="78" xfId="1" applyFont="1" applyFill="1" applyBorder="1" applyAlignment="1" applyProtection="1">
      <alignment horizontal="right"/>
    </xf>
    <xf numFmtId="44" fontId="6" fillId="4" borderId="77" xfId="1" applyFont="1" applyFill="1" applyBorder="1" applyAlignment="1" applyProtection="1">
      <alignment horizontal="right"/>
    </xf>
    <xf numFmtId="44" fontId="6" fillId="4" borderId="79" xfId="0" applyNumberFormat="1" applyFont="1" applyFill="1" applyBorder="1" applyAlignment="1">
      <alignment horizontal="right"/>
    </xf>
    <xf numFmtId="166" fontId="2" fillId="3" borderId="39" xfId="0" applyNumberFormat="1" applyFont="1" applyFill="1" applyBorder="1" applyAlignment="1" applyProtection="1">
      <alignment horizontal="center" vertical="center" wrapText="1"/>
      <protection locked="0"/>
    </xf>
    <xf numFmtId="0" fontId="2" fillId="3" borderId="39" xfId="0" applyFont="1" applyFill="1" applyBorder="1" applyAlignment="1" applyProtection="1">
      <alignment horizontal="left" vertical="center" wrapText="1"/>
      <protection locked="0"/>
    </xf>
    <xf numFmtId="0" fontId="7" fillId="2" borderId="57" xfId="0" applyFont="1" applyFill="1" applyBorder="1" applyAlignment="1">
      <alignment horizontal="center" vertical="top" wrapText="1"/>
    </xf>
    <xf numFmtId="0" fontId="2" fillId="2" borderId="4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0" fillId="0" borderId="0" xfId="0" applyAlignment="1" applyProtection="1">
      <alignment vertical="top"/>
      <protection locked="0"/>
    </xf>
    <xf numFmtId="0" fontId="0" fillId="0" borderId="0" xfId="0" applyAlignment="1">
      <alignment horizontal="left"/>
    </xf>
    <xf numFmtId="0" fontId="9" fillId="2" borderId="51" xfId="0" applyFont="1" applyFill="1" applyBorder="1" applyAlignment="1">
      <alignment horizontal="center" vertical="top" wrapText="1"/>
    </xf>
    <xf numFmtId="0" fontId="6" fillId="4" borderId="59" xfId="0" applyFont="1" applyFill="1" applyBorder="1" applyAlignment="1">
      <alignment horizontal="center" vertical="top"/>
    </xf>
    <xf numFmtId="0" fontId="7" fillId="2" borderId="42" xfId="0" applyFont="1" applyFill="1" applyBorder="1" applyAlignment="1">
      <alignment horizontal="center" vertical="top" wrapText="1"/>
    </xf>
    <xf numFmtId="0" fontId="7" fillId="2" borderId="21" xfId="0" applyFont="1" applyFill="1" applyBorder="1" applyAlignment="1">
      <alignment horizontal="center" vertical="top" wrapText="1"/>
    </xf>
    <xf numFmtId="44" fontId="9" fillId="2" borderId="48" xfId="1" applyFont="1" applyFill="1" applyBorder="1" applyAlignment="1" applyProtection="1">
      <alignment horizontal="center" vertical="center" wrapText="1"/>
    </xf>
    <xf numFmtId="44" fontId="9" fillId="4" borderId="49" xfId="1" applyFont="1" applyFill="1" applyBorder="1" applyAlignment="1" applyProtection="1">
      <alignment horizontal="center" vertical="center" wrapText="1"/>
    </xf>
    <xf numFmtId="44" fontId="9" fillId="2" borderId="80" xfId="1" applyFont="1" applyFill="1" applyBorder="1" applyAlignment="1" applyProtection="1">
      <alignment horizontal="left" vertical="center" wrapText="1"/>
    </xf>
    <xf numFmtId="44" fontId="9" fillId="2" borderId="13" xfId="1" applyFont="1" applyFill="1" applyBorder="1" applyAlignment="1" applyProtection="1">
      <alignment horizontal="left" vertical="center" wrapText="1"/>
    </xf>
    <xf numFmtId="44" fontId="9" fillId="2" borderId="5" xfId="1" applyFont="1" applyFill="1" applyBorder="1" applyAlignment="1" applyProtection="1">
      <alignment horizontal="center" vertical="center" wrapText="1"/>
    </xf>
    <xf numFmtId="44" fontId="9" fillId="2" borderId="8" xfId="1" applyFont="1" applyFill="1" applyBorder="1" applyAlignment="1" applyProtection="1">
      <alignment horizontal="center" vertical="center" wrapText="1"/>
    </xf>
    <xf numFmtId="44" fontId="9" fillId="4" borderId="19" xfId="1" applyFont="1" applyFill="1" applyBorder="1" applyAlignment="1" applyProtection="1">
      <alignment horizontal="center" vertical="center" wrapText="1"/>
    </xf>
    <xf numFmtId="44" fontId="9" fillId="2" borderId="10" xfId="1" applyFont="1" applyFill="1" applyBorder="1" applyAlignment="1" applyProtection="1">
      <alignment horizontal="left" vertical="center" wrapText="1"/>
    </xf>
    <xf numFmtId="44" fontId="9" fillId="2" borderId="29" xfId="1" applyFont="1" applyFill="1" applyBorder="1" applyAlignment="1" applyProtection="1">
      <alignment horizontal="left" vertical="center" wrapText="1"/>
    </xf>
    <xf numFmtId="44" fontId="9" fillId="2" borderId="16" xfId="1" applyFont="1" applyFill="1" applyBorder="1" applyAlignment="1" applyProtection="1">
      <alignment horizontal="left" vertical="center" wrapText="1"/>
    </xf>
    <xf numFmtId="44" fontId="9" fillId="2" borderId="24" xfId="1" applyFont="1" applyFill="1" applyBorder="1" applyAlignment="1" applyProtection="1">
      <alignment horizontal="left" vertical="center" wrapText="1"/>
    </xf>
    <xf numFmtId="44" fontId="9" fillId="2" borderId="25" xfId="1" applyFont="1" applyFill="1" applyBorder="1" applyAlignment="1" applyProtection="1">
      <alignment horizontal="center" vertical="center" wrapText="1"/>
    </xf>
    <xf numFmtId="44" fontId="9" fillId="2" borderId="28" xfId="1" applyFont="1" applyFill="1" applyBorder="1" applyAlignment="1" applyProtection="1">
      <alignment horizontal="left" vertical="center" wrapText="1"/>
    </xf>
    <xf numFmtId="44" fontId="9" fillId="2" borderId="0" xfId="1" applyFont="1" applyFill="1" applyBorder="1" applyAlignment="1" applyProtection="1">
      <alignment horizontal="left" vertical="center" wrapText="1"/>
    </xf>
    <xf numFmtId="44" fontId="9" fillId="2" borderId="5" xfId="1" applyFont="1" applyFill="1" applyBorder="1" applyAlignment="1" applyProtection="1">
      <alignment horizontal="left" vertical="center" wrapText="1"/>
    </xf>
    <xf numFmtId="44" fontId="9" fillId="2" borderId="39" xfId="1" applyFont="1" applyFill="1" applyBorder="1" applyAlignment="1" applyProtection="1">
      <alignment horizontal="center" vertical="center" wrapText="1"/>
    </xf>
    <xf numFmtId="44" fontId="9" fillId="4" borderId="44" xfId="1" applyFont="1" applyFill="1" applyBorder="1" applyAlignment="1" applyProtection="1">
      <alignment horizontal="center" vertical="center" wrapText="1"/>
    </xf>
    <xf numFmtId="44" fontId="9" fillId="2" borderId="38" xfId="1" applyFont="1" applyFill="1" applyBorder="1" applyAlignment="1" applyProtection="1">
      <alignment horizontal="left" vertical="center" wrapText="1"/>
    </xf>
    <xf numFmtId="44" fontId="9" fillId="2" borderId="39" xfId="1" applyFont="1" applyFill="1" applyBorder="1" applyAlignment="1" applyProtection="1">
      <alignment horizontal="left" vertical="center" wrapText="1"/>
    </xf>
    <xf numFmtId="44" fontId="9" fillId="4" borderId="57" xfId="0" applyNumberFormat="1" applyFont="1" applyFill="1" applyBorder="1" applyAlignment="1">
      <alignment horizontal="center" vertical="center" wrapText="1"/>
    </xf>
    <xf numFmtId="44" fontId="9" fillId="4" borderId="52" xfId="0" applyNumberFormat="1" applyFont="1" applyFill="1" applyBorder="1" applyAlignment="1">
      <alignment horizontal="center" vertical="center" wrapText="1"/>
    </xf>
    <xf numFmtId="44" fontId="9" fillId="4" borderId="22" xfId="0" applyNumberFormat="1" applyFont="1" applyFill="1" applyBorder="1" applyAlignment="1">
      <alignment horizontal="center" vertical="center" wrapText="1"/>
    </xf>
    <xf numFmtId="44" fontId="9" fillId="4" borderId="21" xfId="0" applyNumberFormat="1" applyFont="1" applyFill="1" applyBorder="1" applyAlignment="1">
      <alignment horizontal="center" vertical="center" wrapText="1"/>
    </xf>
    <xf numFmtId="167" fontId="0" fillId="0" borderId="61" xfId="2" applyNumberFormat="1" applyFont="1" applyBorder="1" applyAlignment="1" applyProtection="1">
      <alignment horizontal="center" vertical="center"/>
    </xf>
    <xf numFmtId="0" fontId="9" fillId="4" borderId="82" xfId="0" applyFont="1" applyFill="1" applyBorder="1" applyAlignment="1">
      <alignment horizontal="center" vertical="center" wrapText="1"/>
    </xf>
    <xf numFmtId="166" fontId="9" fillId="4" borderId="57" xfId="0" applyNumberFormat="1" applyFont="1" applyFill="1" applyBorder="1" applyAlignment="1">
      <alignment horizontal="center" vertical="center" wrapText="1"/>
    </xf>
    <xf numFmtId="0" fontId="9" fillId="4" borderId="57" xfId="0" applyFont="1" applyFill="1" applyBorder="1" applyAlignment="1">
      <alignment horizontal="left" vertical="center" wrapText="1"/>
    </xf>
    <xf numFmtId="0" fontId="2" fillId="2" borderId="26" xfId="0" applyFont="1" applyFill="1" applyBorder="1" applyAlignment="1">
      <alignment horizontal="center" vertical="center" wrapText="1"/>
    </xf>
    <xf numFmtId="44" fontId="9" fillId="4" borderId="81" xfId="1" applyFont="1" applyFill="1" applyBorder="1" applyAlignment="1" applyProtection="1">
      <alignment horizontal="center" vertical="center" wrapText="1"/>
    </xf>
    <xf numFmtId="0" fontId="6" fillId="2" borderId="4" xfId="0" applyFont="1" applyFill="1" applyBorder="1" applyAlignment="1">
      <alignment vertical="center"/>
    </xf>
    <xf numFmtId="0" fontId="6" fillId="2" borderId="8"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8" fillId="0" borderId="0" xfId="0" applyFont="1" applyAlignment="1" applyProtection="1">
      <alignment vertical="center"/>
      <protection locked="0"/>
    </xf>
    <xf numFmtId="0" fontId="1" fillId="0" borderId="0" xfId="0" applyFont="1" applyAlignment="1">
      <alignment horizontal="left"/>
    </xf>
    <xf numFmtId="0" fontId="0" fillId="0" borderId="0" xfId="0" applyAlignment="1">
      <alignment horizontal="center"/>
    </xf>
    <xf numFmtId="0" fontId="7" fillId="2" borderId="72" xfId="0" applyFont="1" applyFill="1" applyBorder="1" applyAlignment="1">
      <alignment horizontal="justify" vertical="center" wrapText="1"/>
    </xf>
    <xf numFmtId="0" fontId="7" fillId="2" borderId="64"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4" borderId="22" xfId="0" applyFont="1" applyFill="1" applyBorder="1"/>
    <xf numFmtId="3" fontId="8" fillId="4" borderId="50" xfId="0" applyNumberFormat="1" applyFont="1" applyFill="1" applyBorder="1" applyAlignment="1">
      <alignment horizontal="right"/>
    </xf>
    <xf numFmtId="168" fontId="8" fillId="4" borderId="46" xfId="0" applyNumberFormat="1" applyFont="1" applyFill="1" applyBorder="1" applyAlignment="1">
      <alignment horizontal="center"/>
    </xf>
    <xf numFmtId="168" fontId="8" fillId="4" borderId="69" xfId="0" applyNumberFormat="1" applyFont="1" applyFill="1" applyBorder="1" applyAlignment="1">
      <alignment horizontal="center"/>
    </xf>
    <xf numFmtId="168" fontId="8" fillId="4" borderId="0" xfId="0" applyNumberFormat="1" applyFont="1" applyFill="1" applyAlignment="1">
      <alignment horizontal="center"/>
    </xf>
    <xf numFmtId="44" fontId="1" fillId="4" borderId="77" xfId="1" applyFont="1" applyFill="1" applyBorder="1" applyProtection="1"/>
    <xf numFmtId="0" fontId="6" fillId="4" borderId="18" xfId="0" applyFont="1" applyFill="1" applyBorder="1" applyAlignment="1">
      <alignment horizontal="center" vertical="center"/>
    </xf>
    <xf numFmtId="0" fontId="0" fillId="0" borderId="0" xfId="0" applyAlignment="1" applyProtection="1">
      <alignment horizontal="center" vertical="center"/>
      <protection locked="0"/>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8" fillId="4" borderId="50" xfId="0" applyFont="1" applyFill="1" applyBorder="1" applyAlignment="1">
      <alignment horizontal="left"/>
    </xf>
    <xf numFmtId="44" fontId="9" fillId="4" borderId="42" xfId="0" applyNumberFormat="1" applyFont="1" applyFill="1" applyBorder="1" applyAlignment="1">
      <alignment horizontal="right"/>
    </xf>
    <xf numFmtId="44" fontId="9" fillId="4" borderId="14" xfId="0" applyNumberFormat="1" applyFont="1" applyFill="1" applyBorder="1" applyAlignment="1">
      <alignment horizontal="right"/>
    </xf>
    <xf numFmtId="0" fontId="6" fillId="2" borderId="34" xfId="0" applyFont="1" applyFill="1" applyBorder="1" applyAlignment="1">
      <alignment horizontal="center" vertical="center" wrapText="1"/>
    </xf>
    <xf numFmtId="0" fontId="6" fillId="2" borderId="47" xfId="0" applyFont="1" applyFill="1" applyBorder="1" applyAlignment="1">
      <alignment vertical="center"/>
    </xf>
    <xf numFmtId="0" fontId="6" fillId="2" borderId="49" xfId="0" applyFont="1" applyFill="1" applyBorder="1" applyAlignment="1">
      <alignment vertical="center"/>
    </xf>
    <xf numFmtId="0" fontId="6" fillId="4" borderId="35" xfId="0" applyFont="1" applyFill="1" applyBorder="1"/>
    <xf numFmtId="0" fontId="6" fillId="4" borderId="36" xfId="0" applyFont="1" applyFill="1" applyBorder="1"/>
    <xf numFmtId="165" fontId="7" fillId="4" borderId="28" xfId="0" applyNumberFormat="1" applyFont="1" applyFill="1" applyBorder="1"/>
    <xf numFmtId="165" fontId="7" fillId="4" borderId="25" xfId="0" applyNumberFormat="1" applyFont="1" applyFill="1" applyBorder="1"/>
    <xf numFmtId="165" fontId="7" fillId="4" borderId="27" xfId="0" applyNumberFormat="1" applyFont="1" applyFill="1" applyBorder="1"/>
    <xf numFmtId="165" fontId="7" fillId="4" borderId="79" xfId="0" applyNumberFormat="1" applyFont="1" applyFill="1" applyBorder="1"/>
    <xf numFmtId="165" fontId="1" fillId="4" borderId="76" xfId="0" applyNumberFormat="1" applyFont="1" applyFill="1" applyBorder="1"/>
    <xf numFmtId="165" fontId="1" fillId="4" borderId="78" xfId="0" applyNumberFormat="1" applyFont="1" applyFill="1" applyBorder="1"/>
    <xf numFmtId="165" fontId="1" fillId="4" borderId="77" xfId="0" applyNumberFormat="1" applyFont="1" applyFill="1" applyBorder="1"/>
    <xf numFmtId="0" fontId="8" fillId="4" borderId="28" xfId="0" applyFont="1" applyFill="1" applyBorder="1"/>
    <xf numFmtId="0" fontId="8" fillId="4" borderId="65" xfId="0" applyFont="1" applyFill="1" applyBorder="1" applyAlignment="1">
      <alignment horizontal="left"/>
    </xf>
    <xf numFmtId="44" fontId="9" fillId="4" borderId="26" xfId="0" applyNumberFormat="1" applyFont="1" applyFill="1" applyBorder="1" applyAlignment="1">
      <alignment horizontal="right"/>
    </xf>
    <xf numFmtId="44" fontId="9" fillId="4" borderId="25" xfId="0" applyNumberFormat="1" applyFont="1" applyFill="1" applyBorder="1" applyAlignment="1">
      <alignment horizontal="right"/>
    </xf>
    <xf numFmtId="44" fontId="9" fillId="4" borderId="22" xfId="0" applyNumberFormat="1" applyFont="1" applyFill="1" applyBorder="1" applyAlignment="1">
      <alignment horizontal="right"/>
    </xf>
    <xf numFmtId="44" fontId="9" fillId="4" borderId="0" xfId="0" applyNumberFormat="1" applyFont="1" applyFill="1" applyAlignment="1">
      <alignment horizontal="right"/>
    </xf>
    <xf numFmtId="0" fontId="8" fillId="2" borderId="22" xfId="0" applyFont="1" applyFill="1" applyBorder="1" applyAlignment="1">
      <alignment vertical="center"/>
    </xf>
    <xf numFmtId="0" fontId="6" fillId="2" borderId="42" xfId="0" applyFont="1" applyFill="1" applyBorder="1" applyAlignment="1">
      <alignment horizontal="center" vertical="center" wrapText="1"/>
    </xf>
    <xf numFmtId="0" fontId="6" fillId="4" borderId="20" xfId="0" applyFont="1" applyFill="1" applyBorder="1" applyAlignment="1">
      <alignment horizontal="center" vertical="center"/>
    </xf>
    <xf numFmtId="0" fontId="7" fillId="2" borderId="4" xfId="0" applyFont="1" applyFill="1" applyBorder="1" applyAlignment="1">
      <alignment vertical="center" wrapText="1"/>
    </xf>
    <xf numFmtId="0" fontId="6" fillId="2" borderId="5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4" borderId="28" xfId="0" applyFont="1" applyFill="1" applyBorder="1" applyAlignment="1">
      <alignment horizontal="left"/>
    </xf>
    <xf numFmtId="0" fontId="6" fillId="4" borderId="27" xfId="0" applyFont="1" applyFill="1" applyBorder="1" applyAlignment="1">
      <alignment horizontal="left"/>
    </xf>
    <xf numFmtId="44" fontId="6" fillId="4" borderId="25" xfId="0" applyNumberFormat="1" applyFont="1" applyFill="1" applyBorder="1" applyAlignment="1">
      <alignment horizontal="right"/>
    </xf>
    <xf numFmtId="44" fontId="6" fillId="4" borderId="28" xfId="0" applyNumberFormat="1" applyFont="1" applyFill="1" applyBorder="1" applyAlignment="1">
      <alignment horizontal="right"/>
    </xf>
    <xf numFmtId="44" fontId="6" fillId="4" borderId="29" xfId="0" applyNumberFormat="1" applyFont="1" applyFill="1" applyBorder="1" applyAlignment="1">
      <alignment horizontal="right"/>
    </xf>
    <xf numFmtId="44" fontId="6" fillId="4" borderId="74" xfId="0" applyNumberFormat="1" applyFont="1" applyFill="1" applyBorder="1"/>
    <xf numFmtId="0" fontId="1" fillId="0" borderId="15" xfId="0" applyFont="1" applyBorder="1" applyAlignment="1">
      <alignment horizontal="left"/>
    </xf>
    <xf numFmtId="0" fontId="6" fillId="2" borderId="51" xfId="0" applyFont="1" applyFill="1" applyBorder="1" applyAlignment="1">
      <alignment horizontal="center" vertical="center" wrapText="1"/>
    </xf>
    <xf numFmtId="0" fontId="6" fillId="2" borderId="59" xfId="0" applyFont="1" applyFill="1" applyBorder="1" applyAlignment="1">
      <alignment horizontal="center" vertical="center" wrapText="1"/>
    </xf>
    <xf numFmtId="44" fontId="1" fillId="4" borderId="58" xfId="1" applyFont="1" applyFill="1" applyBorder="1" applyProtection="1"/>
    <xf numFmtId="0" fontId="8" fillId="2" borderId="10" xfId="0" applyFont="1" applyFill="1" applyBorder="1"/>
    <xf numFmtId="0" fontId="8" fillId="2" borderId="38" xfId="0" applyFont="1" applyFill="1" applyBorder="1"/>
    <xf numFmtId="0" fontId="8" fillId="4" borderId="0" xfId="0" applyFont="1" applyFill="1" applyAlignment="1">
      <alignment horizontal="left"/>
    </xf>
    <xf numFmtId="44" fontId="6" fillId="4" borderId="84" xfId="1" applyFont="1" applyFill="1" applyBorder="1" applyProtection="1"/>
    <xf numFmtId="44" fontId="6" fillId="4" borderId="78" xfId="1" applyFont="1" applyFill="1" applyBorder="1" applyProtection="1"/>
    <xf numFmtId="44" fontId="6" fillId="4" borderId="85" xfId="1" applyFont="1" applyFill="1" applyBorder="1" applyProtection="1"/>
    <xf numFmtId="0" fontId="8" fillId="2" borderId="17" xfId="0" applyFont="1" applyFill="1" applyBorder="1" applyAlignment="1">
      <alignment vertical="center"/>
    </xf>
    <xf numFmtId="0" fontId="6" fillId="4" borderId="28" xfId="0" applyFont="1" applyFill="1" applyBorder="1" applyAlignment="1">
      <alignment wrapText="1"/>
    </xf>
    <xf numFmtId="0" fontId="0" fillId="5" borderId="18"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4" xfId="0" applyFill="1" applyBorder="1" applyAlignment="1">
      <alignment horizontal="center" vertical="center" wrapText="1"/>
    </xf>
    <xf numFmtId="0" fontId="3" fillId="5" borderId="3" xfId="0" applyFont="1" applyFill="1" applyBorder="1" applyAlignment="1">
      <alignment horizontal="center"/>
    </xf>
    <xf numFmtId="0" fontId="3" fillId="5" borderId="13" xfId="0" applyFont="1" applyFill="1" applyBorder="1" applyAlignment="1">
      <alignment horizontal="center"/>
    </xf>
    <xf numFmtId="0" fontId="3" fillId="5" borderId="12" xfId="0" applyFont="1" applyFill="1" applyBorder="1" applyAlignment="1">
      <alignment horizont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3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3">
    <cellStyle name="Currency" xfId="1" builtinId="4"/>
    <cellStyle name="Normal" xfId="0" builtinId="0"/>
    <cellStyle name="Percent" xfId="2" builtinId="5"/>
  </cellStyles>
  <dxfs count="488">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medium">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right"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border>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4" formatCode="#,##0.00"/>
      <fill>
        <patternFill patternType="solid">
          <fgColor indexed="64"/>
          <bgColor theme="6" tint="-0.249977111117893"/>
        </patternFill>
      </fill>
      <alignment horizontal="left"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auto="1"/>
        <name val="Arial"/>
        <family val="2"/>
        <scheme val="none"/>
      </font>
    </dxf>
    <dxf>
      <border>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medium">
          <color indexed="64"/>
        </bottom>
      </border>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border>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general" vertical="bottom"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auto="1"/>
        <name val="Arial"/>
        <family val="2"/>
        <scheme val="none"/>
      </font>
    </dxf>
    <dxf>
      <border>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style="medium">
          <color indexed="64"/>
        </right>
        <top/>
        <bottom style="medium">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left style="medium">
          <color indexed="64"/>
        </left>
        <right style="medium">
          <color indexed="64"/>
        </right>
        <top/>
        <bottom style="thin">
          <color indexed="64"/>
        </bottom>
        <vertical/>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color auto="1"/>
        <name val="Arial"/>
        <family val="2"/>
        <scheme val="none"/>
      </font>
      <fill>
        <patternFill patternType="solid">
          <fgColor indexed="64"/>
          <bgColor theme="9" tint="0.79998168889431442"/>
        </patternFill>
      </fill>
      <alignment horizontal="lef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right style="thin">
          <color indexed="64"/>
        </right>
        <top/>
        <bottom/>
      </border>
      <protection locked="1" hidden="0"/>
    </dxf>
    <dxf>
      <font>
        <strike val="0"/>
        <outline val="0"/>
        <shadow val="0"/>
        <u val="none"/>
        <vertAlign val="baseline"/>
        <color auto="1"/>
        <name val="Arial"/>
        <family val="2"/>
        <scheme val="none"/>
      </font>
      <fill>
        <patternFill patternType="solid">
          <fgColor indexed="64"/>
          <bgColor theme="6" tint="0.39997558519241921"/>
        </patternFill>
      </fill>
      <border diagonalUp="0" diagonalDown="0">
        <left/>
        <right style="thin">
          <color indexed="64"/>
        </right>
        <top style="thin">
          <color indexed="64"/>
        </top>
        <bottom style="thin">
          <color indexed="64"/>
        </bottom>
      </border>
      <protection locked="1" hidden="0"/>
    </dxf>
    <dxf>
      <fill>
        <patternFill patternType="solid">
          <fgColor indexed="64"/>
          <bgColor theme="6" tint="-0.249977111117893"/>
        </patternFill>
      </fill>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top style="thin">
          <color indexed="64"/>
        </top>
        <bottom/>
      </border>
      <protection locked="1" hidden="0"/>
    </dxf>
    <dxf>
      <font>
        <b/>
      </font>
      <fill>
        <patternFill patternType="solid">
          <fgColor indexed="64"/>
          <bgColor theme="6" tint="-0.249977111117893"/>
        </patternFill>
      </fill>
      <border diagonalUp="0" diagonalDown="0">
        <left style="medium">
          <color indexed="64"/>
        </left>
        <right/>
        <top style="thin">
          <color indexed="64"/>
        </top>
        <bottom style="thin">
          <color indexed="64"/>
        </bottom>
        <vertical/>
      </border>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style="thin">
          <color indexed="64"/>
        </left>
        <right/>
        <top style="thin">
          <color indexed="64"/>
        </top>
        <bottom/>
      </border>
      <protection locked="1" hidden="0"/>
    </dxf>
    <dxf>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right style="thin">
          <color indexed="64"/>
        </right>
        <top style="thin">
          <color indexed="64"/>
        </top>
        <bottom/>
      </border>
      <protection locked="1" hidden="0"/>
    </dxf>
    <dxf>
      <fill>
        <patternFill patternType="solid">
          <fgColor indexed="64"/>
          <bgColor theme="9" tint="0.7999816888943144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strike val="0"/>
        <outline val="0"/>
        <shadow val="0"/>
        <u val="none"/>
        <vertAlign val="baseline"/>
        <sz val="12"/>
        <color auto="1"/>
        <name val="Arial"/>
        <family val="2"/>
        <scheme val="none"/>
      </font>
      <fill>
        <patternFill patternType="solid">
          <fgColor indexed="64"/>
          <bgColor theme="6" tint="-0.249977111117893"/>
        </patternFill>
      </fill>
      <protection locked="1" hidden="0"/>
    </dxf>
    <dxf>
      <border diagonalUp="0" diagonalDown="0">
        <left style="medium">
          <color indexed="64"/>
        </left>
        <right style="medium">
          <color indexed="64"/>
        </right>
        <top style="medium">
          <color indexed="64"/>
        </top>
        <bottom style="medium">
          <color indexed="64"/>
        </bottom>
      </border>
    </dxf>
    <dxf>
      <fill>
        <patternFill patternType="solid">
          <fgColor indexed="64"/>
          <bgColor theme="9" tint="0.79998168889431442"/>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style="medium">
          <color indexed="64"/>
        </right>
        <top/>
        <bottom style="medium">
          <color indexed="64"/>
        </bottom>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6" tint="-0.249977111117893"/>
        </patternFill>
      </fill>
      <border diagonalUp="0" diagonalDown="0">
        <left style="medium">
          <color indexed="64"/>
        </left>
        <right style="medium">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medium">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medium">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medium">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right style="medium">
          <color indexed="64"/>
        </right>
        <top style="thin">
          <color indexed="64"/>
        </top>
        <bottom/>
      </border>
      <protection locked="1" hidden="0"/>
    </dxf>
    <dxf>
      <fill>
        <patternFill patternType="solid">
          <fgColor indexed="64"/>
          <bgColor theme="9" tint="0.79998168889431442"/>
        </patternFill>
      </fill>
      <alignment horizontal="left" vertical="bottom" textRotation="0" wrapText="0" indent="0" justifyLastLine="0" shrinkToFit="0" readingOrder="0"/>
      <border diagonalUp="0" diagonalDown="0">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right style="thin">
          <color indexed="64"/>
        </right>
        <top style="thin">
          <color indexed="64"/>
        </top>
        <bottom/>
      </border>
      <protection locked="1" hidden="0"/>
    </dxf>
    <dxf>
      <fill>
        <patternFill patternType="solid">
          <fgColor indexed="64"/>
          <bgColor theme="6" tint="0.39997558519241921"/>
        </patternFill>
      </fill>
      <border diagonalUp="0" diagonalDown="0">
        <left/>
        <right style="thin">
          <color indexed="64"/>
        </right>
        <top style="thin">
          <color indexed="64"/>
        </top>
        <bottom style="thin">
          <color indexed="64"/>
        </bottom>
        <vertical/>
        <horizontal/>
      </border>
      <protection locked="1" hidden="0"/>
    </dxf>
    <dxf>
      <font>
        <strike val="0"/>
        <outline val="0"/>
        <shadow val="0"/>
        <u val="none"/>
        <vertAlign val="baseline"/>
        <color auto="1"/>
        <name val="Arial"/>
        <family val="2"/>
        <scheme val="none"/>
      </font>
      <fill>
        <patternFill patternType="solid">
          <fgColor indexed="64"/>
          <bgColor theme="6" tint="-0.249977111117893"/>
        </patternFill>
      </fill>
      <protection locked="1" hidden="0"/>
    </dxf>
    <dxf>
      <border diagonalUp="0" diagonalDown="0">
        <left style="medium">
          <color indexed="64"/>
        </left>
        <right style="medium">
          <color indexed="64"/>
        </right>
        <top style="medium">
          <color indexed="64"/>
        </top>
        <bottom style="medium">
          <color indexed="64"/>
        </bottom>
      </border>
    </dxf>
    <dxf>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medium">
          <color indexed="64"/>
        </left>
        <right style="medium">
          <color indexed="64"/>
        </right>
        <top style="thin">
          <color indexed="64"/>
        </top>
        <bottom style="medium">
          <color indexed="64"/>
        </bottom>
      </border>
      <protection locked="1" hidden="0"/>
    </dxf>
    <dxf>
      <font>
        <b/>
      </font>
      <numFmt numFmtId="165" formatCode="_-[$£-809]* #,##0.00_-;\-[$£-809]* #,##0.00_-;_-[$£-809]* &quot;-&quot;??_-;_-@_-"/>
      <fill>
        <patternFill patternType="solid">
          <fgColor indexed="64"/>
          <bgColor theme="6" tint="-0.249977111117893"/>
        </patternFill>
      </fill>
      <border diagonalUp="0" diagonalDown="0">
        <left style="medium">
          <color indexed="64"/>
        </left>
        <right style="medium">
          <color indexed="64"/>
        </right>
        <top style="thin">
          <color indexed="64"/>
        </top>
        <bottom style="thin">
          <color indexed="64"/>
        </bottom>
        <vertical/>
      </border>
      <protection locked="1"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Arial"/>
        <family val="2"/>
        <scheme val="none"/>
      </font>
      <numFmt numFmtId="165" formatCode="_-[$£-809]* #,##0.00_-;\-[$£-809]* #,##0.00_-;_-[$£-809]* &quot;-&quot;??_-;_-@_-"/>
      <fill>
        <patternFill patternType="solid">
          <fgColor indexed="64"/>
          <bgColor theme="6" tint="-0.249977111117893"/>
        </patternFill>
      </fill>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_-[$£-809]* #,##0.00_-;\-[$£-809]* #,##0.00_-;_-[$£-809]*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style="thin">
          <color indexed="64"/>
        </left>
        <right style="medium">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medium">
          <color indexed="64"/>
        </right>
        <top style="thin">
          <color indexed="64"/>
        </top>
        <bottom style="thin">
          <color indexed="64"/>
        </bottom>
        <vertical style="thin">
          <color indexed="64"/>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style="medium">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style="thin">
          <color indexed="64"/>
        </vertical>
        <horizontal/>
      </border>
      <protection locked="0" hidden="0"/>
    </dxf>
    <dxf>
      <border outline="0">
        <top style="thin">
          <color indexed="64"/>
        </top>
      </border>
    </dxf>
    <dxf>
      <font>
        <b/>
        <strike val="0"/>
        <outline val="0"/>
        <shadow val="0"/>
        <u val="none"/>
        <vertAlign val="baseline"/>
        <color auto="1"/>
        <name val="Arial"/>
        <family val="2"/>
        <scheme val="none"/>
      </font>
      <fill>
        <patternFill patternType="solid">
          <fgColor indexed="64"/>
          <bgColor theme="6" tint="-0.249977111117893"/>
        </patternFill>
      </fill>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protection locked="0"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style="medium">
          <color indexed="64"/>
        </right>
        <top/>
        <bottom style="medium">
          <color indexed="64"/>
        </bottom>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6" tint="-0.249977111117893"/>
        </patternFill>
      </fill>
      <border diagonalUp="0" diagonalDown="0">
        <left style="medium">
          <color indexed="64"/>
        </left>
        <right style="medium">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medium">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style="thin">
          <color indexed="64"/>
        </left>
        <right style="medium">
          <color indexed="64"/>
        </right>
        <top/>
        <bottom/>
      </border>
      <protection locked="1" hidden="0"/>
    </dxf>
    <dxf>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6" tint="-0.249977111117893"/>
        </patternFill>
      </fill>
      <border diagonalUp="0" diagonalDown="0" outline="0">
        <left/>
        <right style="thin">
          <color indexed="64"/>
        </right>
        <top/>
        <bottom/>
      </border>
      <protection locked="1" hidden="0"/>
    </dxf>
    <dxf>
      <fill>
        <patternFill patternType="solid">
          <fgColor indexed="64"/>
          <bgColor theme="6" tint="0.39997558519241921"/>
        </patternFill>
      </fill>
      <border diagonalUp="0" diagonalDown="0">
        <left/>
        <right style="thin">
          <color indexed="64"/>
        </right>
        <top style="thin">
          <color indexed="64"/>
        </top>
        <bottom style="thin">
          <color indexed="64"/>
        </bottom>
        <vertical/>
        <horizontal/>
      </border>
      <protection locked="1" hidden="0"/>
    </dxf>
    <dxf>
      <fill>
        <patternFill patternType="solid">
          <fgColor indexed="64"/>
          <bgColor theme="6" tint="-0.249977111117893"/>
        </patternFill>
      </fill>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top/>
        <bottom/>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6" tint="-0.249977111117893"/>
        </patternFill>
      </fill>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right" vertical="bottom"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alignment horizontal="left" vertical="bottom" textRotation="0" wrapText="0" indent="0" justifyLastLine="0" shrinkToFit="0" readingOrder="0"/>
      <border diagonalUp="0" diagonalDown="0" outline="0">
        <left style="thin">
          <color indexed="64"/>
        </left>
        <right style="medium">
          <color indexed="64"/>
        </right>
        <top/>
        <bottom/>
      </border>
      <protection locked="1" hidden="0"/>
    </dxf>
    <dxf>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border>
      <protection locked="0" hidden="0"/>
    </dxf>
    <dxf>
      <fill>
        <patternFill patternType="solid">
          <fgColor indexed="64"/>
          <bgColor theme="6" tint="-0.249977111117893"/>
        </patternFill>
      </fill>
      <border diagonalUp="0" diagonalDown="0" outline="0">
        <left/>
        <right style="thin">
          <color indexed="64"/>
        </right>
        <top/>
        <bottom/>
      </border>
      <protection locked="1" hidden="0"/>
    </dxf>
    <dxf>
      <fill>
        <patternFill patternType="solid">
          <fgColor indexed="64"/>
          <bgColor theme="6" tint="0.39997558519241921"/>
        </patternFill>
      </fill>
      <border diagonalUp="0" diagonalDown="0">
        <left/>
        <right style="thin">
          <color indexed="64"/>
        </right>
        <top style="thin">
          <color indexed="64"/>
        </top>
        <bottom style="thin">
          <color indexed="64"/>
        </bottom>
        <vertical style="thin">
          <color indexed="64"/>
        </vertical>
        <horizontal/>
      </border>
      <protection locked="1" hidden="0"/>
    </dxf>
    <dxf>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numFmt numFmtId="34" formatCode="_-&quot;£&quot;* #,##0.00_-;\-&quot;£&quot;* #,##0.00_-;_-&quot;£&quot;* &quot;-&quot;??_-;_-@_-"/>
      <fill>
        <patternFill patternType="solid">
          <fgColor indexed="64"/>
          <bgColor theme="6" tint="-0.249977111117893"/>
        </patternFill>
      </fill>
      <border diagonalUp="0" diagonalDown="0" outline="0">
        <left style="medium">
          <color indexed="64"/>
        </left>
        <right style="medium">
          <color indexed="64"/>
        </right>
        <top/>
        <bottom style="medium">
          <color indexed="64"/>
        </bottom>
      </border>
      <protection locked="1" hidden="0"/>
    </dxf>
    <dxf>
      <font>
        <b/>
        <i val="0"/>
        <strike val="0"/>
        <condense val="0"/>
        <extend val="0"/>
        <outline val="0"/>
        <shadow val="0"/>
        <u val="none"/>
        <vertAlign val="baseline"/>
        <sz val="12"/>
        <color theme="1"/>
        <name val="Arial"/>
        <family val="2"/>
        <scheme val="none"/>
      </font>
      <numFmt numFmtId="34" formatCode="_-&quot;£&quot;* #,##0.00_-;\-&quot;£&quot;* #,##0.00_-;_-&quot;£&quot;* &quot;-&quot;??_-;_-@_-"/>
      <fill>
        <patternFill patternType="solid">
          <fgColor indexed="64"/>
          <bgColor theme="6" tint="-0.249977111117893"/>
        </patternFill>
      </fill>
      <border diagonalUp="0" diagonalDown="0">
        <left style="medium">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right/>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8" formatCode="_-&quot;£&quot;* #,##0_-;\-&quot;£&quot;* #,##0_-;_-&quot;£&quot;* &quot;-&quot;??_-;_-@_-"/>
      <fill>
        <patternFill patternType="solid">
          <fgColor indexed="64"/>
          <bgColor theme="6" tint="-0.249977111117893"/>
        </patternFill>
      </fill>
      <alignment horizontal="center" vertical="bottom" textRotation="0" wrapText="0" indent="0" justifyLastLine="0" shrinkToFit="0" readingOrder="0"/>
      <border diagonalUp="0" diagonalDown="0" outline="0">
        <left style="medium">
          <color indexed="64"/>
        </left>
        <right/>
        <top style="double">
          <color indexed="64"/>
        </top>
        <bottom/>
      </border>
      <protection locked="1" hidden="0"/>
    </dxf>
    <dxf>
      <numFmt numFmtId="164" formatCode="#,##0.0"/>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6" tint="-0.249977111117893"/>
        </patternFill>
      </fill>
      <alignment horizontal="right" vertical="bottom" textRotation="0" wrapText="0" indent="0" justifyLastLine="0" shrinkToFit="0" readingOrder="0"/>
      <border diagonalUp="0" diagonalDown="0" outline="0">
        <left style="thin">
          <color indexed="64"/>
        </left>
        <right style="medium">
          <color indexed="64"/>
        </right>
        <top/>
        <bottom/>
      </border>
      <protection locked="1" hidden="0"/>
    </dxf>
    <dxf>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right style="thin">
          <color indexed="64"/>
        </right>
        <top/>
        <bottom/>
      </border>
      <protection locked="1" hidden="0"/>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6" tint="-0.249977111117893"/>
        </patternFill>
      </fill>
      <border diagonalUp="0" diagonalDown="0" outline="0">
        <left/>
        <right style="thin">
          <color indexed="64"/>
        </right>
        <top/>
        <bottom/>
      </border>
      <protection locked="1" hidden="0"/>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protection locked="0" hidden="0"/>
    </dxf>
    <dxf>
      <font>
        <strike val="0"/>
        <outline val="0"/>
        <shadow val="0"/>
        <u val="none"/>
        <vertAlign val="baseline"/>
        <sz val="12"/>
        <color auto="1"/>
        <name val="Arial"/>
        <family val="2"/>
        <scheme val="none"/>
      </font>
      <protection locked="1" hidden="0"/>
    </dxf>
    <dxf>
      <border diagonalUp="0" diagonalDown="0">
        <left style="medium">
          <color indexed="64"/>
        </left>
        <right style="medium">
          <color indexed="64"/>
        </right>
        <top style="medium">
          <color indexed="64"/>
        </top>
        <bottom style="medium">
          <color indexed="64"/>
        </bottom>
      </border>
    </dxf>
    <dxf>
      <fill>
        <patternFill patternType="solid">
          <fgColor indexed="64"/>
          <bgColor theme="9" tint="0.79998168889431442"/>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39997558519241921"/>
        </patternFill>
      </fill>
      <alignment horizontal="left" vertical="center" textRotation="0" wrapText="1" indent="0" justifyLastLine="0" shrinkToFit="0" readingOrder="0"/>
      <border diagonalUp="0" diagonalDown="0" outline="0">
        <left style="double">
          <color indexed="64"/>
        </left>
        <right/>
        <top style="double">
          <color indexed="64"/>
        </top>
        <bottom style="double">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right style="thin">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left" vertical="center" textRotation="0" wrapText="1" indent="0" justifyLastLine="0" shrinkToFit="0" readingOrder="0"/>
      <border diagonalUp="0" diagonalDown="0" outline="0">
        <left style="medium">
          <color indexed="64"/>
        </left>
        <right style="thin">
          <color indexed="64"/>
        </right>
        <top style="double">
          <color indexed="64"/>
        </top>
        <bottom style="double">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medium">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auto="1"/>
        <name val="Arial"/>
        <family val="2"/>
        <scheme val="none"/>
      </font>
      <numFmt numFmtId="34" formatCode="_-&quot;£&quot;* #,##0.00_-;\-&quot;£&quot;* #,##0.00_-;_-&quot;£&quot;* &quot;-&quot;??_-;_-@_-"/>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6" tint="-0.249977111117893"/>
        </patternFill>
      </fill>
      <alignment horizontal="left"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1"/>
        <color auto="1"/>
        <name val="Arial"/>
        <family val="2"/>
        <scheme val="none"/>
      </font>
      <numFmt numFmtId="166" formatCode="dd\ mmm\ yyyy;@"/>
      <fill>
        <patternFill patternType="solid">
          <fgColor indexed="64"/>
          <bgColor theme="6" tint="-0.249977111117893"/>
        </patternFill>
      </fill>
      <alignment horizontal="center" vertical="center" textRotation="0" wrapText="1" indent="0" justifyLastLine="0" shrinkToFit="0" readingOrder="0"/>
      <border diagonalUp="0" diagonalDown="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1"/>
        <color theme="1"/>
        <name val="Arial"/>
        <family val="2"/>
        <scheme val="none"/>
      </font>
      <numFmt numFmtId="166" formatCode="dd\ mmm\ yyyy;@"/>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6" tint="-0.249977111117893"/>
        </patternFill>
      </fill>
      <alignment horizontal="center" vertical="center" textRotation="0" wrapText="1" indent="0" justifyLastLine="0" shrinkToFit="0" readingOrder="0"/>
      <border diagonalUp="0" diagonalDown="0">
        <left style="medium">
          <color indexed="64"/>
        </left>
        <right style="thin">
          <color indexed="64"/>
        </right>
        <top/>
        <bottom style="medium">
          <color indexed="64"/>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border>
      <protection locked="1" hidden="0"/>
    </dxf>
    <dxf>
      <fill>
        <patternFill patternType="solid">
          <fgColor indexed="64"/>
          <bgColor theme="6" tint="-0.249977111117893"/>
        </patternFill>
      </fill>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lef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6" tint="0.39997558519241921"/>
        </patternFill>
      </fill>
      <alignment horizontal="center" vertical="top" textRotation="0" wrapText="1" indent="0" justifyLastLine="0" shrinkToFit="0" readingOrder="0"/>
      <border diagonalUp="0" diagonalDown="0">
        <left style="thin">
          <color indexed="64"/>
        </left>
        <right style="thin">
          <color indexed="64"/>
        </right>
        <top/>
        <bottom/>
      </border>
      <protection locked="1" hidden="0"/>
    </dxf>
    <dxf>
      <font>
        <b/>
        <i val="0"/>
        <color theme="1"/>
      </font>
      <fill>
        <patternFill>
          <bgColor rgb="FFFF7979"/>
        </patternFill>
      </fill>
    </dxf>
    <dxf>
      <font>
        <b/>
        <i val="0"/>
        <color theme="1"/>
      </font>
      <fill>
        <patternFill>
          <bgColor theme="6" tint="-0.24994659260841701"/>
        </patternFill>
      </fill>
    </dxf>
    <dxf>
      <font>
        <b/>
        <i val="0"/>
        <color theme="1"/>
      </font>
      <fill>
        <patternFill>
          <bgColor theme="6" tint="-0.24994659260841701"/>
        </patternFill>
      </fill>
    </dxf>
    <dxf>
      <font>
        <b/>
        <i val="0"/>
        <color theme="1"/>
      </font>
      <fill>
        <patternFill>
          <bgColor rgb="FFFF7979"/>
        </patternFill>
      </fill>
    </dxf>
  </dxfs>
  <tableStyles count="0" defaultTableStyle="TableStyleMedium9" defaultPivotStyle="PivotStyleLight16"/>
  <colors>
    <mruColors>
      <color rgb="FFFF7979"/>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1747728-27E4-4280-84BD-7262D77B6132}" name="Table9" displayName="Table9" ref="B7:N28" totalsRowCount="1" headerRowDxfId="483" dataDxfId="481" totalsRowDxfId="479" headerRowBorderDxfId="482" tableBorderDxfId="480" dataCellStyle="Currency">
  <autoFilter ref="B7:N27" xr:uid="{16C2FFCC-ACDB-4E90-9E70-27F0E5D74A4F}"/>
  <tableColumns count="13">
    <tableColumn id="1" xr3:uid="{EEE94AF3-A732-4957-8334-4F13F4AFA742}" name="Milestones" totalsRowLabel="Total" dataDxfId="478" totalsRowDxfId="477"/>
    <tableColumn id="2" xr3:uid="{4BA90808-AAC8-4B50-A4BA-993FDCE40B7C}" name="Target date_x000a_(dd/mmm/yyyy)" dataDxfId="476" totalsRowDxfId="475"/>
    <tableColumn id="3" xr3:uid="{20A2E7A6-20D9-43E5-AF96-8869C16AD416}" name="Description of milestone" dataDxfId="474" totalsRowDxfId="473"/>
    <tableColumn id="4" xr3:uid="{F1249B63-49A0-49C4-90D3-A883E5CE5D63}" name="Staff Costs" totalsRowFunction="sum" dataDxfId="472" totalsRowDxfId="471" dataCellStyle="Currency">
      <calculatedColumnFormula>Table1[[#Totals],[1]]</calculatedColumnFormula>
    </tableColumn>
    <tableColumn id="5" xr3:uid="{978EB584-9369-4118-81A9-6A5D3C6E4C74}" name="Consumables" totalsRowFunction="sum" dataDxfId="470" totalsRowDxfId="469" dataCellStyle="Currency">
      <calculatedColumnFormula>Table2[[#Totals],[1]]</calculatedColumnFormula>
    </tableColumn>
    <tableColumn id="11" xr3:uid="{DE516CFC-7ACB-4349-8C3A-5596A1C524C2}" name="Equipment Costs" totalsRowFunction="sum" dataDxfId="468" totalsRowDxfId="467" dataCellStyle="Currency">
      <calculatedColumnFormula>Table3[[#Totals],[1]]</calculatedColumnFormula>
    </tableColumn>
    <tableColumn id="6" xr3:uid="{C423D6C0-01CF-47D7-9B0F-DF96BF7CFCC1}" name="Travel Expences" totalsRowFunction="sum" dataDxfId="466" totalsRowDxfId="465" dataCellStyle="Currency">
      <calculatedColumnFormula>Table4[[#Totals],[1]]</calculatedColumnFormula>
    </tableColumn>
    <tableColumn id="7" xr3:uid="{9D6E610A-C640-462B-9025-A9170F78A208}" name="Overheads" totalsRowFunction="sum" dataDxfId="464" totalsRowDxfId="463" dataCellStyle="Currency">
      <calculatedColumnFormula>Table6[[#Totals],[1]]</calculatedColumnFormula>
    </tableColumn>
    <tableColumn id="8" xr3:uid="{76C24EEC-CF63-4223-9824-9151466E001E}" name="Sub-contracts" totalsRowFunction="sum" dataDxfId="462" totalsRowDxfId="461" dataCellStyle="Currency">
      <calculatedColumnFormula>Table7[[#Totals],[1]]</calculatedColumnFormula>
    </tableColumn>
    <tableColumn id="9" xr3:uid="{50B7D57F-1D92-4F12-A9FD-66486DC8086A}" name="Other" totalsRowFunction="sum" dataDxfId="460" totalsRowDxfId="459" dataCellStyle="Currency">
      <calculatedColumnFormula>Table8[[#Totals],[1]]</calculatedColumnFormula>
    </tableColumn>
    <tableColumn id="10" xr3:uid="{885C081D-5D72-4C43-BEB7-DDD674AA4124}" name="Total" totalsRowFunction="sum" dataDxfId="458" totalsRowDxfId="457" dataCellStyle="Currency">
      <calculatedColumnFormula>SUM(Table9[[#This Row],[Staff Costs]:[Other]])</calculatedColumnFormula>
    </tableColumn>
    <tableColumn id="14" xr3:uid="{0C7B1142-4677-4D86-8158-141DB06ACE35}" name="Match Funding" totalsRowFunction="sum" dataDxfId="456" totalsRowDxfId="455" dataCellStyle="Currency"/>
    <tableColumn id="15" xr3:uid="{DEBE01E1-DBAC-4294-9F73-39A312FDE74D}" name="Other Funding" totalsRowFunction="sum" dataDxfId="454" totalsRowDxfId="453" dataCellStyle="Currency">
      <calculatedColumnFormula>Table11[[#Totals],[1]]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9E2B9D-82BF-4924-94DF-5F31B81BE387}" name="Table1" displayName="Table1" ref="B5:Y32" totalsRowCount="1" headerRowDxfId="452" dataDxfId="451" totalsRowDxfId="449" tableBorderDxfId="450">
  <autoFilter ref="B5:Y31" xr:uid="{77A8F9A0-671D-4699-B4E5-F997051F2590}"/>
  <tableColumns count="24">
    <tableColumn id="1" xr3:uid="{3AA920D2-569E-4D50-B2DC-AF4EB7DA326A}" name="Name" totalsRowLabel="Totals" dataDxfId="448" totalsRowDxfId="447"/>
    <tableColumn id="2" xr3:uid="{6B335874-938F-403D-8EB9-9C7FAC5C55D8}" name="Role/Grade" dataDxfId="446" totalsRowDxfId="445"/>
    <tableColumn id="3" xr3:uid="{9E4C3CD4-F9E7-4906-A4CD-6BD40FA9C49D}" name="Day Rates (£)" dataDxfId="444" totalsRowDxfId="443" dataCellStyle="Currency"/>
    <tableColumn id="4" xr3:uid="{6A171B11-1FA5-4483-BD7B-568D0AE3FCC5}" name="1" totalsRowFunction="custom" dataDxfId="442" totalsRowDxfId="441">
      <totalsRowFormula>SUMPRODUCT(Table1[Day Rates (£)],Table1[1])</totalsRowFormula>
    </tableColumn>
    <tableColumn id="5" xr3:uid="{9D987E2D-AA3C-447A-895D-AFA1FEC6F660}" name="2" totalsRowFunction="custom" dataDxfId="440" totalsRowDxfId="439">
      <totalsRowFormula>SUMPRODUCT(Table1[Day Rates (£)],Table1[2])</totalsRowFormula>
    </tableColumn>
    <tableColumn id="6" xr3:uid="{147BDF60-843A-4072-A951-BF1963230754}" name="3" totalsRowFunction="custom" dataDxfId="438" totalsRowDxfId="437">
      <totalsRowFormula>SUMPRODUCT(Table1[Day Rates (£)],Table1[3])</totalsRowFormula>
    </tableColumn>
    <tableColumn id="7" xr3:uid="{6BB273EF-0192-44C7-B2DE-9EA1F77225E8}" name="4" totalsRowFunction="custom" dataDxfId="436" totalsRowDxfId="435">
      <totalsRowFormula>SUMPRODUCT(Table1[Day Rates (£)],Table1[4])</totalsRowFormula>
    </tableColumn>
    <tableColumn id="8" xr3:uid="{CF4AA9D1-D294-4C42-BBFF-D9E4EC0984A2}" name="5" totalsRowFunction="custom" dataDxfId="434" totalsRowDxfId="433">
      <totalsRowFormula>SUMPRODUCT(Table1[Day Rates (£)],Table1[5])</totalsRowFormula>
    </tableColumn>
    <tableColumn id="9" xr3:uid="{34C702DF-1BE8-407A-B0B8-487297505735}" name="6" totalsRowFunction="custom" dataDxfId="432" totalsRowDxfId="431">
      <totalsRowFormula>SUMPRODUCT(Table1[Day Rates (£)],Table1[6])</totalsRowFormula>
    </tableColumn>
    <tableColumn id="10" xr3:uid="{B9B949C2-23BD-4BF7-8153-CF313B90F113}" name="7" totalsRowFunction="custom" dataDxfId="430" totalsRowDxfId="429">
      <totalsRowFormula>SUMPRODUCT(Table1[Day Rates (£)],Table1[7])</totalsRowFormula>
    </tableColumn>
    <tableColumn id="16" xr3:uid="{76982B83-A47D-4509-ADBB-48A860EA5DCC}" name="8" totalsRowFunction="custom" dataDxfId="428" totalsRowDxfId="427">
      <totalsRowFormula>SUMPRODUCT(Table1[Day Rates (£)],Table1[8])</totalsRowFormula>
    </tableColumn>
    <tableColumn id="30" xr3:uid="{FA15E145-AF0A-4B79-8C4F-32715527DEDD}" name="9" totalsRowFunction="custom" dataDxfId="426" totalsRowDxfId="425">
      <totalsRowFormula>SUMPRODUCT(Table1[Day Rates (£)],Table1[9])</totalsRowFormula>
    </tableColumn>
    <tableColumn id="29" xr3:uid="{D6A94020-3B8D-4834-A66B-1C5208A41580}" name="10" totalsRowFunction="custom" dataDxfId="424" totalsRowDxfId="423">
      <totalsRowFormula>SUMPRODUCT(Table1[Day Rates (£)],Table1[10])</totalsRowFormula>
    </tableColumn>
    <tableColumn id="28" xr3:uid="{CBF9DFC7-0806-48D5-A36E-A9AB5FB44B75}" name="11" totalsRowFunction="custom" dataDxfId="422" totalsRowDxfId="421">
      <totalsRowFormula>SUMPRODUCT(Table1[Day Rates (£)],Table1[11])</totalsRowFormula>
    </tableColumn>
    <tableColumn id="27" xr3:uid="{6EBC5C3E-0694-4A08-97C2-BB216F70B924}" name="12" totalsRowFunction="custom" dataDxfId="420" totalsRowDxfId="419">
      <totalsRowFormula>SUMPRODUCT(Table1[Day Rates (£)],Table1[12])</totalsRowFormula>
    </tableColumn>
    <tableColumn id="26" xr3:uid="{D993EA6B-6CE3-492A-8308-045E323B1668}" name="13" totalsRowFunction="custom" dataDxfId="418" totalsRowDxfId="417">
      <totalsRowFormula>SUMPRODUCT(Table1[Day Rates (£)],Table1[13])</totalsRowFormula>
    </tableColumn>
    <tableColumn id="25" xr3:uid="{FC8F8773-490D-4FEC-B801-7C83767BD9C4}" name="14" totalsRowFunction="custom" dataDxfId="416" totalsRowDxfId="415">
      <totalsRowFormula>SUMPRODUCT(Table1[Day Rates (£)],Table1[14])</totalsRowFormula>
    </tableColumn>
    <tableColumn id="24" xr3:uid="{8E105AA5-DBDE-464B-B872-49773CD70C9C}" name="15" totalsRowFunction="custom" dataDxfId="414" totalsRowDxfId="413">
      <totalsRowFormula>SUMPRODUCT(Table1[Day Rates (£)],Table1[15])</totalsRowFormula>
    </tableColumn>
    <tableColumn id="23" xr3:uid="{827F388C-29DF-4B98-A5DE-66318140B4D8}" name="16" totalsRowFunction="custom" dataDxfId="412" totalsRowDxfId="411">
      <totalsRowFormula>SUMPRODUCT(Table1[Day Rates (£)],Table1[16])</totalsRowFormula>
    </tableColumn>
    <tableColumn id="22" xr3:uid="{E36A38F4-7E7C-4B6B-98B6-150FC2F9672C}" name="17" totalsRowFunction="custom" dataDxfId="410" totalsRowDxfId="409">
      <totalsRowFormula>SUMPRODUCT(Table1[Day Rates (£)],Table1[17])</totalsRowFormula>
    </tableColumn>
    <tableColumn id="21" xr3:uid="{3E602D80-F741-4B56-8EE4-D5332CFB02AA}" name="18" totalsRowFunction="custom" dataDxfId="408" totalsRowDxfId="407">
      <totalsRowFormula>SUMPRODUCT(Table1[Day Rates (£)],Table1[18])</totalsRowFormula>
    </tableColumn>
    <tableColumn id="20" xr3:uid="{AC7D7E4B-533B-47CA-898A-B3A49C3959B0}" name="19" totalsRowFunction="custom" dataDxfId="406" totalsRowDxfId="405">
      <totalsRowFormula>SUMPRODUCT(Table1[Day Rates (£)],Table1[19])</totalsRowFormula>
    </tableColumn>
    <tableColumn id="19" xr3:uid="{F4A7D5E0-46A3-4581-B898-07C751DFC816}" name="20" totalsRowFunction="custom" dataDxfId="404" totalsRowDxfId="403">
      <totalsRowFormula>SUMPRODUCT(Table1[Day Rates (£)],Table1[20])</totalsRowFormula>
    </tableColumn>
    <tableColumn id="12" xr3:uid="{C03C6ABF-DB1C-40E9-8432-B20F4C7F5955}" name="Total" totalsRowFunction="sum" dataDxfId="402" totalsRowDxfId="401" dataCellStyle="Currency">
      <calculatedColumnFormula array="1">SUM(D6*E6:X6)</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95BC13-F968-4158-83C6-E69612191F19}" name="Table2" displayName="Table2" ref="B5:X32" totalsRowCount="1" headerRowDxfId="400" dataDxfId="399" totalsRowDxfId="397" tableBorderDxfId="398">
  <autoFilter ref="B5:X31" xr:uid="{70CE28A4-8A2F-400D-9212-595A33004EB9}"/>
  <tableColumns count="23">
    <tableColumn id="1" xr3:uid="{4FBDB17F-2062-42DE-9280-5253F63F0AA0}" name="No." dataDxfId="396" totalsRowDxfId="395"/>
    <tableColumn id="2" xr3:uid="{AA6C0704-C365-4C97-B359-B89A3B6CB2CC}" name="Consumables" totalsRowLabel="Totals" dataDxfId="394" totalsRowDxfId="393"/>
    <tableColumn id="3" xr3:uid="{DFAA1908-3DC4-489C-AA3B-727BC8D6A964}" name="1" totalsRowFunction="sum" dataDxfId="392" totalsRowDxfId="391" dataCellStyle="Currency"/>
    <tableColumn id="4" xr3:uid="{5CB9CD99-A83F-40EB-A0AB-233A60143DC7}" name="2" totalsRowFunction="sum" dataDxfId="390" totalsRowDxfId="389" dataCellStyle="Currency"/>
    <tableColumn id="5" xr3:uid="{8D9EFE22-4968-484E-A01F-51FECEDECB0F}" name="3" totalsRowFunction="sum" dataDxfId="388" totalsRowDxfId="387" dataCellStyle="Currency"/>
    <tableColumn id="6" xr3:uid="{61AA447D-EA0E-4853-959B-ACCD855EDBEF}" name="4" totalsRowFunction="sum" dataDxfId="386" totalsRowDxfId="385" dataCellStyle="Currency"/>
    <tableColumn id="7" xr3:uid="{791A4A61-01C2-4F9B-B364-1FA9607ED5A0}" name="5" totalsRowFunction="sum" dataDxfId="384" totalsRowDxfId="383" dataCellStyle="Currency"/>
    <tableColumn id="8" xr3:uid="{258A15D8-46B1-4AC6-B92E-AE9F97EBE68F}" name="6" totalsRowFunction="sum" dataDxfId="382" totalsRowDxfId="381" dataCellStyle="Currency"/>
    <tableColumn id="9" xr3:uid="{D64D4DEF-26D3-4159-83BF-1141DE2FBA78}" name="7" totalsRowFunction="sum" dataDxfId="380" totalsRowDxfId="379" dataCellStyle="Currency"/>
    <tableColumn id="21" xr3:uid="{8CEF6775-B04D-47D8-9E24-3CCE79388EAB}" name="8" totalsRowFunction="sum" dataDxfId="378" totalsRowDxfId="377" dataCellStyle="Currency"/>
    <tableColumn id="20" xr3:uid="{C3E779DE-6AF9-4A78-9EFF-440BD99454D0}" name="9" totalsRowFunction="sum" dataDxfId="376" totalsRowDxfId="375" dataCellStyle="Currency"/>
    <tableColumn id="19" xr3:uid="{5C44BBD7-3B41-4132-8519-74A2BDC7946A}" name="10" totalsRowFunction="sum" dataDxfId="374" totalsRowDxfId="373" dataCellStyle="Currency"/>
    <tableColumn id="18" xr3:uid="{D68966B7-DEFB-4F82-BCDA-7021535D0E87}" name="11" totalsRowFunction="sum" dataDxfId="372" totalsRowDxfId="371" dataCellStyle="Currency"/>
    <tableColumn id="17" xr3:uid="{389D10C9-8BEC-4899-9CF5-CD27C34CFE9E}" name="12" totalsRowFunction="sum" dataDxfId="370" totalsRowDxfId="369" dataCellStyle="Currency"/>
    <tableColumn id="16" xr3:uid="{BEA1B341-594A-46FF-8899-D711A09C90F4}" name="13" totalsRowFunction="sum" dataDxfId="368" totalsRowDxfId="367" dataCellStyle="Currency"/>
    <tableColumn id="15" xr3:uid="{973EF49E-EDA3-4677-849F-FD39B5CD362C}" name="14" totalsRowFunction="sum" dataDxfId="366" totalsRowDxfId="365" dataCellStyle="Currency"/>
    <tableColumn id="14" xr3:uid="{9F90A3D0-D6A2-4D6C-AA07-441F93485217}" name="15" totalsRowFunction="sum" dataDxfId="364" totalsRowDxfId="363" dataCellStyle="Currency"/>
    <tableColumn id="13" xr3:uid="{E623E130-855F-402D-B6A5-58AAB772305C}" name="16" totalsRowFunction="sum" dataDxfId="362" totalsRowDxfId="361" dataCellStyle="Currency"/>
    <tableColumn id="12" xr3:uid="{18EABC80-5205-4515-9E8B-53CF8268B0EA}" name="17" totalsRowFunction="sum" dataDxfId="360" totalsRowDxfId="359" dataCellStyle="Currency"/>
    <tableColumn id="23" xr3:uid="{93000EC8-728F-4C72-9692-E501CE6C9DEA}" name="18" totalsRowFunction="sum" dataDxfId="358" totalsRowDxfId="357" dataCellStyle="Currency"/>
    <tableColumn id="22" xr3:uid="{89336FAC-FBA7-48D2-BD71-F236DCA281D1}" name="19" totalsRowFunction="sum" dataDxfId="356" totalsRowDxfId="355" dataCellStyle="Currency"/>
    <tableColumn id="10" xr3:uid="{6D781FBC-23D9-47EA-8EA3-7CD1E48DC9A0}" name="20" totalsRowFunction="sum" dataDxfId="354" totalsRowDxfId="353" dataCellStyle="Currency"/>
    <tableColumn id="11" xr3:uid="{8BCBD124-50B3-4FC2-917E-E274B8D0EE42}" name="Total" totalsRowFunction="sum" dataDxfId="352" totalsRowDxfId="351" dataCellStyle="Currency">
      <calculatedColumnFormula>SUM(D6:W6)</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B01D32-A196-4BBA-A27E-288D50257599}" name="Table3" displayName="Table3" ref="B5:X32" totalsRowCount="1" headerRowDxfId="350" dataDxfId="349" totalsRowDxfId="347" tableBorderDxfId="348">
  <autoFilter ref="B5:X31" xr:uid="{926B61F2-0B3A-42ED-B661-0CAB5CBCA7C8}"/>
  <tableColumns count="23">
    <tableColumn id="1" xr3:uid="{6469EF8C-5A86-44E9-937F-258489C82C88}" name="No." dataDxfId="346" totalsRowDxfId="345"/>
    <tableColumn id="2" xr3:uid="{6B6BE976-BA56-4EF6-858E-E643F873E5B6}" name="Equipment Costs" totalsRowLabel="Totals" dataDxfId="344" totalsRowDxfId="343"/>
    <tableColumn id="3" xr3:uid="{0213681C-D753-4357-9A5D-F4F4D646B7BB}" name="1" totalsRowFunction="sum" dataDxfId="342" totalsRowDxfId="341" dataCellStyle="Currency"/>
    <tableColumn id="4" xr3:uid="{4FB35CC1-D35D-4E73-BAE0-43E5FAA73171}" name="2" totalsRowFunction="sum" dataDxfId="340" totalsRowDxfId="339" dataCellStyle="Currency"/>
    <tableColumn id="5" xr3:uid="{DB136FD2-00DE-4424-B16B-FA6AF181D446}" name="3" totalsRowFunction="sum" dataDxfId="338" totalsRowDxfId="337" dataCellStyle="Currency"/>
    <tableColumn id="6" xr3:uid="{EEAD6D99-92CD-4598-BA27-A9A2353EF694}" name="4" totalsRowFunction="sum" dataDxfId="336" totalsRowDxfId="335" dataCellStyle="Currency"/>
    <tableColumn id="7" xr3:uid="{35B2B71D-95B5-45C7-9B8E-95610F99786E}" name="5" totalsRowFunction="sum" dataDxfId="334" totalsRowDxfId="333" dataCellStyle="Currency"/>
    <tableColumn id="8" xr3:uid="{9BAC96F4-D42C-4538-8BBC-ED04E3F128AA}" name="6" totalsRowFunction="sum" dataDxfId="332" totalsRowDxfId="331" dataCellStyle="Currency"/>
    <tableColumn id="9" xr3:uid="{8330A64F-727D-453A-8815-24955663B55F}" name="7" totalsRowFunction="sum" dataDxfId="330" totalsRowDxfId="329" dataCellStyle="Currency"/>
    <tableColumn id="22" xr3:uid="{260DE493-C0DF-41B1-8EFA-29F4F9EE5AC3}" name="8" totalsRowFunction="sum" dataDxfId="328" totalsRowDxfId="327" dataCellStyle="Currency"/>
    <tableColumn id="21" xr3:uid="{F1902151-B18B-4908-A982-4C10C43D1573}" name="9" totalsRowFunction="sum" dataDxfId="326" totalsRowDxfId="325" dataCellStyle="Currency"/>
    <tableColumn id="20" xr3:uid="{798F95F7-70AE-411A-B7ED-27988D6773D3}" name="10" totalsRowFunction="sum" dataDxfId="324" totalsRowDxfId="323" dataCellStyle="Currency"/>
    <tableColumn id="19" xr3:uid="{D674A6B7-744C-42A1-B394-1412A8993E10}" name="11" totalsRowFunction="sum" dataDxfId="322" totalsRowDxfId="321" dataCellStyle="Currency"/>
    <tableColumn id="18" xr3:uid="{312A7DF4-58E7-4B32-8B73-FBCD9D939736}" name="12" totalsRowFunction="sum" dataDxfId="320" totalsRowDxfId="319" dataCellStyle="Currency"/>
    <tableColumn id="17" xr3:uid="{FD3AAE03-93F4-483F-A0D3-BDC09E18325C}" name="13" totalsRowFunction="sum" dataDxfId="318" totalsRowDxfId="317" dataCellStyle="Currency"/>
    <tableColumn id="16" xr3:uid="{75705BEC-988F-4BE3-952D-D1E82AE97D15}" name="14" totalsRowFunction="sum" dataDxfId="316" totalsRowDxfId="315" dataCellStyle="Currency"/>
    <tableColumn id="15" xr3:uid="{B5E4D3D8-DA1F-49A1-8FAE-D33D187B227A}" name="15" totalsRowFunction="sum" dataDxfId="314" totalsRowDxfId="313" dataCellStyle="Currency"/>
    <tableColumn id="14" xr3:uid="{B44D0B03-EEDD-47BB-B861-07796B281259}" name="16" totalsRowFunction="sum" dataDxfId="312" totalsRowDxfId="311" dataCellStyle="Currency"/>
    <tableColumn id="13" xr3:uid="{A564FFC2-188E-420B-86DE-CE0D16E948EB}" name="17" totalsRowFunction="sum" dataDxfId="310" totalsRowDxfId="309" dataCellStyle="Currency"/>
    <tableColumn id="12" xr3:uid="{F88035C6-1870-46AB-8491-7A45C437DEA0}" name="18" totalsRowFunction="sum" dataDxfId="308" totalsRowDxfId="307" dataCellStyle="Currency"/>
    <tableColumn id="23" xr3:uid="{C0026892-DD53-438B-91DA-3BB2F313FD27}" name="19" totalsRowFunction="sum" dataDxfId="306" totalsRowDxfId="305" dataCellStyle="Currency"/>
    <tableColumn id="10" xr3:uid="{1A25B6DB-6C00-4A6E-B2D9-C7CF2C2E6B64}" name="20" totalsRowFunction="sum" dataDxfId="304" totalsRowDxfId="303" dataCellStyle="Currency"/>
    <tableColumn id="11" xr3:uid="{5E5AE087-4249-4079-A52D-1200FEB27E83}" name="Total" totalsRowFunction="sum" dataDxfId="302" totalsRowDxfId="301" dataCellStyle="Currency">
      <calculatedColumnFormula>SUM(D6:W6)</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B09BC1-3A25-4658-9308-A29753C3D987}" name="Table4" displayName="Table4" ref="B5:X32" totalsRowCount="1" headerRowDxfId="300" dataDxfId="298" totalsRowDxfId="296" headerRowBorderDxfId="299" tableBorderDxfId="297" totalsRowBorderDxfId="295">
  <autoFilter ref="B5:X31" xr:uid="{4849C046-1A04-4FA0-AF19-BEB76B674F7F}"/>
  <tableColumns count="23">
    <tableColumn id="1" xr3:uid="{9E7C8F53-5405-4136-BFBD-A0B80A95B1FB}" name="Type of Travel" totalsRowLabel="Total" dataDxfId="294" totalsRowDxfId="293"/>
    <tableColumn id="2" xr3:uid="{1E8D2E30-1F3B-4CC5-A286-AD2D8B57289E}" name="Reason for Travel" dataDxfId="292" totalsRowDxfId="291"/>
    <tableColumn id="3" xr3:uid="{A8905A2B-2123-4C77-8B4E-869928F55724}" name="1" totalsRowFunction="sum" dataDxfId="290" totalsRowDxfId="289"/>
    <tableColumn id="4" xr3:uid="{67BBBFF8-0BD1-4D9F-8D3D-9AC591814B25}" name="2" totalsRowFunction="sum" dataDxfId="288" totalsRowDxfId="287"/>
    <tableColumn id="5" xr3:uid="{5B0467F3-5447-4D06-8FBE-F6A7AD85C245}" name="3" totalsRowFunction="sum" dataDxfId="286" totalsRowDxfId="285"/>
    <tableColumn id="6" xr3:uid="{6BFDAFCF-D408-4A4D-BD01-64E1ED5620B5}" name="4" totalsRowFunction="sum" dataDxfId="284" totalsRowDxfId="283"/>
    <tableColumn id="7" xr3:uid="{D0F83044-EA5B-47FD-A248-6AE363FC359F}" name="5" totalsRowFunction="sum" dataDxfId="282" totalsRowDxfId="281"/>
    <tableColumn id="8" xr3:uid="{75A84BC8-CE2E-4CCA-A40B-3AD79216BD3C}" name="6" totalsRowFunction="sum" dataDxfId="280" totalsRowDxfId="279"/>
    <tableColumn id="9" xr3:uid="{D649B2D4-3254-401B-84A2-E9EBA6291AFB}" name="7" totalsRowFunction="sum" dataDxfId="278" totalsRowDxfId="277"/>
    <tableColumn id="23" xr3:uid="{1FA80EC5-D48D-4227-8273-A7844A84C1EF}" name="8" totalsRowFunction="sum" dataDxfId="276" totalsRowDxfId="275"/>
    <tableColumn id="22" xr3:uid="{40B81047-72F5-4C53-935A-BB10E47A4A1F}" name="9" totalsRowFunction="sum" dataDxfId="274" totalsRowDxfId="273"/>
    <tableColumn id="21" xr3:uid="{93002A3C-56F2-484D-B0A6-A2191B4403F7}" name="10" totalsRowFunction="sum" dataDxfId="272" totalsRowDxfId="271"/>
    <tableColumn id="20" xr3:uid="{C23149A0-06A6-4B7A-B55C-163339872A54}" name="11" totalsRowFunction="sum" dataDxfId="270" totalsRowDxfId="269"/>
    <tableColumn id="19" xr3:uid="{21866E85-6EF4-49B7-BE10-416237AD6892}" name="12" totalsRowFunction="sum" dataDxfId="268" totalsRowDxfId="267"/>
    <tableColumn id="18" xr3:uid="{E05427E3-66DB-4499-8185-77A86AC68411}" name="13" totalsRowFunction="sum" dataDxfId="266" totalsRowDxfId="265"/>
    <tableColumn id="17" xr3:uid="{F3668C6F-A280-41F6-9B90-71ADCF697218}" name="14" totalsRowFunction="sum" dataDxfId="264" totalsRowDxfId="263"/>
    <tableColumn id="16" xr3:uid="{DFA91621-321B-4CE5-A826-293773BE92AF}" name="15" totalsRowFunction="sum" dataDxfId="262" totalsRowDxfId="261"/>
    <tableColumn id="15" xr3:uid="{8C1F3D08-9205-4D7B-8A76-61F5862DE29E}" name="16" totalsRowFunction="sum" dataDxfId="260" totalsRowDxfId="259"/>
    <tableColumn id="14" xr3:uid="{8E793221-ED14-4794-B258-B5E1E9B289D4}" name="17" totalsRowFunction="sum" dataDxfId="258" totalsRowDxfId="257"/>
    <tableColumn id="13" xr3:uid="{8E768BFD-82D2-43B2-8091-23DEC661DE53}" name="18" totalsRowFunction="sum" dataDxfId="256" totalsRowDxfId="255"/>
    <tableColumn id="12" xr3:uid="{C2161AB5-EDC2-4628-A89D-A01C8BE7F5DF}" name="19" totalsRowFunction="sum" dataDxfId="254" totalsRowDxfId="253"/>
    <tableColumn id="10" xr3:uid="{680A0F69-8258-49BE-88BF-E568147910E9}" name="20" totalsRowFunction="sum" dataDxfId="252" totalsRowDxfId="251"/>
    <tableColumn id="11" xr3:uid="{1F788E27-DF33-4578-BAAE-0DA151E464AC}" name="Total" totalsRowFunction="sum" dataDxfId="250" totalsRowDxfId="249">
      <calculatedColumnFormula>SUM(D6:W6)</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C8A51A-91E2-4F22-8F4C-AF6B93BD5127}" name="Table6" displayName="Table6" ref="B5:X32" totalsRowCount="1" headerRowDxfId="248" dataDxfId="247" totalsRowDxfId="245" tableBorderDxfId="246">
  <autoFilter ref="B5:X31" xr:uid="{1CB5E39D-539C-4193-9919-FCA64286C4C6}"/>
  <tableColumns count="23">
    <tableColumn id="1" xr3:uid="{5F12A5E6-A1CE-4388-8BB3-9600D17ACD5D}" name="No." totalsRowLabel="Total" dataDxfId="244" totalsRowDxfId="243"/>
    <tableColumn id="2" xr3:uid="{C1B175D4-9A22-426C-B92F-7E9FD8B062A6}" name="Overheads" dataDxfId="242" totalsRowDxfId="241"/>
    <tableColumn id="3" xr3:uid="{6DF42582-BB36-45EA-A9C1-8C5172A0EE01}" name="1" totalsRowFunction="sum" dataDxfId="240" totalsRowDxfId="239" dataCellStyle="Currency"/>
    <tableColumn id="4" xr3:uid="{72815D38-8DBB-4447-9D89-1AC72BDB46F0}" name="2" totalsRowFunction="sum" dataDxfId="238" totalsRowDxfId="237" dataCellStyle="Currency"/>
    <tableColumn id="5" xr3:uid="{C7A22CB0-6287-43C4-B77D-7526578FAE08}" name="3" totalsRowFunction="sum" dataDxfId="236" totalsRowDxfId="235" dataCellStyle="Currency"/>
    <tableColumn id="6" xr3:uid="{0F1359A4-7F41-40AD-AEF7-C4999119ECD0}" name="4" totalsRowFunction="sum" dataDxfId="234" totalsRowDxfId="233" dataCellStyle="Currency"/>
    <tableColumn id="7" xr3:uid="{95D38A94-CAC2-4B64-94CB-5DC8AF42733D}" name="5" totalsRowFunction="sum" dataDxfId="232" totalsRowDxfId="231" dataCellStyle="Currency"/>
    <tableColumn id="8" xr3:uid="{B24D4B92-9C4E-4830-AF88-C792DBF6915C}" name="6" totalsRowFunction="sum" dataDxfId="230" totalsRowDxfId="229" dataCellStyle="Currency"/>
    <tableColumn id="9" xr3:uid="{E6256E5E-E1BE-4644-B904-AA28A2AE7EB7}" name="7" totalsRowFunction="sum" dataDxfId="228" totalsRowDxfId="227" dataCellStyle="Currency"/>
    <tableColumn id="23" xr3:uid="{201FD831-AF64-40D2-8535-4D7EDA058257}" name="8" totalsRowFunction="sum" dataDxfId="226" totalsRowDxfId="225" dataCellStyle="Currency"/>
    <tableColumn id="22" xr3:uid="{5E08DA6E-2CCB-4DC3-8193-401EA426AAC0}" name="9" totalsRowFunction="sum" dataDxfId="224" totalsRowDxfId="223" dataCellStyle="Currency"/>
    <tableColumn id="21" xr3:uid="{88F1C0CD-4FF8-4BE9-A85E-3A1243B4407C}" name="10" totalsRowFunction="sum" dataDxfId="222" totalsRowDxfId="221" dataCellStyle="Currency"/>
    <tableColumn id="20" xr3:uid="{3F7D6A95-CDD5-4E11-89B4-AAA609331153}" name="11" totalsRowFunction="sum" dataDxfId="220" totalsRowDxfId="219" dataCellStyle="Currency"/>
    <tableColumn id="19" xr3:uid="{3F4C2316-7B39-4C9C-9BED-2D08BDF9A257}" name="12" totalsRowFunction="sum" dataDxfId="218" totalsRowDxfId="217" dataCellStyle="Currency"/>
    <tableColumn id="18" xr3:uid="{136CD8F8-8B18-40D3-95B4-356900B36BF8}" name="13" totalsRowFunction="sum" dataDxfId="216" totalsRowDxfId="215" dataCellStyle="Currency"/>
    <tableColumn id="17" xr3:uid="{24B2FE00-C02C-4F5C-AFDA-96D71D222B2D}" name="14" totalsRowFunction="sum" dataDxfId="214" totalsRowDxfId="213" dataCellStyle="Currency"/>
    <tableColumn id="16" xr3:uid="{AAC3E269-0DD3-4A38-ADA5-9A20B4E06DDA}" name="15" totalsRowFunction="sum" dataDxfId="212" totalsRowDxfId="211" dataCellStyle="Currency"/>
    <tableColumn id="15" xr3:uid="{614E49A1-1DB0-4EFD-8DEE-931A05C7EBCA}" name="16" totalsRowFunction="sum" dataDxfId="210" totalsRowDxfId="209" dataCellStyle="Currency"/>
    <tableColumn id="14" xr3:uid="{9D4AAB22-5BFD-414E-8DA7-17E2F03DC66E}" name="17" totalsRowFunction="sum" dataDxfId="208" totalsRowDxfId="207" dataCellStyle="Currency"/>
    <tableColumn id="13" xr3:uid="{246E7E6E-669C-47CF-86B4-509A5F7A1002}" name="18" totalsRowFunction="sum" dataDxfId="206" totalsRowDxfId="205" dataCellStyle="Currency"/>
    <tableColumn id="12" xr3:uid="{EF2D6E7E-D4EA-4F54-898E-6D07D77136A5}" name="19" totalsRowFunction="sum" dataDxfId="204" totalsRowDxfId="203" dataCellStyle="Currency"/>
    <tableColumn id="10" xr3:uid="{987C27D0-69F0-4250-95A6-5FADDB4BF8BE}" name="20" totalsRowFunction="sum" dataDxfId="202" totalsRowDxfId="201" dataCellStyle="Currency"/>
    <tableColumn id="11" xr3:uid="{B1D5D4CB-00E0-4403-B043-1EB134E7AF6D}" name="Total" totalsRowFunction="sum" dataDxfId="200" totalsRowDxfId="199" dataCellStyle="Currency">
      <calculatedColumnFormula>SUM(D6:W6)</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F0EE49-0712-47A5-B3C9-C9FA236A0EF4}" name="Table7" displayName="Table7" ref="B5:X31" totalsRowCount="1" headerRowDxfId="198" dataDxfId="197" totalsRowDxfId="195" tableBorderDxfId="196">
  <autoFilter ref="B5:X30" xr:uid="{DF879E97-AAAF-43B1-A1CA-EE55E2839C52}"/>
  <tableColumns count="23">
    <tableColumn id="1" xr3:uid="{EDEA7014-A6B2-4DEF-9C40-8A94C37A43E6}" name="Organisation" totalsRowLabel="Total" dataDxfId="194" totalsRowDxfId="193"/>
    <tableColumn id="2" xr3:uid="{8BAD8D28-B3BE-4AB7-BE47-C7D74DB8AEB5}" name="Joint or sub- contractor" dataDxfId="192" totalsRowDxfId="191"/>
    <tableColumn id="3" xr3:uid="{15B0DE03-076A-4117-93D3-0A1AE06D8ED8}" name="1" totalsRowFunction="sum" dataDxfId="190" totalsRowDxfId="189" dataCellStyle="Currency"/>
    <tableColumn id="4" xr3:uid="{7174D74E-D34E-4B84-8631-9439E6638896}" name="2" totalsRowFunction="sum" dataDxfId="188" totalsRowDxfId="187" dataCellStyle="Currency"/>
    <tableColumn id="5" xr3:uid="{2A1B2B7A-153F-41F4-8BE2-381AF5123A4B}" name="3" totalsRowFunction="sum" dataDxfId="186" totalsRowDxfId="185" dataCellStyle="Currency"/>
    <tableColumn id="6" xr3:uid="{9FE6CC68-C3F8-4817-89D8-C131D06360BB}" name="4" totalsRowFunction="sum" dataDxfId="184" totalsRowDxfId="183" dataCellStyle="Currency"/>
    <tableColumn id="7" xr3:uid="{28F3D0BA-E847-453E-8491-AB00873DFFE8}" name="5" totalsRowFunction="sum" dataDxfId="182" totalsRowDxfId="181" dataCellStyle="Currency"/>
    <tableColumn id="8" xr3:uid="{BE81A1D5-240A-4AD6-AF13-18E9D955D4FC}" name="6" totalsRowFunction="sum" dataDxfId="180" totalsRowDxfId="179" dataCellStyle="Currency"/>
    <tableColumn id="9" xr3:uid="{7D4DEB78-C83C-43C5-9F88-050F9D4F3F18}" name="7" totalsRowFunction="sum" dataDxfId="178" totalsRowDxfId="177" dataCellStyle="Currency"/>
    <tableColumn id="22" xr3:uid="{C56E8484-3FB7-43A8-91DA-F46226358C89}" name="8" totalsRowFunction="sum" dataDxfId="176" totalsRowDxfId="175" dataCellStyle="Currency"/>
    <tableColumn id="21" xr3:uid="{5971844E-EB87-427C-9AB7-514007252EC0}" name="9" totalsRowFunction="sum" dataDxfId="174" totalsRowDxfId="173" dataCellStyle="Currency"/>
    <tableColumn id="20" xr3:uid="{9F4F263C-F9D3-4B0E-A493-CE2061EBDA2D}" name="10" totalsRowFunction="sum" dataDxfId="172" totalsRowDxfId="171" dataCellStyle="Currency"/>
    <tableColumn id="19" xr3:uid="{D7B33D5B-448C-457D-A21F-A9AD33E57CDC}" name="11" totalsRowFunction="sum" dataDxfId="170" totalsRowDxfId="169" dataCellStyle="Currency"/>
    <tableColumn id="18" xr3:uid="{C2DFAC60-9413-43EA-B25D-6ABBF6520D13}" name="12" totalsRowFunction="sum" dataDxfId="168" totalsRowDxfId="167" dataCellStyle="Currency"/>
    <tableColumn id="17" xr3:uid="{818AC960-63B9-47D5-B4A2-D7C09F3DD1F8}" name="13" totalsRowFunction="sum" dataDxfId="166" totalsRowDxfId="165" dataCellStyle="Currency"/>
    <tableColumn id="16" xr3:uid="{B81C3378-7155-4E2C-A878-E8C2365BA6D5}" name="14" totalsRowFunction="sum" dataDxfId="164" totalsRowDxfId="163" dataCellStyle="Currency"/>
    <tableColumn id="15" xr3:uid="{072CFD2E-9CB3-4C74-A3AB-C21DD63F3624}" name="15" totalsRowFunction="sum" dataDxfId="162" totalsRowDxfId="161" dataCellStyle="Currency"/>
    <tableColumn id="14" xr3:uid="{C62A82D5-6EAB-472B-A4F4-94B44809245D}" name="16" totalsRowFunction="sum" dataDxfId="160" totalsRowDxfId="159" dataCellStyle="Currency"/>
    <tableColumn id="13" xr3:uid="{6524523A-46F9-4723-B36E-1A944BC715BB}" name="17" totalsRowFunction="sum" dataDxfId="158" totalsRowDxfId="157" dataCellStyle="Currency"/>
    <tableColumn id="12" xr3:uid="{3BF62414-AFCA-416F-9840-D9A6766D3227}" name="18" totalsRowFunction="sum" dataDxfId="156" totalsRowDxfId="155" dataCellStyle="Currency"/>
    <tableColumn id="23" xr3:uid="{C2E08581-C679-4939-84BF-9215DDA314D2}" name="19" totalsRowFunction="sum" dataDxfId="154" totalsRowDxfId="153" dataCellStyle="Currency"/>
    <tableColumn id="10" xr3:uid="{612C9470-8EE7-4723-8355-4C8551A36561}" name="20" totalsRowFunction="sum" dataDxfId="152" totalsRowDxfId="151" dataCellStyle="Currency"/>
    <tableColumn id="11" xr3:uid="{31FD584E-BFC2-47CF-82D2-4A45CE7C85AA}" name="Total" totalsRowFunction="sum" dataDxfId="150" totalsRowDxfId="149" dataCellStyle="Currency">
      <calculatedColumnFormula>SUM(D6:W6)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DA6B45-FF32-47B9-8F94-2CEA53F4845D}" name="Table8" displayName="Table8" ref="B5:X32" totalsRowCount="1" headerRowDxfId="148" dataDxfId="147" totalsRowDxfId="145" tableBorderDxfId="146">
  <autoFilter ref="B5:X31" xr:uid="{3FD98DBF-F4FB-434C-BC7A-E517613BF7BB}"/>
  <tableColumns count="23">
    <tableColumn id="1" xr3:uid="{A311D0E6-0723-43F6-812A-21B701467928}" name="No." dataDxfId="144" totalsRowDxfId="143"/>
    <tableColumn id="2" xr3:uid="{F554F92D-B383-4C70-888D-70A8FEA60EBB}" name="Other" totalsRowLabel="Total" dataDxfId="142" totalsRowDxfId="141"/>
    <tableColumn id="3" xr3:uid="{59A9FAC6-9D51-44B8-88CC-4555C3E05A7D}" name="1" totalsRowFunction="sum" dataDxfId="140" totalsRowDxfId="139" dataCellStyle="Currency"/>
    <tableColumn id="4" xr3:uid="{25BF8069-7B83-44C4-AC8E-19BE0C53AC90}" name="2" totalsRowFunction="sum" dataDxfId="138" totalsRowDxfId="137" dataCellStyle="Currency"/>
    <tableColumn id="5" xr3:uid="{24276D83-C7B0-41D4-9E79-9879FD000C32}" name="3" totalsRowFunction="sum" dataDxfId="136" totalsRowDxfId="135" dataCellStyle="Currency"/>
    <tableColumn id="6" xr3:uid="{740773A9-801E-4F7F-9A98-4D41E36FAEA8}" name="4" totalsRowFunction="sum" dataDxfId="134" totalsRowDxfId="133" dataCellStyle="Currency"/>
    <tableColumn id="7" xr3:uid="{93A01CC9-0DAB-4293-A6C0-AEF1BAB110F7}" name="5" totalsRowFunction="sum" dataDxfId="132" totalsRowDxfId="131" dataCellStyle="Currency"/>
    <tableColumn id="8" xr3:uid="{14D6777A-9254-4365-8F45-EA0549FBD2A3}" name="6" totalsRowFunction="sum" dataDxfId="130" totalsRowDxfId="129" dataCellStyle="Currency"/>
    <tableColumn id="9" xr3:uid="{577AE638-3C88-4D92-97E7-8AF7ADEA52C4}" name="7" totalsRowFunction="sum" dataDxfId="128" totalsRowDxfId="127" dataCellStyle="Currency"/>
    <tableColumn id="23" xr3:uid="{FAD6701C-F7BE-4601-B5FC-45093CEB0834}" name="8" totalsRowFunction="sum" dataDxfId="126" totalsRowDxfId="125" dataCellStyle="Currency"/>
    <tableColumn id="22" xr3:uid="{04ECF2CB-810A-44B2-A060-17D0450046A8}" name="9" totalsRowFunction="sum" dataDxfId="124" totalsRowDxfId="123" dataCellStyle="Currency"/>
    <tableColumn id="21" xr3:uid="{9DC41AEB-C859-40BD-890F-792AC2FAB142}" name="10" totalsRowFunction="sum" dataDxfId="122" totalsRowDxfId="121" dataCellStyle="Currency"/>
    <tableColumn id="20" xr3:uid="{1B95471A-4351-4D20-9C80-4EAC7DF7024A}" name="11" totalsRowFunction="sum" dataDxfId="120" totalsRowDxfId="119" dataCellStyle="Currency"/>
    <tableColumn id="19" xr3:uid="{94BF94AA-D921-46ED-97A8-384FAEF50527}" name="12" totalsRowFunction="sum" dataDxfId="118" totalsRowDxfId="117" dataCellStyle="Currency"/>
    <tableColumn id="18" xr3:uid="{E57D30B9-FDD6-48AC-8ED9-EE17B239B17E}" name="13" totalsRowFunction="sum" dataDxfId="116" totalsRowDxfId="115" dataCellStyle="Currency"/>
    <tableColumn id="17" xr3:uid="{822A6267-CDDD-446F-9681-7F534E60E344}" name="14" totalsRowFunction="sum" dataDxfId="114" totalsRowDxfId="113" dataCellStyle="Currency"/>
    <tableColumn id="16" xr3:uid="{539A8704-F664-44E5-B3C2-3F548E3978DE}" name="15" totalsRowFunction="sum" dataDxfId="112" totalsRowDxfId="111" dataCellStyle="Currency"/>
    <tableColumn id="15" xr3:uid="{0A92DA8A-F896-49EF-8B24-60DE3519F249}" name="16" totalsRowFunction="sum" dataDxfId="110" totalsRowDxfId="109" dataCellStyle="Currency"/>
    <tableColumn id="14" xr3:uid="{A59B1654-5C92-4E1A-ACE6-BFE82D1BC377}" name="17" totalsRowFunction="sum" dataDxfId="108" totalsRowDxfId="107" dataCellStyle="Currency"/>
    <tableColumn id="13" xr3:uid="{FDA77999-BF57-47E1-9391-925ADDB4E016}" name="18" totalsRowFunction="sum" dataDxfId="106" totalsRowDxfId="105" dataCellStyle="Currency"/>
    <tableColumn id="12" xr3:uid="{45F11841-DF2F-44EC-A579-960E4132EFD2}" name="19" totalsRowFunction="sum" dataDxfId="104" totalsRowDxfId="103" dataCellStyle="Currency"/>
    <tableColumn id="10" xr3:uid="{685BA516-2FB8-4C9D-82E6-96C2A19FB589}" name="20" totalsRowFunction="sum" dataDxfId="102" totalsRowDxfId="101" dataCellStyle="Currency"/>
    <tableColumn id="11" xr3:uid="{6502EFF4-F1F5-4E08-907D-07413CE5933F}" name="Totals" totalsRowFunction="sum" dataDxfId="100" totalsRowDxfId="99" dataCellStyle="Currency">
      <calculatedColumnFormula>SUM(D6:W6)</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C2BADDE-224E-4575-A075-1A2EC8CC2234}" name="Table12" displayName="Table12" ref="B5:W18" totalsRowCount="1" headerRowDxfId="98" dataDxfId="96" totalsRowDxfId="94" headerRowBorderDxfId="97" tableBorderDxfId="95" totalsRowBorderDxfId="93">
  <autoFilter ref="B5:W17" xr:uid="{DDEFBC24-5ADB-4D93-A946-F06CAFA3A7B0}"/>
  <tableColumns count="22">
    <tableColumn id="1" xr3:uid="{2562E0F7-C623-4E53-88D1-8050121CF4E8}" name="Source of Contribution" totalsRowLabel="Total" dataDxfId="92" totalsRowDxfId="91"/>
    <tableColumn id="2" xr3:uid="{1FA40C57-FA5C-48CE-B815-EE88A6F38A7C}" name="1" totalsRowFunction="sum" dataDxfId="90" totalsRowDxfId="89" dataCellStyle="Currency"/>
    <tableColumn id="3" xr3:uid="{FDC7D234-BF19-4C1D-8AF0-32FCD53C8034}" name="2" totalsRowFunction="sum" dataDxfId="88" totalsRowDxfId="87" dataCellStyle="Currency"/>
    <tableColumn id="4" xr3:uid="{FA346A2E-2A47-463F-8021-A6C69563D34C}" name="3" totalsRowFunction="sum" dataDxfId="86" totalsRowDxfId="85" dataCellStyle="Currency"/>
    <tableColumn id="5" xr3:uid="{365D7F60-D1B6-44D6-A5BA-98AEA6609FBE}" name="4" totalsRowFunction="sum" dataDxfId="84" totalsRowDxfId="83" dataCellStyle="Currency"/>
    <tableColumn id="6" xr3:uid="{6395FF75-3E64-4B8F-8DDF-C877BCE739B1}" name="5" totalsRowFunction="sum" dataDxfId="82" totalsRowDxfId="81" dataCellStyle="Currency"/>
    <tableColumn id="7" xr3:uid="{BD2C39D3-D120-42CA-B604-D9B6B661A511}" name="6" totalsRowFunction="sum" dataDxfId="80" totalsRowDxfId="79" dataCellStyle="Currency"/>
    <tableColumn id="8" xr3:uid="{3163D1A2-EE69-47DD-9795-67D0C632EDA0}" name="7" totalsRowFunction="sum" dataDxfId="78" totalsRowDxfId="77" dataCellStyle="Currency"/>
    <tableColumn id="22" xr3:uid="{225E3440-3B1D-4DF9-BB78-4381F34FC00F}" name="8" totalsRowFunction="sum" dataDxfId="76" totalsRowDxfId="75" dataCellStyle="Currency"/>
    <tableColumn id="21" xr3:uid="{7A1D948D-DDB5-4D46-B3B6-7517EBE8AA30}" name="9" totalsRowFunction="sum" dataDxfId="74" totalsRowDxfId="73" dataCellStyle="Currency"/>
    <tableColumn id="20" xr3:uid="{5E55F1A7-FA60-4186-A549-D53DED6CE485}" name="10" totalsRowFunction="sum" dataDxfId="72" totalsRowDxfId="71" dataCellStyle="Currency"/>
    <tableColumn id="19" xr3:uid="{A8EB7BA6-3E9B-4690-BA05-6B13A221B7C8}" name="11" totalsRowFunction="sum" dataDxfId="70" totalsRowDxfId="69" dataCellStyle="Currency"/>
    <tableColumn id="18" xr3:uid="{90C7885F-9F71-4B48-A9B5-2D7FF09466C8}" name="12" totalsRowFunction="sum" dataDxfId="68" totalsRowDxfId="67" dataCellStyle="Currency"/>
    <tableColumn id="17" xr3:uid="{08F5AD08-0DB0-467D-9A37-69367145FA2B}" name="13" totalsRowFunction="sum" dataDxfId="66" totalsRowDxfId="65" dataCellStyle="Currency"/>
    <tableColumn id="16" xr3:uid="{BAABE23B-853B-448B-8FDA-548D0D11BEEC}" name="14" totalsRowFunction="sum" dataDxfId="64" totalsRowDxfId="63" dataCellStyle="Currency"/>
    <tableColumn id="15" xr3:uid="{3D452D2B-78C2-454D-B928-76F7362A8F8A}" name="15" totalsRowFunction="sum" dataDxfId="62" totalsRowDxfId="61" dataCellStyle="Currency"/>
    <tableColumn id="14" xr3:uid="{0AA49B67-1786-4236-80C0-85FD63A1CF6F}" name="16" totalsRowFunction="sum" dataDxfId="60" totalsRowDxfId="59" dataCellStyle="Currency"/>
    <tableColumn id="13" xr3:uid="{AA6FCCDB-936C-497C-8B5E-323C868962D1}" name="17" totalsRowFunction="sum" dataDxfId="58" totalsRowDxfId="57" dataCellStyle="Currency"/>
    <tableColumn id="12" xr3:uid="{CF54E510-BFC8-4C8F-A170-7BABE7D49019}" name="18" totalsRowFunction="sum" dataDxfId="56" totalsRowDxfId="55" dataCellStyle="Currency"/>
    <tableColumn id="11" xr3:uid="{13C4EC1B-C0ED-4FB9-B48D-25A25CB72EB2}" name="19" totalsRowFunction="sum" dataDxfId="54" totalsRowDxfId="53" dataCellStyle="Currency"/>
    <tableColumn id="9" xr3:uid="{D39B28A2-BF10-4797-9DEB-4FB41237C077}" name="20" totalsRowFunction="sum" dataDxfId="52" totalsRowDxfId="51" dataCellStyle="Currency"/>
    <tableColumn id="10" xr3:uid="{E94A298F-3365-4B4A-806A-7C9DA3F451F6}" name="Total" totalsRowFunction="sum" dataDxfId="50" totalsRowDxfId="49" dataCellStyle="Currency">
      <calculatedColumnFormula>SUM(C6:V6)</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480EF9-3256-411A-91EC-1D458FE066FB}" name="Table11" displayName="Table11" ref="B5:W18" totalsRowCount="1" headerRowDxfId="48" dataDxfId="46" headerRowBorderDxfId="47" tableBorderDxfId="45" totalsRowBorderDxfId="44">
  <autoFilter ref="B5:W17" xr:uid="{DFBF7D4D-A25F-4D77-96C5-FE588C86A646}"/>
  <tableColumns count="22">
    <tableColumn id="1" xr3:uid="{D4E1E896-836B-44FF-A4E4-2BAC7B27C32A}" name="Source of Contribution" totalsRowLabel="Total" dataDxfId="43" totalsRowDxfId="42"/>
    <tableColumn id="2" xr3:uid="{619FDAA2-ABA6-43B0-978D-64890E7D769B}" name="1" totalsRowFunction="sum" dataDxfId="41" totalsRowDxfId="40" dataCellStyle="Currency"/>
    <tableColumn id="3" xr3:uid="{B7EE6F33-8314-41C6-AF4D-ABAFA6D8B890}" name="2" totalsRowFunction="sum" dataDxfId="39" totalsRowDxfId="38" dataCellStyle="Currency"/>
    <tableColumn id="4" xr3:uid="{98BCD345-B1FA-4AEB-BF9D-99912B4CE292}" name="3" totalsRowFunction="sum" dataDxfId="37" totalsRowDxfId="36" dataCellStyle="Currency"/>
    <tableColumn id="5" xr3:uid="{0B6FC726-4069-4C65-803E-FE6004AAFDA2}" name="4" totalsRowFunction="sum" dataDxfId="35" totalsRowDxfId="34" dataCellStyle="Currency"/>
    <tableColumn id="6" xr3:uid="{AD97F2D9-9A3B-4AF5-B270-7F7C07A401D8}" name="5" totalsRowFunction="sum" dataDxfId="33" totalsRowDxfId="32" dataCellStyle="Currency"/>
    <tableColumn id="7" xr3:uid="{1435A373-6F7C-4A14-8E92-912FF7EB9FA8}" name="6" totalsRowFunction="sum" dataDxfId="31" totalsRowDxfId="30" dataCellStyle="Currency"/>
    <tableColumn id="8" xr3:uid="{713B3752-8D10-462F-AAD7-384C16272C2B}" name="7" totalsRowFunction="sum" dataDxfId="29" totalsRowDxfId="28" dataCellStyle="Currency"/>
    <tableColumn id="22" xr3:uid="{9D10DFD4-67BF-473F-BBD3-A3B1C17380C4}" name="8" totalsRowFunction="sum" dataDxfId="27" totalsRowDxfId="26" dataCellStyle="Currency"/>
    <tableColumn id="21" xr3:uid="{7167313D-3574-4BCE-97F7-3DE67AD6C85B}" name="9" totalsRowFunction="sum" dataDxfId="25" totalsRowDxfId="24" dataCellStyle="Currency"/>
    <tableColumn id="20" xr3:uid="{A567F92F-AE8D-4C2B-8B11-B43441D1CE2A}" name="10" totalsRowFunction="sum" dataDxfId="23" totalsRowDxfId="22" dataCellStyle="Currency"/>
    <tableColumn id="19" xr3:uid="{EB0CAD01-3F19-4F6C-A360-F28457077894}" name="11" totalsRowFunction="sum" dataDxfId="21" totalsRowDxfId="20" dataCellStyle="Currency"/>
    <tableColumn id="18" xr3:uid="{838E9512-6CF4-4FA4-A928-B39B62D88EF6}" name="12" totalsRowFunction="sum" dataDxfId="19" totalsRowDxfId="18" dataCellStyle="Currency"/>
    <tableColumn id="17" xr3:uid="{5C6D9138-5B59-407F-A215-799BC9CD05FB}" name="13" totalsRowFunction="sum" dataDxfId="17" totalsRowDxfId="16" dataCellStyle="Currency"/>
    <tableColumn id="16" xr3:uid="{B3176A3B-13D4-41E1-8154-860D2E7C5392}" name="14" totalsRowFunction="sum" dataDxfId="15" totalsRowDxfId="14" dataCellStyle="Currency"/>
    <tableColumn id="15" xr3:uid="{3B6722BA-7CDA-402C-8B5F-9B4A268C2783}" name="15" totalsRowFunction="sum" dataDxfId="13" totalsRowDxfId="12" dataCellStyle="Currency"/>
    <tableColumn id="14" xr3:uid="{74DEF69F-D93F-4D62-8997-9774F6E61183}" name="16" totalsRowFunction="sum" dataDxfId="11" totalsRowDxfId="10" dataCellStyle="Currency"/>
    <tableColumn id="13" xr3:uid="{2FA22781-98CF-49B3-9C1A-7E1505AD06AC}" name="17" totalsRowFunction="sum" dataDxfId="9" totalsRowDxfId="8" dataCellStyle="Currency"/>
    <tableColumn id="12" xr3:uid="{504DB4DD-4FEC-4560-8B74-8B803E0BC5C6}" name="18" totalsRowFunction="sum" dataDxfId="7" totalsRowDxfId="6" dataCellStyle="Currency"/>
    <tableColumn id="11" xr3:uid="{5B14C78F-90DA-429E-BDD0-CD4A3892C0D3}" name="19" totalsRowFunction="sum" dataDxfId="5" totalsRowDxfId="4" dataCellStyle="Currency"/>
    <tableColumn id="9" xr3:uid="{14A5806F-3212-445B-A924-A9A1D4D786B3}" name="20" totalsRowFunction="sum" dataDxfId="3" totalsRowDxfId="2" dataCellStyle="Currency"/>
    <tableColumn id="10" xr3:uid="{EB92A023-7AD4-4915-B21C-ECE0971767ED}" name="Total" totalsRowFunction="sum" dataDxfId="1" totalsRowDxfId="0" dataCellStyle="Currency">
      <calculatedColumnFormula>SUM(C6:V6)</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N29"/>
  <sheetViews>
    <sheetView tabSelected="1" zoomScaleNormal="100" workbookViewId="0">
      <selection activeCell="D13" sqref="D13"/>
    </sheetView>
  </sheetViews>
  <sheetFormatPr defaultRowHeight="15" x14ac:dyDescent="0.2"/>
  <cols>
    <col min="1" max="1" width="2.21875" style="3" customWidth="1"/>
    <col min="2" max="2" width="9.88671875" style="7" customWidth="1"/>
    <col min="3" max="3" width="15.109375" style="3" customWidth="1"/>
    <col min="4" max="4" width="37.44140625" style="3" customWidth="1"/>
    <col min="5" max="11" width="11.77734375" style="3" customWidth="1"/>
    <col min="12" max="12" width="13.33203125" style="3" customWidth="1"/>
    <col min="13" max="14" width="11.77734375" style="3" customWidth="1"/>
    <col min="15" max="16384" width="8.88671875" style="3"/>
  </cols>
  <sheetData>
    <row r="1" spans="2:14" ht="15.75" thickBot="1" x14ac:dyDescent="0.25"/>
    <row r="2" spans="2:14" ht="18" x14ac:dyDescent="0.25">
      <c r="B2" s="275" t="s">
        <v>0</v>
      </c>
      <c r="C2" s="276"/>
      <c r="D2" s="276"/>
      <c r="E2" s="276"/>
      <c r="F2" s="276"/>
      <c r="G2" s="276"/>
      <c r="H2" s="276"/>
      <c r="I2" s="276"/>
      <c r="J2" s="276"/>
      <c r="K2" s="276"/>
      <c r="L2" s="276"/>
      <c r="M2" s="276"/>
      <c r="N2" s="277"/>
    </row>
    <row r="3" spans="2:14" ht="120" customHeight="1" thickBot="1" x14ac:dyDescent="0.25">
      <c r="B3" s="272" t="s">
        <v>1</v>
      </c>
      <c r="C3" s="273"/>
      <c r="D3" s="273"/>
      <c r="E3" s="273"/>
      <c r="F3" s="273"/>
      <c r="G3" s="273"/>
      <c r="H3" s="273"/>
      <c r="I3" s="273"/>
      <c r="J3" s="273"/>
      <c r="K3" s="273"/>
      <c r="L3" s="273"/>
      <c r="M3" s="273"/>
      <c r="N3" s="274"/>
    </row>
    <row r="4" spans="2:14" ht="15.75" customHeight="1" thickBot="1" x14ac:dyDescent="0.25">
      <c r="B4" s="170"/>
      <c r="C4"/>
      <c r="D4"/>
      <c r="E4"/>
      <c r="F4"/>
      <c r="G4"/>
      <c r="H4"/>
      <c r="I4"/>
      <c r="J4"/>
      <c r="K4"/>
      <c r="L4"/>
      <c r="M4"/>
      <c r="N4"/>
    </row>
    <row r="5" spans="2:14" ht="30.75" customHeight="1" thickBot="1" x14ac:dyDescent="0.25">
      <c r="B5" s="278" t="s">
        <v>2</v>
      </c>
      <c r="C5" s="279"/>
      <c r="D5" s="279"/>
      <c r="E5" s="279"/>
      <c r="F5" s="279"/>
      <c r="G5" s="279"/>
      <c r="H5" s="279"/>
      <c r="I5" s="279"/>
      <c r="J5" s="279"/>
      <c r="K5" s="279"/>
      <c r="L5" s="279"/>
      <c r="M5" s="279"/>
      <c r="N5" s="280"/>
    </row>
    <row r="6" spans="2:14" x14ac:dyDescent="0.2">
      <c r="B6" s="170"/>
      <c r="C6"/>
      <c r="D6"/>
      <c r="E6"/>
      <c r="F6"/>
      <c r="G6"/>
      <c r="H6"/>
      <c r="I6"/>
      <c r="J6"/>
      <c r="K6"/>
      <c r="L6"/>
      <c r="M6"/>
      <c r="N6"/>
    </row>
    <row r="7" spans="2:14" s="169" customFormat="1" ht="30" customHeight="1" thickBot="1" x14ac:dyDescent="0.25">
      <c r="B7" s="171" t="s">
        <v>2</v>
      </c>
      <c r="C7" s="165" t="s">
        <v>3</v>
      </c>
      <c r="D7" s="165" t="s">
        <v>4</v>
      </c>
      <c r="E7" s="165" t="s">
        <v>5</v>
      </c>
      <c r="F7" s="165" t="s">
        <v>6</v>
      </c>
      <c r="G7" s="165" t="s">
        <v>7</v>
      </c>
      <c r="H7" s="165" t="s">
        <v>8</v>
      </c>
      <c r="I7" s="165" t="s">
        <v>9</v>
      </c>
      <c r="J7" s="165" t="s">
        <v>10</v>
      </c>
      <c r="K7" s="165" t="s">
        <v>11</v>
      </c>
      <c r="L7" s="172" t="s">
        <v>12</v>
      </c>
      <c r="M7" s="173" t="s">
        <v>13</v>
      </c>
      <c r="N7" s="174" t="s">
        <v>14</v>
      </c>
    </row>
    <row r="8" spans="2:14" s="9" customFormat="1" ht="30" customHeight="1" x14ac:dyDescent="0.2">
      <c r="B8" s="166">
        <v>1</v>
      </c>
      <c r="C8" s="133"/>
      <c r="D8" s="134"/>
      <c r="E8" s="175">
        <f>Table1[[#Totals],[1]]</f>
        <v>0</v>
      </c>
      <c r="F8" s="175">
        <f>Table2[[#Totals],[1]]</f>
        <v>0</v>
      </c>
      <c r="G8" s="175">
        <f>Table3[[#Totals],[1]]</f>
        <v>0</v>
      </c>
      <c r="H8" s="175">
        <f>Table4[[#Totals],[1]]</f>
        <v>0</v>
      </c>
      <c r="I8" s="175">
        <f>Table6[[#Totals],[1]]</f>
        <v>0</v>
      </c>
      <c r="J8" s="175">
        <f>Table7[[#Totals],[1]]</f>
        <v>0</v>
      </c>
      <c r="K8" s="175">
        <f>Table8[[#Totals],[1]]</f>
        <v>0</v>
      </c>
      <c r="L8" s="176">
        <f>SUM(Table9[[#This Row],[Staff Costs]:[Other]])</f>
        <v>0</v>
      </c>
      <c r="M8" s="177">
        <f>Table12[[#Totals],[1]]</f>
        <v>0</v>
      </c>
      <c r="N8" s="178">
        <f>Table11[[#Totals],[1]]</f>
        <v>0</v>
      </c>
    </row>
    <row r="9" spans="2:14" s="9" customFormat="1" ht="30" customHeight="1" x14ac:dyDescent="0.2">
      <c r="B9" s="167">
        <v>2</v>
      </c>
      <c r="C9" s="66"/>
      <c r="D9" s="10" t="s">
        <v>15</v>
      </c>
      <c r="E9" s="179">
        <f>Table1[[#Totals],[2]]</f>
        <v>0</v>
      </c>
      <c r="F9" s="180">
        <f>Table2[[#Totals],[2]]</f>
        <v>0</v>
      </c>
      <c r="G9" s="180">
        <f>Table3[[#Totals],[2]]</f>
        <v>0</v>
      </c>
      <c r="H9" s="180">
        <f>Table4[[#Totals],[2]]</f>
        <v>0</v>
      </c>
      <c r="I9" s="180">
        <f>Table6[[#Totals],[2]]</f>
        <v>0</v>
      </c>
      <c r="J9" s="180">
        <f>Table7[[#Totals],[2]]</f>
        <v>0</v>
      </c>
      <c r="K9" s="180">
        <f>Table8[[#Totals],[2]]</f>
        <v>0</v>
      </c>
      <c r="L9" s="181">
        <f>SUM(Table9[[#This Row],[Staff Costs]:[Other]])</f>
        <v>0</v>
      </c>
      <c r="M9" s="182">
        <f>Table12[[#Totals],[2]]</f>
        <v>0</v>
      </c>
      <c r="N9" s="183">
        <f>Table11[[#Totals],[2]]</f>
        <v>0</v>
      </c>
    </row>
    <row r="10" spans="2:14" s="9" customFormat="1" ht="30" customHeight="1" x14ac:dyDescent="0.2">
      <c r="B10" s="167">
        <v>3</v>
      </c>
      <c r="C10" s="66"/>
      <c r="D10" s="10" t="s">
        <v>15</v>
      </c>
      <c r="E10" s="179">
        <f>Table1[[#Totals],[3]]</f>
        <v>0</v>
      </c>
      <c r="F10" s="180">
        <f>Table2[[#Totals],[3]]</f>
        <v>0</v>
      </c>
      <c r="G10" s="180">
        <f>Table3[[#Totals],[3]]</f>
        <v>0</v>
      </c>
      <c r="H10" s="180">
        <f>Table4[[#Totals],[3]]</f>
        <v>0</v>
      </c>
      <c r="I10" s="180">
        <f>Table6[[#Totals],[3]]</f>
        <v>0</v>
      </c>
      <c r="J10" s="180">
        <f>Table7[[#Totals],[3]]</f>
        <v>0</v>
      </c>
      <c r="K10" s="180">
        <f>Table8[[#Totals],[3]]</f>
        <v>0</v>
      </c>
      <c r="L10" s="181">
        <f>SUM(Table9[[#This Row],[Staff Costs]:[Other]])</f>
        <v>0</v>
      </c>
      <c r="M10" s="182">
        <f>Table12[[#Totals],[3]]</f>
        <v>0</v>
      </c>
      <c r="N10" s="184">
        <f>Table11[[#Totals],[3]]</f>
        <v>0</v>
      </c>
    </row>
    <row r="11" spans="2:14" s="9" customFormat="1" ht="30" customHeight="1" x14ac:dyDescent="0.2">
      <c r="B11" s="167">
        <v>4</v>
      </c>
      <c r="C11" s="66"/>
      <c r="D11" s="10" t="s">
        <v>15</v>
      </c>
      <c r="E11" s="179">
        <f>Table1[[#Totals],[4]]</f>
        <v>0</v>
      </c>
      <c r="F11" s="180">
        <f>Table2[[#Totals],[4]]</f>
        <v>0</v>
      </c>
      <c r="G11" s="180">
        <f>Table3[[#Totals],[4]]</f>
        <v>0</v>
      </c>
      <c r="H11" s="180">
        <f>Table4[[#Totals],[4]]</f>
        <v>0</v>
      </c>
      <c r="I11" s="180">
        <f>Table6[[#Totals],[4]]</f>
        <v>0</v>
      </c>
      <c r="J11" s="180">
        <f>Table7[[#Totals],[4]]</f>
        <v>0</v>
      </c>
      <c r="K11" s="180">
        <f>Table8[[#Totals],[4]]</f>
        <v>0</v>
      </c>
      <c r="L11" s="181">
        <f>SUM(Table9[[#This Row],[Staff Costs]:[Other]])</f>
        <v>0</v>
      </c>
      <c r="M11" s="182">
        <f>Table12[[#Totals],[4]]</f>
        <v>0</v>
      </c>
      <c r="N11" s="185">
        <f>Table11[[#Totals],[4]]</f>
        <v>0</v>
      </c>
    </row>
    <row r="12" spans="2:14" s="9" customFormat="1" ht="30" customHeight="1" x14ac:dyDescent="0.2">
      <c r="B12" s="167">
        <v>5</v>
      </c>
      <c r="C12" s="66"/>
      <c r="D12" s="10" t="s">
        <v>15</v>
      </c>
      <c r="E12" s="179">
        <f>Table1[[#Totals],[5]]</f>
        <v>0</v>
      </c>
      <c r="F12" s="180">
        <f>Table2[[#Totals],[5]]</f>
        <v>0</v>
      </c>
      <c r="G12" s="180">
        <f>Table3[[#Totals],[5]]</f>
        <v>0</v>
      </c>
      <c r="H12" s="180">
        <f>Table4[[#Totals],[5]]</f>
        <v>0</v>
      </c>
      <c r="I12" s="180">
        <f>Table6[[#Totals],[5]]</f>
        <v>0</v>
      </c>
      <c r="J12" s="180">
        <f>Table7[[#Totals],[5]]</f>
        <v>0</v>
      </c>
      <c r="K12" s="180">
        <f>Table8[[#Totals],[5]]</f>
        <v>0</v>
      </c>
      <c r="L12" s="181">
        <f>SUM(Table9[[#This Row],[Staff Costs]:[Other]])</f>
        <v>0</v>
      </c>
      <c r="M12" s="182">
        <f>Table12[[#Totals],[5]]</f>
        <v>0</v>
      </c>
      <c r="N12" s="184">
        <f>Table11[[#Totals],[5]]</f>
        <v>0</v>
      </c>
    </row>
    <row r="13" spans="2:14" s="9" customFormat="1" ht="30" customHeight="1" x14ac:dyDescent="0.2">
      <c r="B13" s="167">
        <v>6</v>
      </c>
      <c r="C13" s="66"/>
      <c r="D13" s="10" t="s">
        <v>15</v>
      </c>
      <c r="E13" s="179">
        <f>Table1[[#Totals],[6]]</f>
        <v>0</v>
      </c>
      <c r="F13" s="180">
        <f>Table2[[#Totals],[6]]</f>
        <v>0</v>
      </c>
      <c r="G13" s="180">
        <f>Table3[[#Totals],[6]]</f>
        <v>0</v>
      </c>
      <c r="H13" s="180">
        <f>Table4[[#Totals],[6]]</f>
        <v>0</v>
      </c>
      <c r="I13" s="180">
        <f>Table6[[#Totals],[6]]</f>
        <v>0</v>
      </c>
      <c r="J13" s="180">
        <f>Table7[[#Totals],[6]]</f>
        <v>0</v>
      </c>
      <c r="K13" s="180">
        <f>Table8[[#Totals],[6]]</f>
        <v>0</v>
      </c>
      <c r="L13" s="181">
        <f>SUM(Table9[[#This Row],[Staff Costs]:[Other]])</f>
        <v>0</v>
      </c>
      <c r="M13" s="182">
        <f>Table12[[#Totals],[6]]</f>
        <v>0</v>
      </c>
      <c r="N13" s="185">
        <f>Table11[[#Totals],[6]]</f>
        <v>0</v>
      </c>
    </row>
    <row r="14" spans="2:14" s="9" customFormat="1" ht="30" customHeight="1" x14ac:dyDescent="0.2">
      <c r="B14" s="167">
        <v>7</v>
      </c>
      <c r="C14" s="128"/>
      <c r="D14" s="129"/>
      <c r="E14" s="179">
        <f>Table1[[#Totals],[7]]</f>
        <v>0</v>
      </c>
      <c r="F14" s="180">
        <f>Table2[[#Totals],[7]]</f>
        <v>0</v>
      </c>
      <c r="G14" s="180">
        <f>Table3[[#Totals],[7]]</f>
        <v>0</v>
      </c>
      <c r="H14" s="180">
        <f>Table4[[#Totals],[7]]</f>
        <v>0</v>
      </c>
      <c r="I14" s="180">
        <f>Table6[[#Totals],[7]]</f>
        <v>0</v>
      </c>
      <c r="J14" s="180">
        <f>Table7[[#Totals],[7]]</f>
        <v>0</v>
      </c>
      <c r="K14" s="180">
        <f>Table8[[#Totals],[7]]</f>
        <v>0</v>
      </c>
      <c r="L14" s="181">
        <f>SUM(Table9[[#This Row],[Staff Costs]:[Other]])</f>
        <v>0</v>
      </c>
      <c r="M14" s="182">
        <f>Table12[[#Totals],[7]]</f>
        <v>0</v>
      </c>
      <c r="N14" s="185">
        <f>Table11[[#Totals],[7]]</f>
        <v>0</v>
      </c>
    </row>
    <row r="15" spans="2:14" s="9" customFormat="1" ht="30" customHeight="1" x14ac:dyDescent="0.2">
      <c r="B15" s="202">
        <v>8</v>
      </c>
      <c r="C15" s="131"/>
      <c r="D15" s="132"/>
      <c r="E15" s="179">
        <f>Table1[[#Totals],[8]]</f>
        <v>0</v>
      </c>
      <c r="F15" s="180">
        <f>Table2[[#Totals],[8]]</f>
        <v>0</v>
      </c>
      <c r="G15" s="186">
        <f>Table3[[#Totals],[8]]</f>
        <v>0</v>
      </c>
      <c r="H15" s="186">
        <f>Table4[[#Totals],[8]]</f>
        <v>0</v>
      </c>
      <c r="I15" s="186">
        <f>Table6[[#Totals],[8]]</f>
        <v>0</v>
      </c>
      <c r="J15" s="186">
        <f>Table7[[#Totals],[8]]</f>
        <v>0</v>
      </c>
      <c r="K15" s="186">
        <f>Table8[[#Totals],[8]]</f>
        <v>0</v>
      </c>
      <c r="L15" s="203">
        <f>SUM(Table9[[#This Row],[Staff Costs]:[Other]])</f>
        <v>0</v>
      </c>
      <c r="M15" s="187">
        <f>Table12[[#Totals],[8]]</f>
        <v>0</v>
      </c>
      <c r="N15" s="188">
        <f>Table11[[#Totals],[8]]</f>
        <v>0</v>
      </c>
    </row>
    <row r="16" spans="2:14" s="9" customFormat="1" ht="30" customHeight="1" x14ac:dyDescent="0.2">
      <c r="B16" s="167">
        <v>9</v>
      </c>
      <c r="C16" s="66"/>
      <c r="D16" s="10"/>
      <c r="E16" s="179">
        <f>Table1[[#Totals],[9]]</f>
        <v>0</v>
      </c>
      <c r="F16" s="179">
        <f>Table2[[#Totals],[9]]</f>
        <v>0</v>
      </c>
      <c r="G16" s="179">
        <f>Table3[[#Totals],[9]]</f>
        <v>0</v>
      </c>
      <c r="H16" s="179">
        <f>Table4[[#Totals],[9]]</f>
        <v>0</v>
      </c>
      <c r="I16" s="179">
        <f>Table6[[#Totals],[9]]</f>
        <v>0</v>
      </c>
      <c r="J16" s="179">
        <f>Table7[[#Totals],[9]]</f>
        <v>0</v>
      </c>
      <c r="K16" s="179">
        <f>Table8[[#Totals],[9]]</f>
        <v>0</v>
      </c>
      <c r="L16" s="181">
        <f>SUM(Table9[[#This Row],[Staff Costs]:[Other]])</f>
        <v>0</v>
      </c>
      <c r="M16" s="187">
        <f>Table12[[#Totals],[9]]</f>
        <v>0</v>
      </c>
      <c r="N16" s="189">
        <f>Table11[[#Totals],[9]]</f>
        <v>0</v>
      </c>
    </row>
    <row r="17" spans="2:14" s="9" customFormat="1" ht="30" customHeight="1" x14ac:dyDescent="0.2">
      <c r="B17" s="167">
        <v>10</v>
      </c>
      <c r="C17" s="66"/>
      <c r="D17" s="10"/>
      <c r="E17" s="179">
        <f>Table1[[#Totals],[10]]</f>
        <v>0</v>
      </c>
      <c r="F17" s="179">
        <f>Table2[[#Totals],[10]]</f>
        <v>0</v>
      </c>
      <c r="G17" s="179">
        <f>Table3[[#Totals],[10]]</f>
        <v>0</v>
      </c>
      <c r="H17" s="179">
        <f>Table4[[#Totals],[10]]</f>
        <v>0</v>
      </c>
      <c r="I17" s="179">
        <f>Table6[[#Totals],[10]]</f>
        <v>0</v>
      </c>
      <c r="J17" s="179">
        <f>Table7[[#Totals],[10]]</f>
        <v>0</v>
      </c>
      <c r="K17" s="179">
        <f>Table8[[#Totals],[10]]</f>
        <v>0</v>
      </c>
      <c r="L17" s="181">
        <f>SUM(Table9[[#This Row],[Staff Costs]:[Other]])</f>
        <v>0</v>
      </c>
      <c r="M17" s="187">
        <f>Table12[[#Totals],[10]]</f>
        <v>0</v>
      </c>
      <c r="N17" s="189">
        <f>Table11[[#Totals],[10]]</f>
        <v>0</v>
      </c>
    </row>
    <row r="18" spans="2:14" s="9" customFormat="1" ht="30" customHeight="1" x14ac:dyDescent="0.2">
      <c r="B18" s="167">
        <v>11</v>
      </c>
      <c r="C18" s="66"/>
      <c r="D18" s="10"/>
      <c r="E18" s="179">
        <f>Table1[[#Totals],[11]]</f>
        <v>0</v>
      </c>
      <c r="F18" s="179">
        <f>Table2[[#Totals],[11]]</f>
        <v>0</v>
      </c>
      <c r="G18" s="179">
        <f>Table3[[#Totals],[11]]</f>
        <v>0</v>
      </c>
      <c r="H18" s="179">
        <f>Table4[[#Totals],[11]]</f>
        <v>0</v>
      </c>
      <c r="I18" s="179">
        <f>Table6[[#Totals],[11]]</f>
        <v>0</v>
      </c>
      <c r="J18" s="179">
        <f>Table7[[#Totals],[11]]</f>
        <v>0</v>
      </c>
      <c r="K18" s="179">
        <f>Table8[[#Totals],[11]]</f>
        <v>0</v>
      </c>
      <c r="L18" s="181">
        <f>SUM(Table9[[#This Row],[Staff Costs]:[Other]])</f>
        <v>0</v>
      </c>
      <c r="M18" s="187">
        <f>Table12[[#Totals],[11]]</f>
        <v>0</v>
      </c>
      <c r="N18" s="189">
        <f>Table11[[#Totals],[11]]</f>
        <v>0</v>
      </c>
    </row>
    <row r="19" spans="2:14" s="9" customFormat="1" ht="30" customHeight="1" x14ac:dyDescent="0.2">
      <c r="B19" s="167">
        <v>12</v>
      </c>
      <c r="C19" s="66"/>
      <c r="D19" s="10"/>
      <c r="E19" s="179">
        <f>Table1[[#Totals],[12]]</f>
        <v>0</v>
      </c>
      <c r="F19" s="179">
        <f>Table2[[#Totals],[12]]</f>
        <v>0</v>
      </c>
      <c r="G19" s="179">
        <f>Table3[[#Totals],[12]]</f>
        <v>0</v>
      </c>
      <c r="H19" s="179">
        <f>Table4[[#Totals],[12]]</f>
        <v>0</v>
      </c>
      <c r="I19" s="179">
        <f>Table6[[#Totals],[12]]</f>
        <v>0</v>
      </c>
      <c r="J19" s="179">
        <f>Table7[[#Totals],[12]]</f>
        <v>0</v>
      </c>
      <c r="K19" s="179">
        <f>Table8[[#Totals],[12]]</f>
        <v>0</v>
      </c>
      <c r="L19" s="181">
        <f>SUM(Table9[[#This Row],[Staff Costs]:[Other]])</f>
        <v>0</v>
      </c>
      <c r="M19" s="187">
        <f>Table12[[#Totals],[12]]</f>
        <v>0</v>
      </c>
      <c r="N19" s="189">
        <f>Table11[[#Totals],[12]]</f>
        <v>0</v>
      </c>
    </row>
    <row r="20" spans="2:14" s="9" customFormat="1" ht="30" customHeight="1" x14ac:dyDescent="0.2">
      <c r="B20" s="167">
        <v>13</v>
      </c>
      <c r="C20" s="66"/>
      <c r="D20" s="10"/>
      <c r="E20" s="179">
        <f>Table1[[#Totals],[13]]</f>
        <v>0</v>
      </c>
      <c r="F20" s="179">
        <f>Table2[[#Totals],[13]]</f>
        <v>0</v>
      </c>
      <c r="G20" s="179">
        <f>Table3[[#Totals],[13]]</f>
        <v>0</v>
      </c>
      <c r="H20" s="179">
        <f>Table4[[#Totals],[13]]</f>
        <v>0</v>
      </c>
      <c r="I20" s="179">
        <f>Table6[[#Totals],[13]]</f>
        <v>0</v>
      </c>
      <c r="J20" s="179">
        <f>Table7[[#Totals],[13]]</f>
        <v>0</v>
      </c>
      <c r="K20" s="179">
        <f>Table8[[#Totals],[13]]</f>
        <v>0</v>
      </c>
      <c r="L20" s="181">
        <f>SUM(Table9[[#This Row],[Staff Costs]:[Other]])</f>
        <v>0</v>
      </c>
      <c r="M20" s="187">
        <f>Table12[[#Totals],[13]]</f>
        <v>0</v>
      </c>
      <c r="N20" s="189">
        <f>Table11[[#Totals],[13]]</f>
        <v>0</v>
      </c>
    </row>
    <row r="21" spans="2:14" s="9" customFormat="1" ht="30" customHeight="1" x14ac:dyDescent="0.2">
      <c r="B21" s="167">
        <v>14</v>
      </c>
      <c r="C21" s="66"/>
      <c r="D21" s="10"/>
      <c r="E21" s="179">
        <f>Table1[[#Totals],[14]]</f>
        <v>0</v>
      </c>
      <c r="F21" s="179">
        <f>Table2[[#Totals],[14]]</f>
        <v>0</v>
      </c>
      <c r="G21" s="179">
        <f>Table3[[#Totals],[14]]</f>
        <v>0</v>
      </c>
      <c r="H21" s="179">
        <f>Table4[[#Totals],[14]]</f>
        <v>0</v>
      </c>
      <c r="I21" s="179">
        <f>Table6[[#Totals],[14]]</f>
        <v>0</v>
      </c>
      <c r="J21" s="179">
        <f>Table7[[#Totals],[14]]</f>
        <v>0</v>
      </c>
      <c r="K21" s="179">
        <f>Table8[[#Totals],[14]]</f>
        <v>0</v>
      </c>
      <c r="L21" s="181">
        <f>SUM(Table9[[#This Row],[Staff Costs]:[Other]])</f>
        <v>0</v>
      </c>
      <c r="M21" s="187">
        <f>Table12[[#Totals],[14]]</f>
        <v>0</v>
      </c>
      <c r="N21" s="189">
        <f>Table11[[#Totals],[14]]</f>
        <v>0</v>
      </c>
    </row>
    <row r="22" spans="2:14" s="9" customFormat="1" ht="30" customHeight="1" x14ac:dyDescent="0.2">
      <c r="B22" s="167">
        <v>15</v>
      </c>
      <c r="C22" s="66"/>
      <c r="D22" s="10"/>
      <c r="E22" s="179">
        <f>Table1[[#Totals],[15]]</f>
        <v>0</v>
      </c>
      <c r="F22" s="179">
        <f>Table2[[#Totals],[15]]</f>
        <v>0</v>
      </c>
      <c r="G22" s="179">
        <f>Table3[[#Totals],[15]]</f>
        <v>0</v>
      </c>
      <c r="H22" s="179">
        <f>Table4[[#Totals],[15]]</f>
        <v>0</v>
      </c>
      <c r="I22" s="179">
        <f>Table6[[#Totals],[15]]</f>
        <v>0</v>
      </c>
      <c r="J22" s="179">
        <f>Table7[[#Totals],[15]]</f>
        <v>0</v>
      </c>
      <c r="K22" s="179">
        <f>Table8[[#Totals],[15]]</f>
        <v>0</v>
      </c>
      <c r="L22" s="181">
        <f>SUM(Table9[[#This Row],[Staff Costs]:[Other]])</f>
        <v>0</v>
      </c>
      <c r="M22" s="187">
        <f>Table12[[#Totals],[15]]</f>
        <v>0</v>
      </c>
      <c r="N22" s="189">
        <f>Table11[[#Totals],[15]]</f>
        <v>0</v>
      </c>
    </row>
    <row r="23" spans="2:14" s="9" customFormat="1" ht="30" customHeight="1" x14ac:dyDescent="0.2">
      <c r="B23" s="167">
        <v>16</v>
      </c>
      <c r="C23" s="66"/>
      <c r="D23" s="10"/>
      <c r="E23" s="179">
        <f>Table1[[#Totals],[16]]</f>
        <v>0</v>
      </c>
      <c r="F23" s="179">
        <f>Table2[[#Totals],[16]]</f>
        <v>0</v>
      </c>
      <c r="G23" s="179">
        <f>Table3[[#Totals],[16]]</f>
        <v>0</v>
      </c>
      <c r="H23" s="179">
        <f>Table4[[#Totals],[16]]</f>
        <v>0</v>
      </c>
      <c r="I23" s="179">
        <f>Table6[[#Totals],[16]]</f>
        <v>0</v>
      </c>
      <c r="J23" s="179">
        <f>Table7[[#Totals],[16]]</f>
        <v>0</v>
      </c>
      <c r="K23" s="179">
        <f>Table8[[#Totals],[16]]</f>
        <v>0</v>
      </c>
      <c r="L23" s="181">
        <f>SUM(Table9[[#This Row],[Staff Costs]:[Other]])</f>
        <v>0</v>
      </c>
      <c r="M23" s="187">
        <f>Table12[[#Totals],[16]]</f>
        <v>0</v>
      </c>
      <c r="N23" s="189">
        <f>Table11[[#Totals],[16]]</f>
        <v>0</v>
      </c>
    </row>
    <row r="24" spans="2:14" s="9" customFormat="1" ht="30" customHeight="1" x14ac:dyDescent="0.2">
      <c r="B24" s="167">
        <v>17</v>
      </c>
      <c r="C24" s="66"/>
      <c r="D24" s="10"/>
      <c r="E24" s="179">
        <f>Table1[[#Totals],[17]]</f>
        <v>0</v>
      </c>
      <c r="F24" s="179">
        <f>Table2[[#Totals],[17]]</f>
        <v>0</v>
      </c>
      <c r="G24" s="179">
        <f>Table3[[#Totals],[17]]</f>
        <v>0</v>
      </c>
      <c r="H24" s="179">
        <f>Table4[[#Totals],[17]]</f>
        <v>0</v>
      </c>
      <c r="I24" s="179">
        <f>Table6[[#Totals],[17]]</f>
        <v>0</v>
      </c>
      <c r="J24" s="179">
        <f>Table7[[#Totals],[17]]</f>
        <v>0</v>
      </c>
      <c r="K24" s="179">
        <f>Table8[[#Totals],[17]]</f>
        <v>0</v>
      </c>
      <c r="L24" s="181">
        <f>SUM(Table9[[#This Row],[Staff Costs]:[Other]])</f>
        <v>0</v>
      </c>
      <c r="M24" s="187">
        <f>Table12[[#Totals],[17]]</f>
        <v>0</v>
      </c>
      <c r="N24" s="189">
        <f>Table11[[#Totals],[17]]</f>
        <v>0</v>
      </c>
    </row>
    <row r="25" spans="2:14" s="9" customFormat="1" ht="30" customHeight="1" x14ac:dyDescent="0.2">
      <c r="B25" s="167">
        <v>18</v>
      </c>
      <c r="C25" s="66"/>
      <c r="D25" s="10"/>
      <c r="E25" s="179">
        <f>Table1[[#Totals],[18]]</f>
        <v>0</v>
      </c>
      <c r="F25" s="179">
        <f>Table2[[#Totals],[18]]</f>
        <v>0</v>
      </c>
      <c r="G25" s="179">
        <f>Table3[[#Totals],[18]]</f>
        <v>0</v>
      </c>
      <c r="H25" s="179">
        <f>Table4[[#Totals],[18]]</f>
        <v>0</v>
      </c>
      <c r="I25" s="179">
        <f>Table6[[#Totals],[18]]</f>
        <v>0</v>
      </c>
      <c r="J25" s="179">
        <f>Table7[[#Totals],[18]]</f>
        <v>0</v>
      </c>
      <c r="K25" s="179">
        <f>Table8[[#Totals],[18]]</f>
        <v>0</v>
      </c>
      <c r="L25" s="181">
        <f>SUM(Table9[[#This Row],[Staff Costs]:[Other]])</f>
        <v>0</v>
      </c>
      <c r="M25" s="187">
        <f>Table12[[#Totals],[18]]</f>
        <v>0</v>
      </c>
      <c r="N25" s="189">
        <f>Table11[[#Totals],[18]]</f>
        <v>0</v>
      </c>
    </row>
    <row r="26" spans="2:14" s="9" customFormat="1" ht="30" customHeight="1" x14ac:dyDescent="0.2">
      <c r="B26" s="167">
        <v>19</v>
      </c>
      <c r="C26" s="66"/>
      <c r="D26" s="10"/>
      <c r="E26" s="179">
        <f>Table1[[#Totals],[19]]</f>
        <v>0</v>
      </c>
      <c r="F26" s="179">
        <f>Table2[[#Totals],[19]]</f>
        <v>0</v>
      </c>
      <c r="G26" s="179">
        <f>Table3[[#Totals],[19]]</f>
        <v>0</v>
      </c>
      <c r="H26" s="179">
        <f>Table4[[#Totals],[19]]</f>
        <v>0</v>
      </c>
      <c r="I26" s="179">
        <f>Table6[[#Totals],[19]]</f>
        <v>0</v>
      </c>
      <c r="J26" s="179">
        <f>Table7[[#Totals],[19]]</f>
        <v>0</v>
      </c>
      <c r="K26" s="179">
        <f>Table8[[#Totals],[19]]</f>
        <v>0</v>
      </c>
      <c r="L26" s="181">
        <f>SUM(Table9[[#This Row],[Staff Costs]:[Other]])</f>
        <v>0</v>
      </c>
      <c r="M26" s="187">
        <f>Table12[[#Totals],[19]]</f>
        <v>0</v>
      </c>
      <c r="N26" s="189">
        <f>Table11[[#Totals],[19]]</f>
        <v>0</v>
      </c>
    </row>
    <row r="27" spans="2:14" s="9" customFormat="1" ht="30" customHeight="1" thickBot="1" x14ac:dyDescent="0.25">
      <c r="B27" s="168">
        <v>20</v>
      </c>
      <c r="C27" s="163"/>
      <c r="D27" s="164"/>
      <c r="E27" s="190">
        <f>Table1[[#Totals],[20]]</f>
        <v>0</v>
      </c>
      <c r="F27" s="190">
        <f>Table2[[#Totals],[20]]</f>
        <v>0</v>
      </c>
      <c r="G27" s="190">
        <f>Table3[[#Totals],[20]]</f>
        <v>0</v>
      </c>
      <c r="H27" s="190">
        <f>Table4[[#Totals],[20]]</f>
        <v>0</v>
      </c>
      <c r="I27" s="190">
        <f>Table6[[#Totals],[20]]</f>
        <v>0</v>
      </c>
      <c r="J27" s="190">
        <f>Table7[[#Totals],[20]]</f>
        <v>0</v>
      </c>
      <c r="K27" s="190">
        <f>Table8[[#Totals],[20]]</f>
        <v>0</v>
      </c>
      <c r="L27" s="191">
        <f>SUM(Table9[[#This Row],[Staff Costs]:[Other]])</f>
        <v>0</v>
      </c>
      <c r="M27" s="192">
        <f>Table12[[#Totals],[20]]</f>
        <v>0</v>
      </c>
      <c r="N27" s="193">
        <f>Table11[[#Totals],[20]]</f>
        <v>0</v>
      </c>
    </row>
    <row r="28" spans="2:14" s="9" customFormat="1" ht="30" customHeight="1" thickTop="1" thickBot="1" x14ac:dyDescent="0.25">
      <c r="B28" s="199" t="s">
        <v>12</v>
      </c>
      <c r="C28" s="200"/>
      <c r="D28" s="201"/>
      <c r="E28" s="194">
        <f>SUBTOTAL(109,Table9[Staff Costs])</f>
        <v>0</v>
      </c>
      <c r="F28" s="194">
        <f>SUBTOTAL(109,Table9[Consumables])</f>
        <v>0</v>
      </c>
      <c r="G28" s="194">
        <f>SUBTOTAL(109,Table9[Equipment Costs])</f>
        <v>0</v>
      </c>
      <c r="H28" s="194">
        <f>SUBTOTAL(109,Table9[Travel Expences])</f>
        <v>0</v>
      </c>
      <c r="I28" s="194">
        <f>SUBTOTAL(109,Table9[Overheads])</f>
        <v>0</v>
      </c>
      <c r="J28" s="194">
        <f>SUBTOTAL(109,Table9[Sub-contracts])</f>
        <v>0</v>
      </c>
      <c r="K28" s="194">
        <f>SUBTOTAL(109,Table9[Other])</f>
        <v>0</v>
      </c>
      <c r="L28" s="195">
        <f>SUBTOTAL(109,Table9[Total])</f>
        <v>0</v>
      </c>
      <c r="M28" s="196">
        <f>SUBTOTAL(109,Table9[Match Funding])</f>
        <v>0</v>
      </c>
      <c r="N28" s="197">
        <f>SUBTOTAL(109,Table9[Other Funding])</f>
        <v>0</v>
      </c>
    </row>
    <row r="29" spans="2:14" ht="30" customHeight="1" thickBot="1" x14ac:dyDescent="0.25">
      <c r="B29" s="170"/>
      <c r="C29"/>
      <c r="D29"/>
      <c r="E29"/>
      <c r="F29"/>
      <c r="G29"/>
      <c r="H29"/>
      <c r="I29"/>
      <c r="J29"/>
      <c r="K29"/>
      <c r="L29"/>
      <c r="M29" s="198" t="str">
        <f>IFERROR(Table9[[#Totals],[Match Funding]]/Table9[[#Totals],[Total]],"")</f>
        <v/>
      </c>
      <c r="N29"/>
    </row>
  </sheetData>
  <sheetProtection algorithmName="SHA-512" hashValue="N6lNRcYtBZVdJP8Um4FMjOBxD11qoZysgo4WDMzXyTT0ZJ0eIavP0ZkEzzw8Xxz32AM0jYl8K6+LLh7VXkgfxA==" saltValue="Hgc285mwaJNupk9lw+prUQ==" spinCount="100000" sheet="1" selectLockedCells="1"/>
  <mergeCells count="3">
    <mergeCell ref="B3:N3"/>
    <mergeCell ref="B2:N2"/>
    <mergeCell ref="B5:N5"/>
  </mergeCells>
  <conditionalFormatting sqref="M29">
    <cfRule type="cellIs" dxfId="487" priority="1" operator="lessThan">
      <formula>0.125</formula>
    </cfRule>
    <cfRule type="cellIs" dxfId="486" priority="2" operator="greaterThanOrEqual">
      <formula>0.125</formula>
    </cfRule>
  </conditionalFormatting>
  <conditionalFormatting sqref="M28">
    <cfRule type="cellIs" dxfId="485" priority="3" operator="greaterThanOrEqual">
      <formula>$L$28*0.125</formula>
    </cfRule>
    <cfRule type="cellIs" dxfId="484" priority="4" operator="lessThan">
      <formula>$L$28*0.125</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Y32"/>
  <sheetViews>
    <sheetView zoomScaleNormal="100" workbookViewId="0">
      <selection activeCell="F12" sqref="F12"/>
    </sheetView>
  </sheetViews>
  <sheetFormatPr defaultRowHeight="15" x14ac:dyDescent="0.2"/>
  <cols>
    <col min="1" max="1" width="2.21875" style="3" customWidth="1"/>
    <col min="2" max="2" width="18.44140625" style="3" customWidth="1"/>
    <col min="3" max="3" width="26.33203125" style="3" customWidth="1"/>
    <col min="4" max="4" width="12.77734375" style="3" customWidth="1"/>
    <col min="5" max="24" width="11.77734375" style="3" customWidth="1"/>
    <col min="25" max="25" width="12.77734375" style="3" customWidth="1"/>
    <col min="26" max="16384" width="8.88671875" style="3"/>
  </cols>
  <sheetData>
    <row r="1" spans="2:25" ht="15" customHeight="1" thickBot="1" x14ac:dyDescent="0.25"/>
    <row r="2" spans="2:25" ht="30" customHeight="1" thickBot="1" x14ac:dyDescent="0.25">
      <c r="B2" s="281" t="s">
        <v>5</v>
      </c>
      <c r="C2" s="282"/>
      <c r="D2" s="282"/>
      <c r="E2" s="282"/>
      <c r="F2" s="282"/>
      <c r="G2" s="282"/>
      <c r="H2" s="282"/>
      <c r="I2" s="282"/>
      <c r="J2" s="282"/>
      <c r="K2" s="282"/>
      <c r="L2" s="282"/>
      <c r="M2" s="282"/>
      <c r="N2" s="282"/>
      <c r="O2" s="282"/>
      <c r="P2" s="282"/>
      <c r="Q2" s="282"/>
      <c r="R2" s="282"/>
      <c r="S2" s="282"/>
      <c r="T2" s="282"/>
      <c r="U2" s="282"/>
      <c r="V2" s="282"/>
      <c r="W2" s="282"/>
      <c r="X2" s="282"/>
      <c r="Y2" s="283"/>
    </row>
    <row r="3" spans="2:25" ht="16.5" thickBot="1" x14ac:dyDescent="0.3">
      <c r="B3" s="208"/>
      <c r="C3" s="208"/>
      <c r="D3" s="208"/>
      <c r="E3" s="208"/>
      <c r="F3" s="208"/>
      <c r="G3" s="209"/>
      <c r="H3" s="209"/>
      <c r="I3" s="209"/>
      <c r="J3" s="209"/>
      <c r="K3" s="209"/>
      <c r="L3" s="209"/>
      <c r="M3" s="209"/>
      <c r="N3" s="209"/>
      <c r="O3" s="209"/>
      <c r="P3" s="209"/>
      <c r="Q3" s="209"/>
      <c r="R3" s="209"/>
      <c r="S3" s="209"/>
      <c r="T3" s="209"/>
      <c r="U3" s="209"/>
      <c r="V3" s="209"/>
      <c r="W3" s="209"/>
      <c r="X3" s="209"/>
      <c r="Y3"/>
    </row>
    <row r="4" spans="2:25" s="9" customFormat="1" ht="22.5" customHeight="1" thickBot="1" x14ac:dyDescent="0.25">
      <c r="B4" s="8"/>
      <c r="C4" s="8"/>
      <c r="D4" s="8"/>
      <c r="E4" s="278" t="s">
        <v>16</v>
      </c>
      <c r="F4" s="279"/>
      <c r="G4" s="279"/>
      <c r="H4" s="279"/>
      <c r="I4" s="279"/>
      <c r="J4" s="279"/>
      <c r="K4" s="279"/>
      <c r="L4" s="279"/>
      <c r="M4" s="279"/>
      <c r="N4" s="279"/>
      <c r="O4" s="279"/>
      <c r="P4" s="279"/>
      <c r="Q4" s="279"/>
      <c r="R4" s="279"/>
      <c r="S4" s="279"/>
      <c r="T4" s="279"/>
      <c r="U4" s="279"/>
      <c r="V4" s="279"/>
      <c r="W4" s="279"/>
      <c r="X4" s="280"/>
      <c r="Y4" s="8"/>
    </row>
    <row r="5" spans="2:25" s="207" customFormat="1" ht="22.5" customHeight="1" thickBot="1" x14ac:dyDescent="0.25">
      <c r="B5" s="204" t="s">
        <v>17</v>
      </c>
      <c r="C5" s="210" t="s">
        <v>18</v>
      </c>
      <c r="D5" s="211" t="s">
        <v>19</v>
      </c>
      <c r="E5" s="212" t="s">
        <v>20</v>
      </c>
      <c r="F5" s="205" t="s">
        <v>21</v>
      </c>
      <c r="G5" s="205" t="s">
        <v>22</v>
      </c>
      <c r="H5" s="206" t="s">
        <v>23</v>
      </c>
      <c r="I5" s="212" t="s">
        <v>24</v>
      </c>
      <c r="J5" s="205" t="s">
        <v>25</v>
      </c>
      <c r="K5" s="205" t="s">
        <v>26</v>
      </c>
      <c r="L5" s="205" t="s">
        <v>27</v>
      </c>
      <c r="M5" s="205" t="s">
        <v>28</v>
      </c>
      <c r="N5" s="205" t="s">
        <v>29</v>
      </c>
      <c r="O5" s="205" t="s">
        <v>30</v>
      </c>
      <c r="P5" s="205" t="s">
        <v>31</v>
      </c>
      <c r="Q5" s="205" t="s">
        <v>32</v>
      </c>
      <c r="R5" s="205" t="s">
        <v>33</v>
      </c>
      <c r="S5" s="205" t="s">
        <v>34</v>
      </c>
      <c r="T5" s="205" t="s">
        <v>35</v>
      </c>
      <c r="U5" s="205" t="s">
        <v>36</v>
      </c>
      <c r="V5" s="205" t="s">
        <v>37</v>
      </c>
      <c r="W5" s="205" t="s">
        <v>38</v>
      </c>
      <c r="X5" s="213" t="s">
        <v>39</v>
      </c>
      <c r="Y5" s="136" t="s">
        <v>12</v>
      </c>
    </row>
    <row r="6" spans="2:25" ht="15.75" x14ac:dyDescent="0.25">
      <c r="B6" s="113"/>
      <c r="C6" s="1"/>
      <c r="D6" s="51"/>
      <c r="E6" s="21"/>
      <c r="F6" s="22"/>
      <c r="G6" s="23"/>
      <c r="H6" s="23"/>
      <c r="I6" s="124"/>
      <c r="J6" s="23"/>
      <c r="K6" s="23"/>
      <c r="L6" s="22"/>
      <c r="M6" s="22"/>
      <c r="N6" s="22"/>
      <c r="O6" s="22"/>
      <c r="P6" s="22"/>
      <c r="Q6" s="22"/>
      <c r="R6" s="22"/>
      <c r="S6" s="22"/>
      <c r="T6" s="22"/>
      <c r="U6" s="22"/>
      <c r="V6" s="22"/>
      <c r="W6" s="22"/>
      <c r="X6" s="22"/>
      <c r="Y6" s="138" cm="1">
        <f t="array" ref="Y6">SUM(D6*E6:X6)</f>
        <v>0</v>
      </c>
    </row>
    <row r="7" spans="2:25" ht="15.75" x14ac:dyDescent="0.25">
      <c r="B7" s="2"/>
      <c r="C7" s="1"/>
      <c r="D7" s="51"/>
      <c r="E7" s="4"/>
      <c r="F7" s="5"/>
      <c r="G7" s="6"/>
      <c r="H7" s="6"/>
      <c r="I7" s="11"/>
      <c r="J7" s="6"/>
      <c r="K7" s="6"/>
      <c r="L7" s="5"/>
      <c r="M7" s="5"/>
      <c r="N7" s="5"/>
      <c r="O7" s="5"/>
      <c r="P7" s="5"/>
      <c r="Q7" s="5"/>
      <c r="R7" s="5"/>
      <c r="S7" s="5"/>
      <c r="T7" s="5"/>
      <c r="U7" s="5"/>
      <c r="V7" s="5"/>
      <c r="W7" s="5"/>
      <c r="X7" s="5"/>
      <c r="Y7" s="140" cm="1">
        <f t="array" ref="Y7">SUM(D7*E7:X7)</f>
        <v>0</v>
      </c>
    </row>
    <row r="8" spans="2:25" ht="15.75" x14ac:dyDescent="0.25">
      <c r="B8" s="2"/>
      <c r="C8" s="1"/>
      <c r="D8" s="51"/>
      <c r="E8" s="4"/>
      <c r="F8" s="5"/>
      <c r="G8" s="6"/>
      <c r="H8" s="6"/>
      <c r="I8" s="11"/>
      <c r="J8" s="6"/>
      <c r="K8" s="6"/>
      <c r="L8" s="5"/>
      <c r="M8" s="5"/>
      <c r="N8" s="5"/>
      <c r="O8" s="5"/>
      <c r="P8" s="5"/>
      <c r="Q8" s="5"/>
      <c r="R8" s="5"/>
      <c r="S8" s="5"/>
      <c r="T8" s="5"/>
      <c r="U8" s="5"/>
      <c r="V8" s="5"/>
      <c r="W8" s="5"/>
      <c r="X8" s="5"/>
      <c r="Y8" s="140" cm="1">
        <f t="array" ref="Y8">SUM(D8*E8:X8)</f>
        <v>0</v>
      </c>
    </row>
    <row r="9" spans="2:25" ht="15.75" x14ac:dyDescent="0.25">
      <c r="B9" s="2"/>
      <c r="C9" s="1"/>
      <c r="D9" s="51"/>
      <c r="E9" s="4"/>
      <c r="F9" s="5"/>
      <c r="G9" s="6"/>
      <c r="H9" s="6"/>
      <c r="I9" s="11"/>
      <c r="J9" s="6"/>
      <c r="K9" s="6"/>
      <c r="L9" s="5"/>
      <c r="M9" s="5"/>
      <c r="N9" s="5"/>
      <c r="O9" s="5"/>
      <c r="P9" s="5"/>
      <c r="Q9" s="5"/>
      <c r="R9" s="5"/>
      <c r="S9" s="5"/>
      <c r="T9" s="5"/>
      <c r="U9" s="5"/>
      <c r="V9" s="5"/>
      <c r="W9" s="5"/>
      <c r="X9" s="5"/>
      <c r="Y9" s="140" cm="1">
        <f t="array" ref="Y9">SUM(D9*E9:X9)</f>
        <v>0</v>
      </c>
    </row>
    <row r="10" spans="2:25" ht="15.75" x14ac:dyDescent="0.25">
      <c r="B10" s="2"/>
      <c r="C10" s="1"/>
      <c r="D10" s="51"/>
      <c r="E10" s="4"/>
      <c r="F10" s="5"/>
      <c r="G10" s="6"/>
      <c r="H10" s="6"/>
      <c r="I10" s="11"/>
      <c r="J10" s="6"/>
      <c r="K10" s="6"/>
      <c r="L10" s="5"/>
      <c r="M10" s="5"/>
      <c r="N10" s="5"/>
      <c r="O10" s="5"/>
      <c r="P10" s="5"/>
      <c r="Q10" s="5"/>
      <c r="R10" s="5"/>
      <c r="S10" s="5"/>
      <c r="T10" s="5"/>
      <c r="U10" s="5"/>
      <c r="V10" s="5"/>
      <c r="W10" s="5"/>
      <c r="X10" s="5"/>
      <c r="Y10" s="140" cm="1">
        <f t="array" ref="Y10">SUM(D10*E10:X10)</f>
        <v>0</v>
      </c>
    </row>
    <row r="11" spans="2:25" ht="15.75" x14ac:dyDescent="0.25">
      <c r="B11" s="2"/>
      <c r="C11" s="1"/>
      <c r="D11" s="51"/>
      <c r="E11" s="4"/>
      <c r="F11" s="5"/>
      <c r="G11" s="6"/>
      <c r="H11" s="6"/>
      <c r="I11" s="11"/>
      <c r="J11" s="6"/>
      <c r="K11" s="6"/>
      <c r="L11" s="5"/>
      <c r="M11" s="5"/>
      <c r="N11" s="5"/>
      <c r="O11" s="5"/>
      <c r="P11" s="5"/>
      <c r="Q11" s="5"/>
      <c r="R11" s="5"/>
      <c r="S11" s="5"/>
      <c r="T11" s="5"/>
      <c r="U11" s="5"/>
      <c r="V11" s="5"/>
      <c r="W11" s="5"/>
      <c r="X11" s="5"/>
      <c r="Y11" s="140" cm="1">
        <f t="array" ref="Y11">SUM(D11*E11:X11)</f>
        <v>0</v>
      </c>
    </row>
    <row r="12" spans="2:25" ht="15.75" x14ac:dyDescent="0.25">
      <c r="B12" s="2"/>
      <c r="C12" s="1"/>
      <c r="D12" s="51"/>
      <c r="E12" s="4"/>
      <c r="F12" s="5"/>
      <c r="G12" s="6"/>
      <c r="H12" s="6"/>
      <c r="I12" s="11"/>
      <c r="J12" s="6"/>
      <c r="K12" s="6"/>
      <c r="L12" s="5"/>
      <c r="M12" s="5"/>
      <c r="N12" s="5"/>
      <c r="O12" s="5"/>
      <c r="P12" s="5"/>
      <c r="Q12" s="5"/>
      <c r="R12" s="5"/>
      <c r="S12" s="5"/>
      <c r="T12" s="5"/>
      <c r="U12" s="5"/>
      <c r="V12" s="5"/>
      <c r="W12" s="5"/>
      <c r="X12" s="5"/>
      <c r="Y12" s="140" cm="1">
        <f t="array" ref="Y12">SUM(D12*E12:X12)</f>
        <v>0</v>
      </c>
    </row>
    <row r="13" spans="2:25" ht="15.75" x14ac:dyDescent="0.25">
      <c r="B13" s="2"/>
      <c r="C13" s="2"/>
      <c r="D13" s="52"/>
      <c r="E13" s="4"/>
      <c r="F13" s="5"/>
      <c r="G13" s="6"/>
      <c r="H13" s="6"/>
      <c r="I13" s="11"/>
      <c r="J13" s="6"/>
      <c r="K13" s="6"/>
      <c r="L13" s="5"/>
      <c r="M13" s="5"/>
      <c r="N13" s="5"/>
      <c r="O13" s="5"/>
      <c r="P13" s="5"/>
      <c r="Q13" s="5"/>
      <c r="R13" s="5"/>
      <c r="S13" s="5"/>
      <c r="T13" s="5"/>
      <c r="U13" s="5"/>
      <c r="V13" s="5"/>
      <c r="W13" s="5"/>
      <c r="X13" s="5"/>
      <c r="Y13" s="140" cm="1">
        <f t="array" ref="Y13">SUM(D13*E13:X13)</f>
        <v>0</v>
      </c>
    </row>
    <row r="14" spans="2:25" ht="15.75" x14ac:dyDescent="0.25">
      <c r="B14" s="2"/>
      <c r="C14" s="2"/>
      <c r="D14" s="52"/>
      <c r="E14" s="4"/>
      <c r="F14" s="5"/>
      <c r="G14" s="6"/>
      <c r="H14" s="6"/>
      <c r="I14" s="11"/>
      <c r="J14" s="6"/>
      <c r="K14" s="6"/>
      <c r="L14" s="5"/>
      <c r="M14" s="5"/>
      <c r="N14" s="5"/>
      <c r="O14" s="5"/>
      <c r="P14" s="5"/>
      <c r="Q14" s="5"/>
      <c r="R14" s="5"/>
      <c r="S14" s="5"/>
      <c r="T14" s="5"/>
      <c r="U14" s="5"/>
      <c r="V14" s="5"/>
      <c r="W14" s="5"/>
      <c r="X14" s="5"/>
      <c r="Y14" s="140" cm="1">
        <f t="array" ref="Y14">SUM(D14*E14:X14)</f>
        <v>0</v>
      </c>
    </row>
    <row r="15" spans="2:25" ht="15.75" x14ac:dyDescent="0.25">
      <c r="B15" s="2"/>
      <c r="C15" s="2"/>
      <c r="D15" s="52"/>
      <c r="E15" s="4"/>
      <c r="F15" s="5"/>
      <c r="G15" s="6"/>
      <c r="H15" s="6"/>
      <c r="I15" s="11"/>
      <c r="J15" s="6"/>
      <c r="K15" s="6"/>
      <c r="L15" s="5"/>
      <c r="M15" s="5"/>
      <c r="N15" s="5"/>
      <c r="O15" s="5"/>
      <c r="P15" s="5"/>
      <c r="Q15" s="5"/>
      <c r="R15" s="5"/>
      <c r="S15" s="5"/>
      <c r="T15" s="5"/>
      <c r="U15" s="5"/>
      <c r="V15" s="5"/>
      <c r="W15" s="5"/>
      <c r="X15" s="5"/>
      <c r="Y15" s="140" cm="1">
        <f t="array" ref="Y15">SUM(D15*E15:X15)</f>
        <v>0</v>
      </c>
    </row>
    <row r="16" spans="2:25" ht="15.75" x14ac:dyDescent="0.25">
      <c r="B16" s="2"/>
      <c r="C16" s="2"/>
      <c r="D16" s="52"/>
      <c r="E16" s="4"/>
      <c r="F16" s="5"/>
      <c r="G16" s="6"/>
      <c r="H16" s="6"/>
      <c r="I16" s="11"/>
      <c r="J16" s="6"/>
      <c r="K16" s="6"/>
      <c r="L16" s="5"/>
      <c r="M16" s="5"/>
      <c r="N16" s="5"/>
      <c r="O16" s="5"/>
      <c r="P16" s="5"/>
      <c r="Q16" s="5"/>
      <c r="R16" s="5"/>
      <c r="S16" s="5"/>
      <c r="T16" s="5"/>
      <c r="U16" s="5"/>
      <c r="V16" s="5"/>
      <c r="W16" s="5"/>
      <c r="X16" s="5"/>
      <c r="Y16" s="140" cm="1">
        <f t="array" ref="Y16">SUM(D16*E16:X16)</f>
        <v>0</v>
      </c>
    </row>
    <row r="17" spans="2:25" ht="15.75" x14ac:dyDescent="0.25">
      <c r="B17" s="2"/>
      <c r="C17" s="2"/>
      <c r="D17" s="52"/>
      <c r="E17" s="4"/>
      <c r="F17" s="5"/>
      <c r="G17" s="6"/>
      <c r="H17" s="6"/>
      <c r="I17" s="11"/>
      <c r="J17" s="6"/>
      <c r="K17" s="6"/>
      <c r="L17" s="5"/>
      <c r="M17" s="5"/>
      <c r="N17" s="5"/>
      <c r="O17" s="5"/>
      <c r="P17" s="5"/>
      <c r="Q17" s="5"/>
      <c r="R17" s="5"/>
      <c r="S17" s="5"/>
      <c r="T17" s="5"/>
      <c r="U17" s="5"/>
      <c r="V17" s="5"/>
      <c r="W17" s="5"/>
      <c r="X17" s="5"/>
      <c r="Y17" s="140" cm="1">
        <f t="array" ref="Y17">SUM(D17*E17:X17)</f>
        <v>0</v>
      </c>
    </row>
    <row r="18" spans="2:25" ht="15.75" x14ac:dyDescent="0.25">
      <c r="B18" s="2"/>
      <c r="C18" s="2"/>
      <c r="D18" s="52"/>
      <c r="E18" s="4"/>
      <c r="F18" s="5"/>
      <c r="G18" s="6"/>
      <c r="H18" s="6"/>
      <c r="I18" s="11"/>
      <c r="J18" s="6"/>
      <c r="K18" s="6"/>
      <c r="L18" s="5"/>
      <c r="M18" s="5"/>
      <c r="N18" s="5"/>
      <c r="O18" s="5"/>
      <c r="P18" s="5"/>
      <c r="Q18" s="5"/>
      <c r="R18" s="5"/>
      <c r="S18" s="5"/>
      <c r="T18" s="5"/>
      <c r="U18" s="5"/>
      <c r="V18" s="5"/>
      <c r="W18" s="5"/>
      <c r="X18" s="5"/>
      <c r="Y18" s="140" cm="1">
        <f t="array" ref="Y18">SUM(D18*E18:X18)</f>
        <v>0</v>
      </c>
    </row>
    <row r="19" spans="2:25" ht="15.75" x14ac:dyDescent="0.25">
      <c r="B19" s="2"/>
      <c r="C19" s="2"/>
      <c r="D19" s="52"/>
      <c r="E19" s="4"/>
      <c r="F19" s="5"/>
      <c r="G19" s="6"/>
      <c r="H19" s="6"/>
      <c r="I19" s="11"/>
      <c r="J19" s="6"/>
      <c r="K19" s="6"/>
      <c r="L19" s="5"/>
      <c r="M19" s="5"/>
      <c r="N19" s="5"/>
      <c r="O19" s="5"/>
      <c r="P19" s="5"/>
      <c r="Q19" s="5"/>
      <c r="R19" s="5"/>
      <c r="S19" s="5"/>
      <c r="T19" s="5"/>
      <c r="U19" s="5"/>
      <c r="V19" s="5"/>
      <c r="W19" s="5"/>
      <c r="X19" s="5"/>
      <c r="Y19" s="140" cm="1">
        <f t="array" ref="Y19">SUM(D19*E19:X19)</f>
        <v>0</v>
      </c>
    </row>
    <row r="20" spans="2:25" ht="15.75" x14ac:dyDescent="0.25">
      <c r="B20" s="2"/>
      <c r="C20" s="2"/>
      <c r="D20" s="52"/>
      <c r="E20" s="4"/>
      <c r="F20" s="5"/>
      <c r="G20" s="6"/>
      <c r="H20" s="6"/>
      <c r="I20" s="11"/>
      <c r="J20" s="6"/>
      <c r="K20" s="6"/>
      <c r="L20" s="5"/>
      <c r="M20" s="5"/>
      <c r="N20" s="5"/>
      <c r="O20" s="5"/>
      <c r="P20" s="5"/>
      <c r="Q20" s="5"/>
      <c r="R20" s="5"/>
      <c r="S20" s="5"/>
      <c r="T20" s="5"/>
      <c r="U20" s="5"/>
      <c r="V20" s="5"/>
      <c r="W20" s="5"/>
      <c r="X20" s="5"/>
      <c r="Y20" s="140" cm="1">
        <f t="array" ref="Y20">SUM(D20*E20:X20)</f>
        <v>0</v>
      </c>
    </row>
    <row r="21" spans="2:25" ht="15.75" x14ac:dyDescent="0.25">
      <c r="B21" s="2"/>
      <c r="C21" s="2"/>
      <c r="D21" s="52"/>
      <c r="E21" s="4"/>
      <c r="F21" s="5"/>
      <c r="G21" s="6"/>
      <c r="H21" s="6"/>
      <c r="I21" s="11"/>
      <c r="J21" s="6"/>
      <c r="K21" s="6"/>
      <c r="L21" s="5"/>
      <c r="M21" s="5"/>
      <c r="N21" s="5"/>
      <c r="O21" s="5"/>
      <c r="P21" s="5"/>
      <c r="Q21" s="5"/>
      <c r="R21" s="5"/>
      <c r="S21" s="5"/>
      <c r="T21" s="5"/>
      <c r="U21" s="5"/>
      <c r="V21" s="5"/>
      <c r="W21" s="5"/>
      <c r="X21" s="5"/>
      <c r="Y21" s="140" cm="1">
        <f t="array" ref="Y21">SUM(D21*E21:X21)</f>
        <v>0</v>
      </c>
    </row>
    <row r="22" spans="2:25" ht="15.75" x14ac:dyDescent="0.25">
      <c r="B22" s="2"/>
      <c r="C22" s="2"/>
      <c r="D22" s="52"/>
      <c r="E22" s="4"/>
      <c r="F22" s="5"/>
      <c r="G22" s="6"/>
      <c r="H22" s="6"/>
      <c r="I22" s="11"/>
      <c r="J22" s="6"/>
      <c r="K22" s="6"/>
      <c r="L22" s="5"/>
      <c r="M22" s="5"/>
      <c r="N22" s="5"/>
      <c r="O22" s="5"/>
      <c r="P22" s="5"/>
      <c r="Q22" s="5"/>
      <c r="R22" s="5"/>
      <c r="S22" s="5"/>
      <c r="T22" s="5"/>
      <c r="U22" s="5"/>
      <c r="V22" s="5"/>
      <c r="W22" s="5"/>
      <c r="X22" s="5"/>
      <c r="Y22" s="140" cm="1">
        <f t="array" ref="Y22">SUM(D22*E22:X22)</f>
        <v>0</v>
      </c>
    </row>
    <row r="23" spans="2:25" ht="15.75" x14ac:dyDescent="0.25">
      <c r="B23" s="2"/>
      <c r="C23" s="2"/>
      <c r="D23" s="52"/>
      <c r="E23" s="4"/>
      <c r="F23" s="5"/>
      <c r="G23" s="6"/>
      <c r="H23" s="6"/>
      <c r="I23" s="11"/>
      <c r="J23" s="6"/>
      <c r="K23" s="6"/>
      <c r="L23" s="5"/>
      <c r="M23" s="5"/>
      <c r="N23" s="5"/>
      <c r="O23" s="5"/>
      <c r="P23" s="5"/>
      <c r="Q23" s="5"/>
      <c r="R23" s="5"/>
      <c r="S23" s="5"/>
      <c r="T23" s="5"/>
      <c r="U23" s="5"/>
      <c r="V23" s="5"/>
      <c r="W23" s="5"/>
      <c r="X23" s="5"/>
      <c r="Y23" s="140" cm="1">
        <f t="array" ref="Y23">SUM(D23*E23:X23)</f>
        <v>0</v>
      </c>
    </row>
    <row r="24" spans="2:25" ht="15.75" x14ac:dyDescent="0.25">
      <c r="B24" s="2"/>
      <c r="C24" s="2"/>
      <c r="D24" s="52"/>
      <c r="E24" s="4"/>
      <c r="F24" s="5"/>
      <c r="G24" s="6"/>
      <c r="H24" s="6"/>
      <c r="I24" s="11"/>
      <c r="J24" s="6"/>
      <c r="K24" s="6"/>
      <c r="L24" s="5"/>
      <c r="M24" s="5"/>
      <c r="N24" s="5"/>
      <c r="O24" s="5"/>
      <c r="P24" s="5"/>
      <c r="Q24" s="5"/>
      <c r="R24" s="5"/>
      <c r="S24" s="5"/>
      <c r="T24" s="5"/>
      <c r="U24" s="5"/>
      <c r="V24" s="5"/>
      <c r="W24" s="5"/>
      <c r="X24" s="5"/>
      <c r="Y24" s="140" cm="1">
        <f t="array" ref="Y24">SUM(D24*E24:X24)</f>
        <v>0</v>
      </c>
    </row>
    <row r="25" spans="2:25" ht="15.75" x14ac:dyDescent="0.25">
      <c r="B25" s="2"/>
      <c r="C25" s="2"/>
      <c r="D25" s="52"/>
      <c r="E25" s="4"/>
      <c r="F25" s="5"/>
      <c r="G25" s="6"/>
      <c r="H25" s="6"/>
      <c r="I25" s="11"/>
      <c r="J25" s="6"/>
      <c r="K25" s="6"/>
      <c r="L25" s="5"/>
      <c r="M25" s="5"/>
      <c r="N25" s="5"/>
      <c r="O25" s="5"/>
      <c r="P25" s="5"/>
      <c r="Q25" s="5"/>
      <c r="R25" s="5"/>
      <c r="S25" s="5"/>
      <c r="T25" s="5"/>
      <c r="U25" s="5"/>
      <c r="V25" s="5"/>
      <c r="W25" s="5"/>
      <c r="X25" s="5"/>
      <c r="Y25" s="140" cm="1">
        <f t="array" ref="Y25">SUM(D25*E25:X25)</f>
        <v>0</v>
      </c>
    </row>
    <row r="26" spans="2:25" ht="15.75" x14ac:dyDescent="0.25">
      <c r="B26" s="2"/>
      <c r="C26" s="2"/>
      <c r="D26" s="52"/>
      <c r="E26" s="4"/>
      <c r="F26" s="5"/>
      <c r="G26" s="6"/>
      <c r="H26" s="6"/>
      <c r="I26" s="11"/>
      <c r="J26" s="6"/>
      <c r="K26" s="6"/>
      <c r="L26" s="5"/>
      <c r="M26" s="5"/>
      <c r="N26" s="5"/>
      <c r="O26" s="5"/>
      <c r="P26" s="5"/>
      <c r="Q26" s="5"/>
      <c r="R26" s="5"/>
      <c r="S26" s="5"/>
      <c r="T26" s="5"/>
      <c r="U26" s="5"/>
      <c r="V26" s="5"/>
      <c r="W26" s="5"/>
      <c r="X26" s="5"/>
      <c r="Y26" s="140" cm="1">
        <f t="array" ref="Y26">SUM(D26*E26:X26)</f>
        <v>0</v>
      </c>
    </row>
    <row r="27" spans="2:25" ht="15.75" x14ac:dyDescent="0.25">
      <c r="B27" s="2"/>
      <c r="C27" s="2"/>
      <c r="D27" s="52"/>
      <c r="E27" s="4"/>
      <c r="F27" s="5"/>
      <c r="G27" s="6"/>
      <c r="H27" s="6"/>
      <c r="I27" s="11"/>
      <c r="J27" s="6"/>
      <c r="K27" s="6"/>
      <c r="L27" s="5"/>
      <c r="M27" s="5"/>
      <c r="N27" s="5"/>
      <c r="O27" s="5"/>
      <c r="P27" s="5"/>
      <c r="Q27" s="5"/>
      <c r="R27" s="5"/>
      <c r="S27" s="5"/>
      <c r="T27" s="5"/>
      <c r="U27" s="5"/>
      <c r="V27" s="5"/>
      <c r="W27" s="5"/>
      <c r="X27" s="5"/>
      <c r="Y27" s="140" cm="1">
        <f t="array" ref="Y27">SUM(D27*E27:X27)</f>
        <v>0</v>
      </c>
    </row>
    <row r="28" spans="2:25" ht="15.75" x14ac:dyDescent="0.25">
      <c r="B28" s="2"/>
      <c r="C28" s="2"/>
      <c r="D28" s="52"/>
      <c r="E28" s="4"/>
      <c r="F28" s="5"/>
      <c r="G28" s="6"/>
      <c r="H28" s="6"/>
      <c r="I28" s="11"/>
      <c r="J28" s="6"/>
      <c r="K28" s="6"/>
      <c r="L28" s="5"/>
      <c r="M28" s="5"/>
      <c r="N28" s="5"/>
      <c r="O28" s="5"/>
      <c r="P28" s="5"/>
      <c r="Q28" s="5"/>
      <c r="R28" s="5"/>
      <c r="S28" s="5"/>
      <c r="T28" s="5"/>
      <c r="U28" s="5"/>
      <c r="V28" s="5"/>
      <c r="W28" s="5"/>
      <c r="X28" s="5"/>
      <c r="Y28" s="140" cm="1">
        <f t="array" ref="Y28">SUM(D28*E28:X28)</f>
        <v>0</v>
      </c>
    </row>
    <row r="29" spans="2:25" ht="15.75" x14ac:dyDescent="0.25">
      <c r="B29" s="2"/>
      <c r="C29" s="2"/>
      <c r="D29" s="52"/>
      <c r="E29" s="4"/>
      <c r="F29" s="5"/>
      <c r="G29" s="6"/>
      <c r="H29" s="6"/>
      <c r="I29" s="11"/>
      <c r="J29" s="6"/>
      <c r="K29" s="6"/>
      <c r="L29" s="5"/>
      <c r="M29" s="5"/>
      <c r="N29" s="5"/>
      <c r="O29" s="5"/>
      <c r="P29" s="5"/>
      <c r="Q29" s="5"/>
      <c r="R29" s="5"/>
      <c r="S29" s="5"/>
      <c r="T29" s="5"/>
      <c r="U29" s="5"/>
      <c r="V29" s="5"/>
      <c r="W29" s="5"/>
      <c r="X29" s="5"/>
      <c r="Y29" s="140" cm="1">
        <f t="array" ref="Y29">SUM(D29*E29:X29)</f>
        <v>0</v>
      </c>
    </row>
    <row r="30" spans="2:25" ht="15.75" x14ac:dyDescent="0.25">
      <c r="B30" s="2"/>
      <c r="C30" s="2"/>
      <c r="D30" s="52"/>
      <c r="E30" s="4"/>
      <c r="F30" s="5"/>
      <c r="G30" s="6"/>
      <c r="H30" s="6"/>
      <c r="I30" s="11"/>
      <c r="J30" s="6"/>
      <c r="K30" s="6"/>
      <c r="L30" s="5"/>
      <c r="M30" s="5"/>
      <c r="N30" s="5"/>
      <c r="O30" s="5"/>
      <c r="P30" s="5"/>
      <c r="Q30" s="5"/>
      <c r="R30" s="5"/>
      <c r="S30" s="5"/>
      <c r="T30" s="5"/>
      <c r="U30" s="5"/>
      <c r="V30" s="5"/>
      <c r="W30" s="5"/>
      <c r="X30" s="5"/>
      <c r="Y30" s="140" cm="1">
        <f t="array" ref="Y30">SUM(D30*E30:X30)</f>
        <v>0</v>
      </c>
    </row>
    <row r="31" spans="2:25" ht="16.5" thickBot="1" x14ac:dyDescent="0.3">
      <c r="B31" s="81"/>
      <c r="C31" s="15"/>
      <c r="D31" s="53"/>
      <c r="E31" s="16"/>
      <c r="F31" s="17"/>
      <c r="G31" s="17"/>
      <c r="H31" s="17"/>
      <c r="I31" s="18"/>
      <c r="J31" s="17"/>
      <c r="K31" s="17"/>
      <c r="L31" s="135"/>
      <c r="M31" s="135"/>
      <c r="N31" s="135"/>
      <c r="O31" s="135"/>
      <c r="P31" s="135"/>
      <c r="Q31" s="135"/>
      <c r="R31" s="135"/>
      <c r="S31" s="135"/>
      <c r="T31" s="135"/>
      <c r="U31" s="135"/>
      <c r="V31" s="135"/>
      <c r="W31" s="135"/>
      <c r="X31" s="135"/>
      <c r="Y31" s="219" cm="1">
        <f t="array" ref="Y31">SUM(D31*E31:X31)</f>
        <v>0</v>
      </c>
    </row>
    <row r="32" spans="2:25" ht="17.25" thickTop="1" thickBot="1" x14ac:dyDescent="0.3">
      <c r="B32" s="214" t="s">
        <v>40</v>
      </c>
      <c r="C32" s="214"/>
      <c r="D32" s="215"/>
      <c r="E32" s="216">
        <f>SUMPRODUCT(Table1[Day Rates (£)],Table1[1])</f>
        <v>0</v>
      </c>
      <c r="F32" s="217">
        <f>SUMPRODUCT(Table1[Day Rates (£)],Table1[2])</f>
        <v>0</v>
      </c>
      <c r="G32" s="217">
        <f>SUMPRODUCT(Table1[Day Rates (£)],Table1[3])</f>
        <v>0</v>
      </c>
      <c r="H32" s="217">
        <f>SUMPRODUCT(Table1[Day Rates (£)],Table1[4])</f>
        <v>0</v>
      </c>
      <c r="I32" s="218">
        <f>SUMPRODUCT(Table1[Day Rates (£)],Table1[5])</f>
        <v>0</v>
      </c>
      <c r="J32" s="217">
        <f>SUMPRODUCT(Table1[Day Rates (£)],Table1[6])</f>
        <v>0</v>
      </c>
      <c r="K32" s="217">
        <f>SUMPRODUCT(Table1[Day Rates (£)],Table1[7])</f>
        <v>0</v>
      </c>
      <c r="L32" s="217">
        <f>SUMPRODUCT(Table1[Day Rates (£)],Table1[8])</f>
        <v>0</v>
      </c>
      <c r="M32" s="217">
        <f>SUMPRODUCT(Table1[Day Rates (£)],Table1[9])</f>
        <v>0</v>
      </c>
      <c r="N32" s="217">
        <f>SUMPRODUCT(Table1[Day Rates (£)],Table1[10])</f>
        <v>0</v>
      </c>
      <c r="O32" s="217">
        <f>SUMPRODUCT(Table1[Day Rates (£)],Table1[11])</f>
        <v>0</v>
      </c>
      <c r="P32" s="217">
        <f>SUMPRODUCT(Table1[Day Rates (£)],Table1[12])</f>
        <v>0</v>
      </c>
      <c r="Q32" s="217">
        <f>SUMPRODUCT(Table1[Day Rates (£)],Table1[13])</f>
        <v>0</v>
      </c>
      <c r="R32" s="217">
        <f>SUMPRODUCT(Table1[Day Rates (£)],Table1[14])</f>
        <v>0</v>
      </c>
      <c r="S32" s="217">
        <f>SUMPRODUCT(Table1[Day Rates (£)],Table1[15])</f>
        <v>0</v>
      </c>
      <c r="T32" s="217">
        <f>SUMPRODUCT(Table1[Day Rates (£)],Table1[16])</f>
        <v>0</v>
      </c>
      <c r="U32" s="217">
        <f>SUMPRODUCT(Table1[Day Rates (£)],Table1[17])</f>
        <v>0</v>
      </c>
      <c r="V32" s="217">
        <f>SUMPRODUCT(Table1[Day Rates (£)],Table1[18])</f>
        <v>0</v>
      </c>
      <c r="W32" s="217">
        <f>SUMPRODUCT(Table1[Day Rates (£)],Table1[19])</f>
        <v>0</v>
      </c>
      <c r="X32" s="217">
        <f>SUMPRODUCT(Table1[Day Rates (£)],Table1[20])</f>
        <v>0</v>
      </c>
      <c r="Y32" s="142">
        <f>SUBTOTAL(109,Table1[Total])</f>
        <v>0</v>
      </c>
    </row>
  </sheetData>
  <sheetProtection algorithmName="SHA-512" hashValue="9SJ/YWRIK6BBEcqedIG4q15GJds+fotzbP9JLkZBVqdzup+GRSQcXgv4y0u+PZfMGKh51/jAcK807hv3BX9yjQ==" saltValue="joXoUNaZYaLQcbmW3qb8yQ==" spinCount="100000" sheet="1" selectLockedCells="1"/>
  <customSheetViews>
    <customSheetView guid="{F126E97A-B0F3-4418-B380-299E4CE9A992}" hiddenColumns="1">
      <selection activeCell="L13" sqref="L13"/>
      <pageMargins left="0" right="0" top="0" bottom="0" header="0" footer="0"/>
    </customSheetView>
  </customSheetViews>
  <mergeCells count="2">
    <mergeCell ref="E4:X4"/>
    <mergeCell ref="B2:Y2"/>
  </mergeCells>
  <phoneticPr fontId="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1:X32"/>
  <sheetViews>
    <sheetView zoomScaleNormal="100" workbookViewId="0">
      <selection activeCell="S11" sqref="S11"/>
    </sheetView>
  </sheetViews>
  <sheetFormatPr defaultRowHeight="15" x14ac:dyDescent="0.2"/>
  <cols>
    <col min="1" max="1" width="2.21875" style="3" customWidth="1"/>
    <col min="2" max="2" width="5.44140625" style="3" customWidth="1"/>
    <col min="3" max="3" width="40.109375" style="3" customWidth="1"/>
    <col min="4" max="23" width="11.77734375" style="3" customWidth="1"/>
    <col min="24" max="24" width="12.77734375" style="3" customWidth="1"/>
    <col min="25" max="16384" width="8.88671875" style="3"/>
  </cols>
  <sheetData>
    <row r="1" spans="2:24" ht="15" customHeight="1" thickBot="1" x14ac:dyDescent="0.25"/>
    <row r="2" spans="2:24" ht="30" customHeight="1" thickBot="1" x14ac:dyDescent="0.25">
      <c r="B2" s="281" t="s">
        <v>6</v>
      </c>
      <c r="C2" s="282"/>
      <c r="D2" s="282"/>
      <c r="E2" s="282"/>
      <c r="F2" s="282"/>
      <c r="G2" s="282"/>
      <c r="H2" s="282"/>
      <c r="I2" s="282"/>
      <c r="J2" s="282"/>
      <c r="K2" s="282"/>
      <c r="L2" s="282"/>
      <c r="M2" s="282"/>
      <c r="N2" s="282"/>
      <c r="O2" s="282"/>
      <c r="P2" s="282"/>
      <c r="Q2" s="282"/>
      <c r="R2" s="282"/>
      <c r="S2" s="282"/>
      <c r="T2" s="282"/>
      <c r="U2" s="282"/>
      <c r="V2" s="282"/>
      <c r="W2" s="282"/>
      <c r="X2" s="283"/>
    </row>
    <row r="3" spans="2:24" ht="15.75" thickBot="1" x14ac:dyDescent="0.25">
      <c r="B3"/>
      <c r="C3"/>
      <c r="D3"/>
      <c r="E3"/>
      <c r="F3"/>
      <c r="G3"/>
      <c r="H3"/>
      <c r="I3"/>
      <c r="J3"/>
      <c r="K3"/>
      <c r="L3"/>
      <c r="M3"/>
      <c r="N3"/>
      <c r="O3"/>
      <c r="P3"/>
      <c r="Q3"/>
      <c r="R3"/>
      <c r="S3"/>
      <c r="T3"/>
      <c r="U3"/>
      <c r="V3"/>
      <c r="W3"/>
      <c r="X3"/>
    </row>
    <row r="4" spans="2:24" s="9" customFormat="1" ht="22.5" customHeight="1" thickBot="1" x14ac:dyDescent="0.25">
      <c r="B4" s="8"/>
      <c r="C4" s="101"/>
      <c r="D4" s="278" t="s">
        <v>41</v>
      </c>
      <c r="E4" s="279"/>
      <c r="F4" s="279"/>
      <c r="G4" s="279"/>
      <c r="H4" s="279"/>
      <c r="I4" s="279"/>
      <c r="J4" s="279"/>
      <c r="K4" s="279"/>
      <c r="L4" s="279"/>
      <c r="M4" s="279"/>
      <c r="N4" s="279"/>
      <c r="O4" s="279"/>
      <c r="P4" s="279"/>
      <c r="Q4" s="279"/>
      <c r="R4" s="279"/>
      <c r="S4" s="279"/>
      <c r="T4" s="279"/>
      <c r="U4" s="279"/>
      <c r="V4" s="279"/>
      <c r="W4" s="280"/>
      <c r="X4" s="8"/>
    </row>
    <row r="5" spans="2:24" s="9" customFormat="1" ht="22.5" customHeight="1" thickBot="1" x14ac:dyDescent="0.25">
      <c r="B5" s="114" t="s">
        <v>42</v>
      </c>
      <c r="C5" s="115" t="s">
        <v>6</v>
      </c>
      <c r="D5" s="222" t="s">
        <v>20</v>
      </c>
      <c r="E5" s="223" t="s">
        <v>21</v>
      </c>
      <c r="F5" s="223" t="s">
        <v>22</v>
      </c>
      <c r="G5" s="224" t="s">
        <v>23</v>
      </c>
      <c r="H5" s="222" t="s">
        <v>24</v>
      </c>
      <c r="I5" s="223" t="s">
        <v>25</v>
      </c>
      <c r="J5" s="223" t="s">
        <v>26</v>
      </c>
      <c r="K5" s="223" t="s">
        <v>27</v>
      </c>
      <c r="L5" s="223" t="s">
        <v>28</v>
      </c>
      <c r="M5" s="223" t="s">
        <v>29</v>
      </c>
      <c r="N5" s="223" t="s">
        <v>30</v>
      </c>
      <c r="O5" s="223" t="s">
        <v>31</v>
      </c>
      <c r="P5" s="223" t="s">
        <v>32</v>
      </c>
      <c r="Q5" s="223" t="s">
        <v>33</v>
      </c>
      <c r="R5" s="223" t="s">
        <v>34</v>
      </c>
      <c r="S5" s="223" t="s">
        <v>35</v>
      </c>
      <c r="T5" s="223" t="s">
        <v>36</v>
      </c>
      <c r="U5" s="225" t="s">
        <v>37</v>
      </c>
      <c r="V5" s="225" t="s">
        <v>38</v>
      </c>
      <c r="W5" s="226" t="s">
        <v>39</v>
      </c>
      <c r="X5" s="220" t="s">
        <v>12</v>
      </c>
    </row>
    <row r="6" spans="2:24" ht="15.75" x14ac:dyDescent="0.25">
      <c r="B6" s="116">
        <v>1</v>
      </c>
      <c r="C6" s="28"/>
      <c r="D6" s="39"/>
      <c r="E6" s="40"/>
      <c r="F6" s="40"/>
      <c r="G6" s="88"/>
      <c r="H6" s="46"/>
      <c r="I6" s="40"/>
      <c r="J6" s="40"/>
      <c r="K6" s="40"/>
      <c r="L6" s="40"/>
      <c r="M6" s="40"/>
      <c r="N6" s="40"/>
      <c r="O6" s="40"/>
      <c r="P6" s="40"/>
      <c r="Q6" s="40"/>
      <c r="R6" s="40"/>
      <c r="S6" s="40"/>
      <c r="T6" s="40"/>
      <c r="U6" s="40"/>
      <c r="V6" s="40"/>
      <c r="W6" s="40"/>
      <c r="X6" s="117">
        <f>SUM(D6:W6)</f>
        <v>0</v>
      </c>
    </row>
    <row r="7" spans="2:24" ht="15.75" x14ac:dyDescent="0.25">
      <c r="B7" s="12">
        <v>2</v>
      </c>
      <c r="C7" s="25"/>
      <c r="D7" s="32"/>
      <c r="E7" s="42"/>
      <c r="F7" s="42"/>
      <c r="G7" s="33"/>
      <c r="H7" s="47"/>
      <c r="I7" s="42"/>
      <c r="J7" s="42"/>
      <c r="K7" s="42"/>
      <c r="L7" s="42"/>
      <c r="M7" s="42"/>
      <c r="N7" s="42"/>
      <c r="O7" s="42"/>
      <c r="P7" s="42"/>
      <c r="Q7" s="42"/>
      <c r="R7" s="42"/>
      <c r="S7" s="42"/>
      <c r="T7" s="42"/>
      <c r="U7" s="42"/>
      <c r="V7" s="42"/>
      <c r="W7" s="42"/>
      <c r="X7" s="118">
        <f t="shared" ref="X7:X31" si="0">SUM(D7:W7)</f>
        <v>0</v>
      </c>
    </row>
    <row r="8" spans="2:24" ht="15.75" x14ac:dyDescent="0.25">
      <c r="B8" s="12">
        <v>3</v>
      </c>
      <c r="C8" s="25"/>
      <c r="D8" s="32"/>
      <c r="E8" s="42"/>
      <c r="F8" s="42"/>
      <c r="G8" s="33"/>
      <c r="H8" s="47"/>
      <c r="I8" s="42"/>
      <c r="J8" s="42"/>
      <c r="K8" s="42"/>
      <c r="L8" s="42"/>
      <c r="M8" s="42"/>
      <c r="N8" s="42"/>
      <c r="O8" s="42"/>
      <c r="P8" s="42"/>
      <c r="Q8" s="42"/>
      <c r="R8" s="42"/>
      <c r="S8" s="42"/>
      <c r="T8" s="42"/>
      <c r="U8" s="42"/>
      <c r="V8" s="42"/>
      <c r="W8" s="42"/>
      <c r="X8" s="118">
        <f t="shared" si="0"/>
        <v>0</v>
      </c>
    </row>
    <row r="9" spans="2:24" ht="15.75" x14ac:dyDescent="0.25">
      <c r="B9" s="12">
        <v>4</v>
      </c>
      <c r="C9" s="25"/>
      <c r="D9" s="32"/>
      <c r="E9" s="42"/>
      <c r="F9" s="42"/>
      <c r="G9" s="33"/>
      <c r="H9" s="47"/>
      <c r="I9" s="42"/>
      <c r="J9" s="42"/>
      <c r="K9" s="42"/>
      <c r="L9" s="42"/>
      <c r="M9" s="42"/>
      <c r="N9" s="42"/>
      <c r="O9" s="42"/>
      <c r="P9" s="42"/>
      <c r="Q9" s="42"/>
      <c r="R9" s="42"/>
      <c r="S9" s="42"/>
      <c r="T9" s="42"/>
      <c r="U9" s="42"/>
      <c r="V9" s="42"/>
      <c r="W9" s="42"/>
      <c r="X9" s="118">
        <f t="shared" si="0"/>
        <v>0</v>
      </c>
    </row>
    <row r="10" spans="2:24" ht="15.75" x14ac:dyDescent="0.25">
      <c r="B10" s="12">
        <v>5</v>
      </c>
      <c r="C10" s="25"/>
      <c r="D10" s="35"/>
      <c r="E10" s="41"/>
      <c r="F10" s="42"/>
      <c r="G10" s="33"/>
      <c r="H10" s="47"/>
      <c r="I10" s="42"/>
      <c r="J10" s="42"/>
      <c r="K10" s="42"/>
      <c r="L10" s="42"/>
      <c r="M10" s="42"/>
      <c r="N10" s="42"/>
      <c r="O10" s="42"/>
      <c r="P10" s="42"/>
      <c r="Q10" s="42"/>
      <c r="R10" s="42"/>
      <c r="S10" s="42"/>
      <c r="T10" s="42"/>
      <c r="U10" s="42"/>
      <c r="V10" s="42"/>
      <c r="W10" s="42"/>
      <c r="X10" s="118">
        <f t="shared" si="0"/>
        <v>0</v>
      </c>
    </row>
    <row r="11" spans="2:24" ht="15.75" x14ac:dyDescent="0.25">
      <c r="B11" s="12">
        <v>6</v>
      </c>
      <c r="C11" s="25"/>
      <c r="D11" s="35"/>
      <c r="E11" s="41"/>
      <c r="F11" s="42"/>
      <c r="G11" s="33"/>
      <c r="H11" s="47"/>
      <c r="I11" s="42"/>
      <c r="J11" s="42"/>
      <c r="K11" s="42"/>
      <c r="L11" s="42"/>
      <c r="M11" s="42"/>
      <c r="N11" s="42"/>
      <c r="O11" s="42"/>
      <c r="P11" s="42"/>
      <c r="Q11" s="42"/>
      <c r="R11" s="42"/>
      <c r="S11" s="42"/>
      <c r="T11" s="42"/>
      <c r="U11" s="42"/>
      <c r="V11" s="42"/>
      <c r="W11" s="42"/>
      <c r="X11" s="118">
        <f t="shared" si="0"/>
        <v>0</v>
      </c>
    </row>
    <row r="12" spans="2:24" ht="15.75" x14ac:dyDescent="0.25">
      <c r="B12" s="12">
        <v>7</v>
      </c>
      <c r="C12" s="25"/>
      <c r="D12" s="35"/>
      <c r="E12" s="41"/>
      <c r="F12" s="42"/>
      <c r="G12" s="33"/>
      <c r="H12" s="47"/>
      <c r="I12" s="42"/>
      <c r="J12" s="42"/>
      <c r="K12" s="42"/>
      <c r="L12" s="42"/>
      <c r="M12" s="42"/>
      <c r="N12" s="42"/>
      <c r="O12" s="42"/>
      <c r="P12" s="42"/>
      <c r="Q12" s="42"/>
      <c r="R12" s="42"/>
      <c r="S12" s="42"/>
      <c r="T12" s="42"/>
      <c r="U12" s="42"/>
      <c r="V12" s="42"/>
      <c r="W12" s="42"/>
      <c r="X12" s="118">
        <f t="shared" si="0"/>
        <v>0</v>
      </c>
    </row>
    <row r="13" spans="2:24" ht="15.75" x14ac:dyDescent="0.25">
      <c r="B13" s="12">
        <v>8</v>
      </c>
      <c r="C13" s="26"/>
      <c r="D13" s="35"/>
      <c r="E13" s="41"/>
      <c r="F13" s="42"/>
      <c r="G13" s="33"/>
      <c r="H13" s="47"/>
      <c r="I13" s="42"/>
      <c r="J13" s="42"/>
      <c r="K13" s="42"/>
      <c r="L13" s="42"/>
      <c r="M13" s="42"/>
      <c r="N13" s="42"/>
      <c r="O13" s="42"/>
      <c r="P13" s="42"/>
      <c r="Q13" s="42"/>
      <c r="R13" s="42"/>
      <c r="S13" s="42"/>
      <c r="T13" s="42"/>
      <c r="U13" s="42"/>
      <c r="V13" s="42"/>
      <c r="W13" s="42"/>
      <c r="X13" s="118">
        <f t="shared" si="0"/>
        <v>0</v>
      </c>
    </row>
    <row r="14" spans="2:24" ht="15.75" x14ac:dyDescent="0.25">
      <c r="B14" s="12">
        <v>9</v>
      </c>
      <c r="C14" s="26"/>
      <c r="D14" s="35"/>
      <c r="E14" s="41"/>
      <c r="F14" s="42"/>
      <c r="G14" s="33"/>
      <c r="H14" s="47"/>
      <c r="I14" s="42"/>
      <c r="J14" s="42"/>
      <c r="K14" s="42"/>
      <c r="L14" s="42"/>
      <c r="M14" s="42"/>
      <c r="N14" s="42"/>
      <c r="O14" s="42"/>
      <c r="P14" s="42"/>
      <c r="Q14" s="42"/>
      <c r="R14" s="42"/>
      <c r="S14" s="42"/>
      <c r="T14" s="42"/>
      <c r="U14" s="42"/>
      <c r="V14" s="42"/>
      <c r="W14" s="42"/>
      <c r="X14" s="118">
        <f t="shared" si="0"/>
        <v>0</v>
      </c>
    </row>
    <row r="15" spans="2:24" ht="15.75" x14ac:dyDescent="0.25">
      <c r="B15" s="12">
        <v>10</v>
      </c>
      <c r="C15" s="26"/>
      <c r="D15" s="35"/>
      <c r="E15" s="41"/>
      <c r="F15" s="42"/>
      <c r="G15" s="33"/>
      <c r="H15" s="47"/>
      <c r="I15" s="42"/>
      <c r="J15" s="42"/>
      <c r="K15" s="42"/>
      <c r="L15" s="42"/>
      <c r="M15" s="42"/>
      <c r="N15" s="42"/>
      <c r="O15" s="42"/>
      <c r="P15" s="42"/>
      <c r="Q15" s="42"/>
      <c r="R15" s="42"/>
      <c r="S15" s="42"/>
      <c r="T15" s="42"/>
      <c r="U15" s="42"/>
      <c r="V15" s="42"/>
      <c r="W15" s="42"/>
      <c r="X15" s="118">
        <f>SUM(D15:W15)</f>
        <v>0</v>
      </c>
    </row>
    <row r="16" spans="2:24" ht="15.75" x14ac:dyDescent="0.25">
      <c r="B16" s="12">
        <v>11</v>
      </c>
      <c r="C16" s="26"/>
      <c r="D16" s="35"/>
      <c r="E16" s="41"/>
      <c r="F16" s="42"/>
      <c r="G16" s="33"/>
      <c r="H16" s="47"/>
      <c r="I16" s="42"/>
      <c r="J16" s="42"/>
      <c r="K16" s="42"/>
      <c r="L16" s="42"/>
      <c r="M16" s="42"/>
      <c r="N16" s="42"/>
      <c r="O16" s="42"/>
      <c r="P16" s="42"/>
      <c r="Q16" s="42"/>
      <c r="R16" s="42"/>
      <c r="S16" s="42"/>
      <c r="T16" s="42"/>
      <c r="U16" s="42"/>
      <c r="V16" s="42"/>
      <c r="W16" s="42"/>
      <c r="X16" s="118">
        <f t="shared" si="0"/>
        <v>0</v>
      </c>
    </row>
    <row r="17" spans="2:24" ht="15.75" x14ac:dyDescent="0.25">
      <c r="B17" s="12">
        <v>12</v>
      </c>
      <c r="C17" s="26"/>
      <c r="D17" s="35"/>
      <c r="E17" s="41"/>
      <c r="F17" s="42"/>
      <c r="G17" s="33"/>
      <c r="H17" s="47"/>
      <c r="I17" s="42"/>
      <c r="J17" s="42"/>
      <c r="K17" s="42"/>
      <c r="L17" s="42"/>
      <c r="M17" s="42"/>
      <c r="N17" s="42"/>
      <c r="O17" s="42"/>
      <c r="P17" s="42"/>
      <c r="Q17" s="42"/>
      <c r="R17" s="42"/>
      <c r="S17" s="42"/>
      <c r="T17" s="42"/>
      <c r="U17" s="42"/>
      <c r="V17" s="42"/>
      <c r="W17" s="42"/>
      <c r="X17" s="118">
        <f t="shared" si="0"/>
        <v>0</v>
      </c>
    </row>
    <row r="18" spans="2:24" ht="15.75" x14ac:dyDescent="0.25">
      <c r="B18" s="12">
        <v>13</v>
      </c>
      <c r="C18" s="26"/>
      <c r="D18" s="35"/>
      <c r="E18" s="41"/>
      <c r="F18" s="42"/>
      <c r="G18" s="33"/>
      <c r="H18" s="47"/>
      <c r="I18" s="42"/>
      <c r="J18" s="42"/>
      <c r="K18" s="42"/>
      <c r="L18" s="42"/>
      <c r="M18" s="42"/>
      <c r="N18" s="42"/>
      <c r="O18" s="42"/>
      <c r="P18" s="42"/>
      <c r="Q18" s="42"/>
      <c r="R18" s="42"/>
      <c r="S18" s="42"/>
      <c r="T18" s="42"/>
      <c r="U18" s="42"/>
      <c r="V18" s="42"/>
      <c r="W18" s="42"/>
      <c r="X18" s="118">
        <f t="shared" si="0"/>
        <v>0</v>
      </c>
    </row>
    <row r="19" spans="2:24" ht="15.75" x14ac:dyDescent="0.25">
      <c r="B19" s="12">
        <v>14</v>
      </c>
      <c r="C19" s="26"/>
      <c r="D19" s="35"/>
      <c r="E19" s="41"/>
      <c r="F19" s="42"/>
      <c r="G19" s="33"/>
      <c r="H19" s="47"/>
      <c r="I19" s="42"/>
      <c r="J19" s="42"/>
      <c r="K19" s="42"/>
      <c r="L19" s="42"/>
      <c r="M19" s="42"/>
      <c r="N19" s="42"/>
      <c r="O19" s="42"/>
      <c r="P19" s="42"/>
      <c r="Q19" s="42"/>
      <c r="R19" s="42"/>
      <c r="S19" s="42"/>
      <c r="T19" s="42"/>
      <c r="U19" s="42"/>
      <c r="V19" s="42"/>
      <c r="W19" s="42"/>
      <c r="X19" s="118">
        <f t="shared" si="0"/>
        <v>0</v>
      </c>
    </row>
    <row r="20" spans="2:24" ht="15.75" x14ac:dyDescent="0.25">
      <c r="B20" s="12">
        <v>15</v>
      </c>
      <c r="C20" s="26"/>
      <c r="D20" s="35"/>
      <c r="E20" s="41"/>
      <c r="F20" s="42"/>
      <c r="G20" s="33"/>
      <c r="H20" s="47"/>
      <c r="I20" s="42"/>
      <c r="J20" s="42"/>
      <c r="K20" s="42"/>
      <c r="L20" s="42"/>
      <c r="M20" s="42"/>
      <c r="N20" s="42"/>
      <c r="O20" s="42"/>
      <c r="P20" s="42"/>
      <c r="Q20" s="42"/>
      <c r="R20" s="42"/>
      <c r="S20" s="42"/>
      <c r="T20" s="42"/>
      <c r="U20" s="42"/>
      <c r="V20" s="42"/>
      <c r="W20" s="42"/>
      <c r="X20" s="118">
        <f t="shared" si="0"/>
        <v>0</v>
      </c>
    </row>
    <row r="21" spans="2:24" ht="15.75" x14ac:dyDescent="0.25">
      <c r="B21" s="12">
        <v>16</v>
      </c>
      <c r="C21" s="26"/>
      <c r="D21" s="35"/>
      <c r="E21" s="41"/>
      <c r="F21" s="42"/>
      <c r="G21" s="33"/>
      <c r="H21" s="47"/>
      <c r="I21" s="42"/>
      <c r="J21" s="42"/>
      <c r="K21" s="42"/>
      <c r="L21" s="42"/>
      <c r="M21" s="42"/>
      <c r="N21" s="42"/>
      <c r="O21" s="42"/>
      <c r="P21" s="42"/>
      <c r="Q21" s="42"/>
      <c r="R21" s="42"/>
      <c r="S21" s="42"/>
      <c r="T21" s="42"/>
      <c r="U21" s="42"/>
      <c r="V21" s="42"/>
      <c r="W21" s="42"/>
      <c r="X21" s="118">
        <f t="shared" si="0"/>
        <v>0</v>
      </c>
    </row>
    <row r="22" spans="2:24" ht="15.75" x14ac:dyDescent="0.25">
      <c r="B22" s="12">
        <v>17</v>
      </c>
      <c r="C22" s="26"/>
      <c r="D22" s="35"/>
      <c r="E22" s="41"/>
      <c r="F22" s="42"/>
      <c r="G22" s="33"/>
      <c r="H22" s="47"/>
      <c r="I22" s="42"/>
      <c r="J22" s="42"/>
      <c r="K22" s="42"/>
      <c r="L22" s="42"/>
      <c r="M22" s="42"/>
      <c r="N22" s="42"/>
      <c r="O22" s="42"/>
      <c r="P22" s="42"/>
      <c r="Q22" s="42"/>
      <c r="R22" s="42"/>
      <c r="S22" s="42"/>
      <c r="T22" s="42"/>
      <c r="U22" s="42"/>
      <c r="V22" s="42"/>
      <c r="W22" s="42"/>
      <c r="X22" s="118">
        <f>SUM(D22:W22)</f>
        <v>0</v>
      </c>
    </row>
    <row r="23" spans="2:24" ht="15.75" x14ac:dyDescent="0.25">
      <c r="B23" s="12">
        <v>18</v>
      </c>
      <c r="C23" s="26"/>
      <c r="D23" s="35"/>
      <c r="E23" s="41"/>
      <c r="F23" s="42"/>
      <c r="G23" s="33"/>
      <c r="H23" s="47"/>
      <c r="I23" s="42"/>
      <c r="J23" s="42"/>
      <c r="K23" s="42"/>
      <c r="L23" s="42"/>
      <c r="M23" s="42"/>
      <c r="N23" s="42"/>
      <c r="O23" s="42"/>
      <c r="P23" s="42"/>
      <c r="Q23" s="42"/>
      <c r="R23" s="42"/>
      <c r="S23" s="42"/>
      <c r="T23" s="42"/>
      <c r="U23" s="42"/>
      <c r="V23" s="42"/>
      <c r="W23" s="42"/>
      <c r="X23" s="118">
        <f t="shared" si="0"/>
        <v>0</v>
      </c>
    </row>
    <row r="24" spans="2:24" ht="15.75" x14ac:dyDescent="0.25">
      <c r="B24" s="12">
        <v>19</v>
      </c>
      <c r="C24" s="26"/>
      <c r="D24" s="35"/>
      <c r="E24" s="41"/>
      <c r="F24" s="42"/>
      <c r="G24" s="33"/>
      <c r="H24" s="47"/>
      <c r="I24" s="42"/>
      <c r="J24" s="42"/>
      <c r="K24" s="42"/>
      <c r="L24" s="42"/>
      <c r="M24" s="42"/>
      <c r="N24" s="42"/>
      <c r="O24" s="42"/>
      <c r="P24" s="42"/>
      <c r="Q24" s="42"/>
      <c r="R24" s="42"/>
      <c r="S24" s="42"/>
      <c r="T24" s="42"/>
      <c r="U24" s="42"/>
      <c r="V24" s="42"/>
      <c r="W24" s="42"/>
      <c r="X24" s="118">
        <f t="shared" si="0"/>
        <v>0</v>
      </c>
    </row>
    <row r="25" spans="2:24" ht="15.75" x14ac:dyDescent="0.25">
      <c r="B25" s="12">
        <v>20</v>
      </c>
      <c r="C25" s="26"/>
      <c r="D25" s="35"/>
      <c r="E25" s="41"/>
      <c r="F25" s="42"/>
      <c r="G25" s="33"/>
      <c r="H25" s="47"/>
      <c r="I25" s="42"/>
      <c r="J25" s="42"/>
      <c r="K25" s="42"/>
      <c r="L25" s="42"/>
      <c r="M25" s="42"/>
      <c r="N25" s="42"/>
      <c r="O25" s="42"/>
      <c r="P25" s="42"/>
      <c r="Q25" s="42"/>
      <c r="R25" s="42"/>
      <c r="S25" s="42"/>
      <c r="T25" s="42"/>
      <c r="U25" s="42"/>
      <c r="V25" s="42"/>
      <c r="W25" s="42"/>
      <c r="X25" s="118">
        <f t="shared" si="0"/>
        <v>0</v>
      </c>
    </row>
    <row r="26" spans="2:24" ht="15.75" x14ac:dyDescent="0.25">
      <c r="B26" s="12">
        <v>21</v>
      </c>
      <c r="C26" s="26"/>
      <c r="D26" s="35"/>
      <c r="E26" s="41"/>
      <c r="F26" s="42"/>
      <c r="G26" s="33"/>
      <c r="H26" s="47"/>
      <c r="I26" s="42"/>
      <c r="J26" s="42"/>
      <c r="K26" s="42"/>
      <c r="L26" s="42"/>
      <c r="M26" s="42"/>
      <c r="N26" s="42"/>
      <c r="O26" s="42"/>
      <c r="P26" s="42"/>
      <c r="Q26" s="42"/>
      <c r="R26" s="42"/>
      <c r="S26" s="42"/>
      <c r="T26" s="42"/>
      <c r="U26" s="42"/>
      <c r="V26" s="42"/>
      <c r="W26" s="42"/>
      <c r="X26" s="118">
        <f>SUM(D26:W26)</f>
        <v>0</v>
      </c>
    </row>
    <row r="27" spans="2:24" ht="15.75" x14ac:dyDescent="0.25">
      <c r="B27" s="12">
        <v>22</v>
      </c>
      <c r="C27" s="26"/>
      <c r="D27" s="35"/>
      <c r="E27" s="41"/>
      <c r="F27" s="42"/>
      <c r="G27" s="33"/>
      <c r="H27" s="47"/>
      <c r="I27" s="42"/>
      <c r="J27" s="42"/>
      <c r="K27" s="42"/>
      <c r="L27" s="42"/>
      <c r="M27" s="42"/>
      <c r="N27" s="42"/>
      <c r="O27" s="42"/>
      <c r="P27" s="42"/>
      <c r="Q27" s="42"/>
      <c r="R27" s="42"/>
      <c r="S27" s="42"/>
      <c r="T27" s="42"/>
      <c r="U27" s="42"/>
      <c r="V27" s="42"/>
      <c r="W27" s="42"/>
      <c r="X27" s="118">
        <f t="shared" si="0"/>
        <v>0</v>
      </c>
    </row>
    <row r="28" spans="2:24" ht="15.75" x14ac:dyDescent="0.25">
      <c r="B28" s="12">
        <v>23</v>
      </c>
      <c r="C28" s="26"/>
      <c r="D28" s="35"/>
      <c r="E28" s="41"/>
      <c r="F28" s="42"/>
      <c r="G28" s="33"/>
      <c r="H28" s="47"/>
      <c r="I28" s="42"/>
      <c r="J28" s="42"/>
      <c r="K28" s="42"/>
      <c r="L28" s="42"/>
      <c r="M28" s="42"/>
      <c r="N28" s="42"/>
      <c r="O28" s="42"/>
      <c r="P28" s="42"/>
      <c r="Q28" s="42"/>
      <c r="R28" s="42"/>
      <c r="S28" s="42"/>
      <c r="T28" s="42"/>
      <c r="U28" s="42"/>
      <c r="V28" s="42"/>
      <c r="W28" s="42"/>
      <c r="X28" s="118">
        <f t="shared" si="0"/>
        <v>0</v>
      </c>
    </row>
    <row r="29" spans="2:24" ht="15.75" x14ac:dyDescent="0.25">
      <c r="B29" s="12">
        <v>24</v>
      </c>
      <c r="C29" s="26"/>
      <c r="D29" s="35"/>
      <c r="E29" s="41"/>
      <c r="F29" s="42"/>
      <c r="G29" s="33"/>
      <c r="H29" s="47"/>
      <c r="I29" s="42"/>
      <c r="J29" s="42"/>
      <c r="K29" s="42"/>
      <c r="L29" s="42"/>
      <c r="M29" s="42"/>
      <c r="N29" s="42"/>
      <c r="O29" s="42"/>
      <c r="P29" s="42"/>
      <c r="Q29" s="42"/>
      <c r="R29" s="42"/>
      <c r="S29" s="42"/>
      <c r="T29" s="42"/>
      <c r="U29" s="42"/>
      <c r="V29" s="42"/>
      <c r="W29" s="42"/>
      <c r="X29" s="118">
        <f t="shared" si="0"/>
        <v>0</v>
      </c>
    </row>
    <row r="30" spans="2:24" ht="15.75" customHeight="1" x14ac:dyDescent="0.25">
      <c r="B30" s="12">
        <v>25</v>
      </c>
      <c r="C30" s="26"/>
      <c r="D30" s="43"/>
      <c r="E30" s="33"/>
      <c r="F30" s="33"/>
      <c r="G30" s="33"/>
      <c r="H30" s="34"/>
      <c r="I30" s="33"/>
      <c r="J30" s="33"/>
      <c r="K30" s="42"/>
      <c r="L30" s="42"/>
      <c r="M30" s="42"/>
      <c r="N30" s="42"/>
      <c r="O30" s="42"/>
      <c r="P30" s="42"/>
      <c r="Q30" s="42"/>
      <c r="R30" s="42"/>
      <c r="S30" s="42"/>
      <c r="T30" s="42"/>
      <c r="U30" s="42"/>
      <c r="V30" s="42"/>
      <c r="W30" s="42"/>
      <c r="X30" s="118">
        <f t="shared" si="0"/>
        <v>0</v>
      </c>
    </row>
    <row r="31" spans="2:24" ht="15.75" customHeight="1" thickBot="1" x14ac:dyDescent="0.3">
      <c r="B31" s="13">
        <v>26</v>
      </c>
      <c r="C31" s="27"/>
      <c r="D31" s="44"/>
      <c r="E31" s="48"/>
      <c r="F31" s="48"/>
      <c r="G31" s="48"/>
      <c r="H31" s="49"/>
      <c r="I31" s="48"/>
      <c r="J31" s="48"/>
      <c r="K31" s="50"/>
      <c r="L31" s="50"/>
      <c r="M31" s="50"/>
      <c r="N31" s="50"/>
      <c r="O31" s="50"/>
      <c r="P31" s="50"/>
      <c r="Q31" s="50"/>
      <c r="R31" s="50"/>
      <c r="S31" s="50"/>
      <c r="T31" s="50"/>
      <c r="U31" s="50"/>
      <c r="V31" s="50"/>
      <c r="W31" s="50"/>
      <c r="X31" s="119">
        <f t="shared" si="0"/>
        <v>0</v>
      </c>
    </row>
    <row r="32" spans="2:24" ht="16.5" thickTop="1" x14ac:dyDescent="0.25">
      <c r="B32" s="112"/>
      <c r="C32" s="227" t="s">
        <v>40</v>
      </c>
      <c r="D32" s="228">
        <f>SUBTOTAL(109,Table2[1])</f>
        <v>0</v>
      </c>
      <c r="E32" s="229">
        <f>SUBTOTAL(109,Table2[2])</f>
        <v>0</v>
      </c>
      <c r="F32" s="229">
        <f>SUBTOTAL(109,Table2[3])</f>
        <v>0</v>
      </c>
      <c r="G32" s="229">
        <f>SUBTOTAL(109,Table2[4])</f>
        <v>0</v>
      </c>
      <c r="H32" s="229">
        <f>SUBTOTAL(109,Table2[5])</f>
        <v>0</v>
      </c>
      <c r="I32" s="229">
        <f>SUBTOTAL(109,Table2[6])</f>
        <v>0</v>
      </c>
      <c r="J32" s="229">
        <f>SUBTOTAL(109,Table2[7])</f>
        <v>0</v>
      </c>
      <c r="K32" s="229">
        <f>SUBTOTAL(109,Table2[8])</f>
        <v>0</v>
      </c>
      <c r="L32" s="229">
        <f>SUBTOTAL(109,Table2[9])</f>
        <v>0</v>
      </c>
      <c r="M32" s="229">
        <f>SUBTOTAL(109,Table2[10])</f>
        <v>0</v>
      </c>
      <c r="N32" s="229">
        <f>SUBTOTAL(109,Table2[11])</f>
        <v>0</v>
      </c>
      <c r="O32" s="229">
        <f>SUBTOTAL(109,Table2[12])</f>
        <v>0</v>
      </c>
      <c r="P32" s="229">
        <f>SUBTOTAL(109,Table2[13])</f>
        <v>0</v>
      </c>
      <c r="Q32" s="229">
        <f>SUBTOTAL(109,Table2[14])</f>
        <v>0</v>
      </c>
      <c r="R32" s="229">
        <f>SUBTOTAL(109,Table2[15])</f>
        <v>0</v>
      </c>
      <c r="S32" s="229">
        <f>SUBTOTAL(109,Table2[16])</f>
        <v>0</v>
      </c>
      <c r="T32" s="229">
        <f>SUBTOTAL(109,Table2[17])</f>
        <v>0</v>
      </c>
      <c r="U32" s="229">
        <f>SUBTOTAL(109,Table2[18])</f>
        <v>0</v>
      </c>
      <c r="V32" s="229">
        <f>SUBTOTAL(109,Table2[19])</f>
        <v>0</v>
      </c>
      <c r="W32" s="229">
        <f>SUBTOTAL(109,Table2[20])</f>
        <v>0</v>
      </c>
      <c r="X32" s="120">
        <f>SUBTOTAL(109,Table2[Total])</f>
        <v>0</v>
      </c>
    </row>
  </sheetData>
  <sheetProtection algorithmName="SHA-512" hashValue="U65b/dH9ql+ia1SdnE9Jmo0cG5tdgPlCkFJdrJM6pN8NeOwWC9TBGW+Ckn+F32Ns3dBJamxvUQGpL2vgfbXyEw==" saltValue="+AtD+b2GgrUZxrCuLZOokw==" spinCount="100000" sheet="1" selectLockedCells="1"/>
  <protectedRanges>
    <protectedRange sqref="C6:W31" name="Range1"/>
  </protectedRanges>
  <customSheetViews>
    <customSheetView guid="{F126E97A-B0F3-4418-B380-299E4CE9A992}">
      <selection activeCell="G13" sqref="G13"/>
      <pageMargins left="0" right="0" top="0" bottom="0" header="0" footer="0"/>
      <pageSetup paperSize="9" orientation="portrait" r:id="rId1"/>
    </customSheetView>
  </customSheetViews>
  <mergeCells count="2">
    <mergeCell ref="B2:X2"/>
    <mergeCell ref="D4:W4"/>
  </mergeCells>
  <phoneticPr fontId="5" type="noConversion"/>
  <pageMargins left="0.7" right="0.7" top="0.75" bottom="0.75" header="0.3" footer="0.3"/>
  <pageSetup paperSize="9"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51C-5D64-4F89-8918-2DD387AB118E}">
  <sheetPr>
    <tabColor theme="4"/>
  </sheetPr>
  <dimension ref="B1:X32"/>
  <sheetViews>
    <sheetView zoomScaleNormal="100" workbookViewId="0">
      <selection activeCell="H16" sqref="H16"/>
    </sheetView>
  </sheetViews>
  <sheetFormatPr defaultRowHeight="15" x14ac:dyDescent="0.2"/>
  <cols>
    <col min="1" max="1" width="2.21875" style="3" customWidth="1"/>
    <col min="2" max="2" width="5.5546875" style="3" customWidth="1"/>
    <col min="3" max="3" width="40.109375" style="3" customWidth="1"/>
    <col min="4" max="23" width="11.77734375" style="3" customWidth="1"/>
    <col min="24" max="24" width="12.77734375" style="3" customWidth="1"/>
    <col min="25" max="16384" width="8.88671875" style="3"/>
  </cols>
  <sheetData>
    <row r="1" spans="2:24" ht="15.75" thickBot="1" x14ac:dyDescent="0.25"/>
    <row r="2" spans="2:24" ht="30" customHeight="1" thickBot="1" x14ac:dyDescent="0.25">
      <c r="B2" s="281" t="s">
        <v>7</v>
      </c>
      <c r="C2" s="282"/>
      <c r="D2" s="282"/>
      <c r="E2" s="282"/>
      <c r="F2" s="282"/>
      <c r="G2" s="282"/>
      <c r="H2" s="282"/>
      <c r="I2" s="282"/>
      <c r="J2" s="282"/>
      <c r="K2" s="282"/>
      <c r="L2" s="282"/>
      <c r="M2" s="282"/>
      <c r="N2" s="282"/>
      <c r="O2" s="282"/>
      <c r="P2" s="282"/>
      <c r="Q2" s="282"/>
      <c r="R2" s="282"/>
      <c r="S2" s="282"/>
      <c r="T2" s="282"/>
      <c r="U2" s="282"/>
      <c r="V2" s="282"/>
      <c r="W2" s="282"/>
      <c r="X2" s="283"/>
    </row>
    <row r="3" spans="2:24" ht="15.75" thickBot="1" x14ac:dyDescent="0.25">
      <c r="B3"/>
      <c r="C3"/>
      <c r="D3"/>
      <c r="E3"/>
      <c r="F3"/>
      <c r="G3"/>
      <c r="H3"/>
      <c r="I3"/>
      <c r="J3"/>
      <c r="K3"/>
      <c r="L3"/>
      <c r="M3"/>
      <c r="N3"/>
      <c r="O3"/>
      <c r="P3"/>
      <c r="Q3"/>
      <c r="R3"/>
      <c r="S3"/>
      <c r="T3"/>
      <c r="U3"/>
      <c r="V3"/>
      <c r="W3"/>
      <c r="X3"/>
    </row>
    <row r="4" spans="2:24" s="9" customFormat="1" ht="22.5" customHeight="1" thickBot="1" x14ac:dyDescent="0.25">
      <c r="B4" s="8"/>
      <c r="C4" s="8"/>
      <c r="D4" s="278" t="s">
        <v>41</v>
      </c>
      <c r="E4" s="279"/>
      <c r="F4" s="279"/>
      <c r="G4" s="279"/>
      <c r="H4" s="279"/>
      <c r="I4" s="279"/>
      <c r="J4" s="279"/>
      <c r="K4" s="279"/>
      <c r="L4" s="279"/>
      <c r="M4" s="279"/>
      <c r="N4" s="279"/>
      <c r="O4" s="279"/>
      <c r="P4" s="279"/>
      <c r="Q4" s="279"/>
      <c r="R4" s="279"/>
      <c r="S4" s="279"/>
      <c r="T4" s="279"/>
      <c r="U4" s="279"/>
      <c r="V4" s="279"/>
      <c r="W4" s="280"/>
      <c r="X4" s="8"/>
    </row>
    <row r="5" spans="2:24" s="9" customFormat="1" ht="22.5" customHeight="1" thickBot="1" x14ac:dyDescent="0.25">
      <c r="B5" s="14" t="s">
        <v>42</v>
      </c>
      <c r="C5" s="111" t="s">
        <v>7</v>
      </c>
      <c r="D5" s="212" t="s">
        <v>20</v>
      </c>
      <c r="E5" s="205" t="s">
        <v>21</v>
      </c>
      <c r="F5" s="205" t="s">
        <v>22</v>
      </c>
      <c r="G5" s="206" t="s">
        <v>23</v>
      </c>
      <c r="H5" s="212" t="s">
        <v>24</v>
      </c>
      <c r="I5" s="205" t="s">
        <v>25</v>
      </c>
      <c r="J5" s="205" t="s">
        <v>26</v>
      </c>
      <c r="K5" s="205" t="s">
        <v>27</v>
      </c>
      <c r="L5" s="205" t="s">
        <v>28</v>
      </c>
      <c r="M5" s="205" t="s">
        <v>29</v>
      </c>
      <c r="N5" s="205" t="s">
        <v>30</v>
      </c>
      <c r="O5" s="205" t="s">
        <v>31</v>
      </c>
      <c r="P5" s="205" t="s">
        <v>32</v>
      </c>
      <c r="Q5" s="205" t="s">
        <v>33</v>
      </c>
      <c r="R5" s="205" t="s">
        <v>34</v>
      </c>
      <c r="S5" s="205" t="s">
        <v>35</v>
      </c>
      <c r="T5" s="205" t="s">
        <v>36</v>
      </c>
      <c r="U5" s="205" t="s">
        <v>37</v>
      </c>
      <c r="V5" s="213" t="s">
        <v>38</v>
      </c>
      <c r="W5" s="230" t="s">
        <v>39</v>
      </c>
      <c r="X5" s="220" t="s">
        <v>12</v>
      </c>
    </row>
    <row r="6" spans="2:24" ht="15.75" x14ac:dyDescent="0.25">
      <c r="B6" s="12">
        <v>1</v>
      </c>
      <c r="C6" s="24"/>
      <c r="D6" s="39"/>
      <c r="E6" s="40"/>
      <c r="F6" s="40"/>
      <c r="G6" s="88"/>
      <c r="H6" s="46"/>
      <c r="I6" s="40"/>
      <c r="J6" s="40"/>
      <c r="K6" s="40"/>
      <c r="L6" s="40"/>
      <c r="M6" s="40"/>
      <c r="N6" s="40"/>
      <c r="O6" s="40"/>
      <c r="P6" s="40"/>
      <c r="Q6" s="40"/>
      <c r="R6" s="40"/>
      <c r="S6" s="40"/>
      <c r="T6" s="40"/>
      <c r="U6" s="40"/>
      <c r="V6" s="40"/>
      <c r="W6" s="40"/>
      <c r="X6" s="138">
        <f>SUM(D6:W6)</f>
        <v>0</v>
      </c>
    </row>
    <row r="7" spans="2:24" ht="15.75" x14ac:dyDescent="0.25">
      <c r="B7" s="12">
        <v>2</v>
      </c>
      <c r="C7" s="25"/>
      <c r="D7" s="35"/>
      <c r="E7" s="41"/>
      <c r="F7" s="42"/>
      <c r="G7" s="33"/>
      <c r="H7" s="47"/>
      <c r="I7" s="42"/>
      <c r="J7" s="42"/>
      <c r="K7" s="42"/>
      <c r="L7" s="42"/>
      <c r="M7" s="42"/>
      <c r="N7" s="42"/>
      <c r="O7" s="42"/>
      <c r="P7" s="42"/>
      <c r="Q7" s="42"/>
      <c r="R7" s="42"/>
      <c r="S7" s="42"/>
      <c r="T7" s="42"/>
      <c r="U7" s="42"/>
      <c r="V7" s="42"/>
      <c r="W7" s="42"/>
      <c r="X7" s="139">
        <f t="shared" ref="X7:X31" si="0">SUM(D7:W7)</f>
        <v>0</v>
      </c>
    </row>
    <row r="8" spans="2:24" ht="15.75" x14ac:dyDescent="0.25">
      <c r="B8" s="12">
        <v>3</v>
      </c>
      <c r="C8" s="25"/>
      <c r="D8" s="35"/>
      <c r="E8" s="41"/>
      <c r="F8" s="42"/>
      <c r="G8" s="33"/>
      <c r="H8" s="47"/>
      <c r="I8" s="42"/>
      <c r="J8" s="42"/>
      <c r="K8" s="42"/>
      <c r="L8" s="42"/>
      <c r="M8" s="42"/>
      <c r="N8" s="42"/>
      <c r="O8" s="42"/>
      <c r="P8" s="42"/>
      <c r="Q8" s="42"/>
      <c r="R8" s="42"/>
      <c r="S8" s="42"/>
      <c r="T8" s="42"/>
      <c r="U8" s="42"/>
      <c r="V8" s="42"/>
      <c r="W8" s="42"/>
      <c r="X8" s="139">
        <f t="shared" si="0"/>
        <v>0</v>
      </c>
    </row>
    <row r="9" spans="2:24" ht="15.75" x14ac:dyDescent="0.25">
      <c r="B9" s="12">
        <v>4</v>
      </c>
      <c r="C9" s="25"/>
      <c r="D9" s="35"/>
      <c r="E9" s="41"/>
      <c r="F9" s="42"/>
      <c r="G9" s="33"/>
      <c r="H9" s="47"/>
      <c r="I9" s="42"/>
      <c r="J9" s="42"/>
      <c r="K9" s="42"/>
      <c r="L9" s="42"/>
      <c r="M9" s="42"/>
      <c r="N9" s="42"/>
      <c r="O9" s="42"/>
      <c r="P9" s="42"/>
      <c r="Q9" s="42"/>
      <c r="R9" s="42"/>
      <c r="S9" s="42"/>
      <c r="T9" s="42"/>
      <c r="U9" s="42"/>
      <c r="V9" s="42"/>
      <c r="W9" s="42"/>
      <c r="X9" s="139">
        <f t="shared" si="0"/>
        <v>0</v>
      </c>
    </row>
    <row r="10" spans="2:24" ht="15.75" x14ac:dyDescent="0.25">
      <c r="B10" s="12">
        <v>5</v>
      </c>
      <c r="C10" s="25"/>
      <c r="D10" s="35"/>
      <c r="E10" s="41"/>
      <c r="F10" s="42"/>
      <c r="G10" s="33"/>
      <c r="H10" s="47"/>
      <c r="I10" s="42"/>
      <c r="J10" s="42"/>
      <c r="K10" s="42"/>
      <c r="L10" s="42"/>
      <c r="M10" s="42"/>
      <c r="N10" s="42"/>
      <c r="O10" s="42"/>
      <c r="P10" s="42"/>
      <c r="Q10" s="42"/>
      <c r="R10" s="42"/>
      <c r="S10" s="42"/>
      <c r="T10" s="42"/>
      <c r="U10" s="42"/>
      <c r="V10" s="42"/>
      <c r="W10" s="42"/>
      <c r="X10" s="139">
        <f t="shared" si="0"/>
        <v>0</v>
      </c>
    </row>
    <row r="11" spans="2:24" ht="15.75" x14ac:dyDescent="0.25">
      <c r="B11" s="12">
        <v>6</v>
      </c>
      <c r="C11" s="25"/>
      <c r="D11" s="35"/>
      <c r="E11" s="41"/>
      <c r="F11" s="42"/>
      <c r="G11" s="33"/>
      <c r="H11" s="47"/>
      <c r="I11" s="42"/>
      <c r="J11" s="42"/>
      <c r="K11" s="42"/>
      <c r="L11" s="42"/>
      <c r="M11" s="42"/>
      <c r="N11" s="42"/>
      <c r="O11" s="42"/>
      <c r="P11" s="42"/>
      <c r="Q11" s="42"/>
      <c r="R11" s="42"/>
      <c r="S11" s="42"/>
      <c r="T11" s="42"/>
      <c r="U11" s="42"/>
      <c r="V11" s="42"/>
      <c r="W11" s="42"/>
      <c r="X11" s="139">
        <f t="shared" si="0"/>
        <v>0</v>
      </c>
    </row>
    <row r="12" spans="2:24" ht="15.75" x14ac:dyDescent="0.25">
      <c r="B12" s="12">
        <v>7</v>
      </c>
      <c r="C12" s="25"/>
      <c r="D12" s="35"/>
      <c r="E12" s="41"/>
      <c r="F12" s="42"/>
      <c r="G12" s="33"/>
      <c r="H12" s="47"/>
      <c r="I12" s="42"/>
      <c r="J12" s="42"/>
      <c r="K12" s="42"/>
      <c r="L12" s="42"/>
      <c r="M12" s="42"/>
      <c r="N12" s="42"/>
      <c r="O12" s="42"/>
      <c r="P12" s="42"/>
      <c r="Q12" s="42"/>
      <c r="R12" s="42"/>
      <c r="S12" s="42"/>
      <c r="T12" s="42"/>
      <c r="U12" s="42"/>
      <c r="V12" s="42"/>
      <c r="W12" s="42"/>
      <c r="X12" s="139">
        <f t="shared" si="0"/>
        <v>0</v>
      </c>
    </row>
    <row r="13" spans="2:24" ht="15.75" x14ac:dyDescent="0.25">
      <c r="B13" s="12">
        <v>8</v>
      </c>
      <c r="C13" s="26"/>
      <c r="D13" s="35"/>
      <c r="E13" s="41"/>
      <c r="F13" s="42"/>
      <c r="G13" s="33"/>
      <c r="H13" s="47"/>
      <c r="I13" s="42"/>
      <c r="J13" s="42"/>
      <c r="K13" s="42"/>
      <c r="L13" s="42"/>
      <c r="M13" s="42"/>
      <c r="N13" s="42"/>
      <c r="O13" s="42"/>
      <c r="P13" s="42"/>
      <c r="Q13" s="42"/>
      <c r="R13" s="42"/>
      <c r="S13" s="42"/>
      <c r="T13" s="42"/>
      <c r="U13" s="42"/>
      <c r="V13" s="42"/>
      <c r="W13" s="42"/>
      <c r="X13" s="139">
        <f t="shared" si="0"/>
        <v>0</v>
      </c>
    </row>
    <row r="14" spans="2:24" ht="15.75" x14ac:dyDescent="0.25">
      <c r="B14" s="12">
        <v>9</v>
      </c>
      <c r="C14" s="26"/>
      <c r="D14" s="35"/>
      <c r="E14" s="41"/>
      <c r="F14" s="42"/>
      <c r="G14" s="33"/>
      <c r="H14" s="47"/>
      <c r="I14" s="42"/>
      <c r="J14" s="42"/>
      <c r="K14" s="42"/>
      <c r="L14" s="42"/>
      <c r="M14" s="42"/>
      <c r="N14" s="42"/>
      <c r="O14" s="42"/>
      <c r="P14" s="42"/>
      <c r="Q14" s="42"/>
      <c r="R14" s="42"/>
      <c r="S14" s="42"/>
      <c r="T14" s="42"/>
      <c r="U14" s="42"/>
      <c r="V14" s="42"/>
      <c r="W14" s="42"/>
      <c r="X14" s="139">
        <f t="shared" si="0"/>
        <v>0</v>
      </c>
    </row>
    <row r="15" spans="2:24" ht="15.75" x14ac:dyDescent="0.25">
      <c r="B15" s="12">
        <v>10</v>
      </c>
      <c r="C15" s="26"/>
      <c r="D15" s="35"/>
      <c r="E15" s="41"/>
      <c r="F15" s="42"/>
      <c r="G15" s="33"/>
      <c r="H15" s="47"/>
      <c r="I15" s="42"/>
      <c r="J15" s="42"/>
      <c r="K15" s="42"/>
      <c r="L15" s="42"/>
      <c r="M15" s="42"/>
      <c r="N15" s="42"/>
      <c r="O15" s="42"/>
      <c r="P15" s="42"/>
      <c r="Q15" s="42"/>
      <c r="R15" s="42"/>
      <c r="S15" s="42"/>
      <c r="T15" s="42"/>
      <c r="U15" s="42"/>
      <c r="V15" s="42"/>
      <c r="W15" s="42"/>
      <c r="X15" s="139">
        <f t="shared" si="0"/>
        <v>0</v>
      </c>
    </row>
    <row r="16" spans="2:24" ht="15.75" x14ac:dyDescent="0.25">
      <c r="B16" s="12">
        <v>11</v>
      </c>
      <c r="C16" s="26"/>
      <c r="D16" s="35"/>
      <c r="E16" s="41"/>
      <c r="F16" s="42"/>
      <c r="G16" s="33"/>
      <c r="H16" s="47"/>
      <c r="I16" s="42"/>
      <c r="J16" s="42"/>
      <c r="K16" s="42"/>
      <c r="L16" s="42"/>
      <c r="M16" s="42"/>
      <c r="N16" s="42"/>
      <c r="O16" s="42"/>
      <c r="P16" s="42"/>
      <c r="Q16" s="42"/>
      <c r="R16" s="42"/>
      <c r="S16" s="42"/>
      <c r="T16" s="42"/>
      <c r="U16" s="42"/>
      <c r="V16" s="42"/>
      <c r="W16" s="42"/>
      <c r="X16" s="139">
        <f t="shared" si="0"/>
        <v>0</v>
      </c>
    </row>
    <row r="17" spans="2:24" ht="15.75" x14ac:dyDescent="0.25">
      <c r="B17" s="12">
        <v>12</v>
      </c>
      <c r="C17" s="26"/>
      <c r="D17" s="35"/>
      <c r="E17" s="41"/>
      <c r="F17" s="42"/>
      <c r="G17" s="33"/>
      <c r="H17" s="47"/>
      <c r="I17" s="42"/>
      <c r="J17" s="42"/>
      <c r="K17" s="42"/>
      <c r="L17" s="42"/>
      <c r="M17" s="42"/>
      <c r="N17" s="42"/>
      <c r="O17" s="42"/>
      <c r="P17" s="42"/>
      <c r="Q17" s="42"/>
      <c r="R17" s="42"/>
      <c r="S17" s="42"/>
      <c r="T17" s="42"/>
      <c r="U17" s="42"/>
      <c r="V17" s="42"/>
      <c r="W17" s="42"/>
      <c r="X17" s="139">
        <f t="shared" si="0"/>
        <v>0</v>
      </c>
    </row>
    <row r="18" spans="2:24" ht="15.75" x14ac:dyDescent="0.25">
      <c r="B18" s="12">
        <v>13</v>
      </c>
      <c r="C18" s="26"/>
      <c r="D18" s="35"/>
      <c r="E18" s="41"/>
      <c r="F18" s="42"/>
      <c r="G18" s="33"/>
      <c r="H18" s="47"/>
      <c r="I18" s="42"/>
      <c r="J18" s="42"/>
      <c r="K18" s="42"/>
      <c r="L18" s="42"/>
      <c r="M18" s="42"/>
      <c r="N18" s="42"/>
      <c r="O18" s="42"/>
      <c r="P18" s="42"/>
      <c r="Q18" s="42"/>
      <c r="R18" s="42"/>
      <c r="S18" s="42"/>
      <c r="T18" s="42"/>
      <c r="U18" s="42"/>
      <c r="V18" s="42"/>
      <c r="W18" s="42"/>
      <c r="X18" s="139">
        <f t="shared" si="0"/>
        <v>0</v>
      </c>
    </row>
    <row r="19" spans="2:24" ht="15.75" x14ac:dyDescent="0.25">
      <c r="B19" s="12">
        <v>14</v>
      </c>
      <c r="C19" s="26"/>
      <c r="D19" s="35"/>
      <c r="E19" s="41"/>
      <c r="F19" s="42"/>
      <c r="G19" s="33"/>
      <c r="H19" s="47"/>
      <c r="I19" s="42"/>
      <c r="J19" s="42"/>
      <c r="K19" s="42"/>
      <c r="L19" s="42"/>
      <c r="M19" s="42"/>
      <c r="N19" s="42"/>
      <c r="O19" s="42"/>
      <c r="P19" s="42"/>
      <c r="Q19" s="42"/>
      <c r="R19" s="42"/>
      <c r="S19" s="42"/>
      <c r="T19" s="42"/>
      <c r="U19" s="42"/>
      <c r="V19" s="42"/>
      <c r="W19" s="42"/>
      <c r="X19" s="139">
        <f t="shared" si="0"/>
        <v>0</v>
      </c>
    </row>
    <row r="20" spans="2:24" ht="15.75" x14ac:dyDescent="0.25">
      <c r="B20" s="12">
        <v>15</v>
      </c>
      <c r="C20" s="26"/>
      <c r="D20" s="35"/>
      <c r="E20" s="41"/>
      <c r="F20" s="42"/>
      <c r="G20" s="33"/>
      <c r="H20" s="47"/>
      <c r="I20" s="42"/>
      <c r="J20" s="42"/>
      <c r="K20" s="42"/>
      <c r="L20" s="42"/>
      <c r="M20" s="42"/>
      <c r="N20" s="42"/>
      <c r="O20" s="42"/>
      <c r="P20" s="42"/>
      <c r="Q20" s="42"/>
      <c r="R20" s="42"/>
      <c r="S20" s="42"/>
      <c r="T20" s="42"/>
      <c r="U20" s="42"/>
      <c r="V20" s="42"/>
      <c r="W20" s="42"/>
      <c r="X20" s="139">
        <f t="shared" si="0"/>
        <v>0</v>
      </c>
    </row>
    <row r="21" spans="2:24" ht="15.75" x14ac:dyDescent="0.25">
      <c r="B21" s="12">
        <v>16</v>
      </c>
      <c r="C21" s="26"/>
      <c r="D21" s="35"/>
      <c r="E21" s="41"/>
      <c r="F21" s="42"/>
      <c r="G21" s="33"/>
      <c r="H21" s="47"/>
      <c r="I21" s="42"/>
      <c r="J21" s="42"/>
      <c r="K21" s="42"/>
      <c r="L21" s="42"/>
      <c r="M21" s="42"/>
      <c r="N21" s="42"/>
      <c r="O21" s="42"/>
      <c r="P21" s="42"/>
      <c r="Q21" s="42"/>
      <c r="R21" s="42"/>
      <c r="S21" s="42"/>
      <c r="T21" s="42"/>
      <c r="U21" s="42"/>
      <c r="V21" s="42"/>
      <c r="W21" s="42"/>
      <c r="X21" s="139">
        <f t="shared" si="0"/>
        <v>0</v>
      </c>
    </row>
    <row r="22" spans="2:24" ht="15.75" x14ac:dyDescent="0.25">
      <c r="B22" s="12">
        <v>17</v>
      </c>
      <c r="C22" s="26"/>
      <c r="D22" s="35"/>
      <c r="E22" s="41"/>
      <c r="F22" s="42"/>
      <c r="G22" s="33"/>
      <c r="H22" s="47"/>
      <c r="I22" s="42"/>
      <c r="J22" s="42"/>
      <c r="K22" s="42"/>
      <c r="L22" s="42"/>
      <c r="M22" s="42"/>
      <c r="N22" s="42"/>
      <c r="O22" s="42"/>
      <c r="P22" s="42"/>
      <c r="Q22" s="42"/>
      <c r="R22" s="42"/>
      <c r="S22" s="42"/>
      <c r="T22" s="42"/>
      <c r="U22" s="42"/>
      <c r="V22" s="42"/>
      <c r="W22" s="42"/>
      <c r="X22" s="139">
        <f t="shared" si="0"/>
        <v>0</v>
      </c>
    </row>
    <row r="23" spans="2:24" ht="15.75" x14ac:dyDescent="0.25">
      <c r="B23" s="12">
        <v>18</v>
      </c>
      <c r="C23" s="26"/>
      <c r="D23" s="35"/>
      <c r="E23" s="41"/>
      <c r="F23" s="42"/>
      <c r="G23" s="33"/>
      <c r="H23" s="47"/>
      <c r="I23" s="42"/>
      <c r="J23" s="42"/>
      <c r="K23" s="42"/>
      <c r="L23" s="42"/>
      <c r="M23" s="42"/>
      <c r="N23" s="42"/>
      <c r="O23" s="42"/>
      <c r="P23" s="42"/>
      <c r="Q23" s="42"/>
      <c r="R23" s="42"/>
      <c r="S23" s="42"/>
      <c r="T23" s="42"/>
      <c r="U23" s="42"/>
      <c r="V23" s="42"/>
      <c r="W23" s="42"/>
      <c r="X23" s="139">
        <f t="shared" si="0"/>
        <v>0</v>
      </c>
    </row>
    <row r="24" spans="2:24" ht="15.75" x14ac:dyDescent="0.25">
      <c r="B24" s="12">
        <v>19</v>
      </c>
      <c r="C24" s="26"/>
      <c r="D24" s="35"/>
      <c r="E24" s="41"/>
      <c r="F24" s="42"/>
      <c r="G24" s="33"/>
      <c r="H24" s="47"/>
      <c r="I24" s="42"/>
      <c r="J24" s="42"/>
      <c r="K24" s="42"/>
      <c r="L24" s="42"/>
      <c r="M24" s="42"/>
      <c r="N24" s="42"/>
      <c r="O24" s="42"/>
      <c r="P24" s="42"/>
      <c r="Q24" s="42"/>
      <c r="R24" s="42"/>
      <c r="S24" s="42"/>
      <c r="T24" s="42"/>
      <c r="U24" s="42"/>
      <c r="V24" s="42"/>
      <c r="W24" s="42"/>
      <c r="X24" s="139">
        <f t="shared" si="0"/>
        <v>0</v>
      </c>
    </row>
    <row r="25" spans="2:24" ht="15.75" x14ac:dyDescent="0.25">
      <c r="B25" s="12">
        <v>20</v>
      </c>
      <c r="C25" s="26"/>
      <c r="D25" s="35"/>
      <c r="E25" s="41"/>
      <c r="F25" s="42"/>
      <c r="G25" s="33"/>
      <c r="H25" s="47"/>
      <c r="I25" s="42"/>
      <c r="J25" s="42"/>
      <c r="K25" s="42"/>
      <c r="L25" s="42"/>
      <c r="M25" s="42"/>
      <c r="N25" s="42"/>
      <c r="O25" s="42"/>
      <c r="P25" s="42"/>
      <c r="Q25" s="42"/>
      <c r="R25" s="42"/>
      <c r="S25" s="42"/>
      <c r="T25" s="42"/>
      <c r="U25" s="42"/>
      <c r="V25" s="42"/>
      <c r="W25" s="42"/>
      <c r="X25" s="139">
        <f t="shared" si="0"/>
        <v>0</v>
      </c>
    </row>
    <row r="26" spans="2:24" ht="15.75" x14ac:dyDescent="0.25">
      <c r="B26" s="12">
        <v>21</v>
      </c>
      <c r="C26" s="26"/>
      <c r="D26" s="35"/>
      <c r="E26" s="41"/>
      <c r="F26" s="42"/>
      <c r="G26" s="33"/>
      <c r="H26" s="47"/>
      <c r="I26" s="42"/>
      <c r="J26" s="42"/>
      <c r="K26" s="42"/>
      <c r="L26" s="42"/>
      <c r="M26" s="42"/>
      <c r="N26" s="42"/>
      <c r="O26" s="42"/>
      <c r="P26" s="42"/>
      <c r="Q26" s="42"/>
      <c r="R26" s="42"/>
      <c r="S26" s="42"/>
      <c r="T26" s="42"/>
      <c r="U26" s="42"/>
      <c r="V26" s="42"/>
      <c r="W26" s="42"/>
      <c r="X26" s="139">
        <f t="shared" si="0"/>
        <v>0</v>
      </c>
    </row>
    <row r="27" spans="2:24" ht="15.75" x14ac:dyDescent="0.25">
      <c r="B27" s="12">
        <v>22</v>
      </c>
      <c r="C27" s="26"/>
      <c r="D27" s="35"/>
      <c r="E27" s="41"/>
      <c r="F27" s="42"/>
      <c r="G27" s="33"/>
      <c r="H27" s="47"/>
      <c r="I27" s="42"/>
      <c r="J27" s="42"/>
      <c r="K27" s="42"/>
      <c r="L27" s="42"/>
      <c r="M27" s="42"/>
      <c r="N27" s="42"/>
      <c r="O27" s="42"/>
      <c r="P27" s="42"/>
      <c r="Q27" s="42"/>
      <c r="R27" s="42"/>
      <c r="S27" s="42"/>
      <c r="T27" s="42"/>
      <c r="U27" s="42"/>
      <c r="V27" s="42"/>
      <c r="W27" s="42"/>
      <c r="X27" s="139">
        <f t="shared" si="0"/>
        <v>0</v>
      </c>
    </row>
    <row r="28" spans="2:24" ht="15.75" x14ac:dyDescent="0.25">
      <c r="B28" s="12">
        <v>23</v>
      </c>
      <c r="C28" s="26"/>
      <c r="D28" s="35"/>
      <c r="E28" s="41"/>
      <c r="F28" s="42"/>
      <c r="G28" s="33"/>
      <c r="H28" s="47"/>
      <c r="I28" s="42"/>
      <c r="J28" s="42"/>
      <c r="K28" s="42"/>
      <c r="L28" s="42"/>
      <c r="M28" s="42"/>
      <c r="N28" s="42"/>
      <c r="O28" s="42"/>
      <c r="P28" s="42"/>
      <c r="Q28" s="42"/>
      <c r="R28" s="42"/>
      <c r="S28" s="42"/>
      <c r="T28" s="42"/>
      <c r="U28" s="42"/>
      <c r="V28" s="42"/>
      <c r="W28" s="42"/>
      <c r="X28" s="139">
        <f t="shared" si="0"/>
        <v>0</v>
      </c>
    </row>
    <row r="29" spans="2:24" ht="15.75" x14ac:dyDescent="0.25">
      <c r="B29" s="12">
        <v>24</v>
      </c>
      <c r="C29" s="26"/>
      <c r="D29" s="35"/>
      <c r="E29" s="41"/>
      <c r="F29" s="42"/>
      <c r="G29" s="33"/>
      <c r="H29" s="47"/>
      <c r="I29" s="42"/>
      <c r="J29" s="42"/>
      <c r="K29" s="42"/>
      <c r="L29" s="42"/>
      <c r="M29" s="42"/>
      <c r="N29" s="42"/>
      <c r="O29" s="42"/>
      <c r="P29" s="42"/>
      <c r="Q29" s="42"/>
      <c r="R29" s="42"/>
      <c r="S29" s="42"/>
      <c r="T29" s="42"/>
      <c r="U29" s="42"/>
      <c r="V29" s="42"/>
      <c r="W29" s="42"/>
      <c r="X29" s="139">
        <f t="shared" si="0"/>
        <v>0</v>
      </c>
    </row>
    <row r="30" spans="2:24" ht="15.75" x14ac:dyDescent="0.25">
      <c r="B30" s="12">
        <v>25</v>
      </c>
      <c r="C30" s="26"/>
      <c r="D30" s="43"/>
      <c r="E30" s="36"/>
      <c r="F30" s="36"/>
      <c r="G30" s="36"/>
      <c r="H30" s="125"/>
      <c r="I30" s="36"/>
      <c r="J30" s="36"/>
      <c r="K30" s="41"/>
      <c r="L30" s="41"/>
      <c r="M30" s="41"/>
      <c r="N30" s="41"/>
      <c r="O30" s="41"/>
      <c r="P30" s="41"/>
      <c r="Q30" s="41"/>
      <c r="R30" s="41"/>
      <c r="S30" s="41"/>
      <c r="T30" s="41"/>
      <c r="U30" s="41"/>
      <c r="V30" s="41"/>
      <c r="W30" s="41"/>
      <c r="X30" s="140">
        <f t="shared" si="0"/>
        <v>0</v>
      </c>
    </row>
    <row r="31" spans="2:24" ht="17.25" customHeight="1" thickBot="1" x14ac:dyDescent="0.3">
      <c r="B31" s="13">
        <v>26</v>
      </c>
      <c r="C31" s="27"/>
      <c r="D31" s="44"/>
      <c r="E31" s="45"/>
      <c r="F31" s="45"/>
      <c r="G31" s="45"/>
      <c r="H31" s="126"/>
      <c r="I31" s="45"/>
      <c r="J31" s="45"/>
      <c r="K31" s="137"/>
      <c r="L31" s="137"/>
      <c r="M31" s="137"/>
      <c r="N31" s="137"/>
      <c r="O31" s="137"/>
      <c r="P31" s="137"/>
      <c r="Q31" s="137"/>
      <c r="R31" s="137"/>
      <c r="S31" s="137"/>
      <c r="T31" s="137"/>
      <c r="U31" s="137"/>
      <c r="V31" s="137"/>
      <c r="W31" s="137"/>
      <c r="X31" s="141">
        <f t="shared" si="0"/>
        <v>0</v>
      </c>
    </row>
    <row r="32" spans="2:24" ht="17.25" thickTop="1" thickBot="1" x14ac:dyDescent="0.3">
      <c r="B32" s="112"/>
      <c r="C32" s="227" t="s">
        <v>40</v>
      </c>
      <c r="D32" s="228">
        <f>SUBTOTAL(109,Table3[1])</f>
        <v>0</v>
      </c>
      <c r="E32" s="229">
        <f>SUBTOTAL(109,Table3[2])</f>
        <v>0</v>
      </c>
      <c r="F32" s="229">
        <f>SUBTOTAL(109,Table3[3])</f>
        <v>0</v>
      </c>
      <c r="G32" s="229">
        <f>SUBTOTAL(109,Table3[4])</f>
        <v>0</v>
      </c>
      <c r="H32" s="229">
        <f>SUBTOTAL(109,Table3[5])</f>
        <v>0</v>
      </c>
      <c r="I32" s="229">
        <f>SUBTOTAL(109,Table3[6])</f>
        <v>0</v>
      </c>
      <c r="J32" s="229">
        <f>SUBTOTAL(109,Table3[7])</f>
        <v>0</v>
      </c>
      <c r="K32" s="229">
        <f>SUBTOTAL(109,Table3[8])</f>
        <v>0</v>
      </c>
      <c r="L32" s="229">
        <f>SUBTOTAL(109,Table3[9])</f>
        <v>0</v>
      </c>
      <c r="M32" s="229">
        <f>SUBTOTAL(109,Table3[10])</f>
        <v>0</v>
      </c>
      <c r="N32" s="229">
        <f>SUBTOTAL(109,Table3[11])</f>
        <v>0</v>
      </c>
      <c r="O32" s="229">
        <f>SUBTOTAL(109,Table3[12])</f>
        <v>0</v>
      </c>
      <c r="P32" s="229">
        <f>SUBTOTAL(109,Table3[13])</f>
        <v>0</v>
      </c>
      <c r="Q32" s="229">
        <f>SUBTOTAL(109,Table3[14])</f>
        <v>0</v>
      </c>
      <c r="R32" s="229">
        <f>SUBTOTAL(109,Table3[15])</f>
        <v>0</v>
      </c>
      <c r="S32" s="229">
        <f>SUBTOTAL(109,Table3[16])</f>
        <v>0</v>
      </c>
      <c r="T32" s="229">
        <f>SUBTOTAL(109,Table3[17])</f>
        <v>0</v>
      </c>
      <c r="U32" s="229">
        <f>SUBTOTAL(109,Table3[18])</f>
        <v>0</v>
      </c>
      <c r="V32" s="229">
        <f>SUBTOTAL(109,Table3[19])</f>
        <v>0</v>
      </c>
      <c r="W32" s="229">
        <f>SUBTOTAL(109,Table3[20])</f>
        <v>0</v>
      </c>
      <c r="X32" s="142">
        <f>SUBTOTAL(109,Table3[Total])</f>
        <v>0</v>
      </c>
    </row>
  </sheetData>
  <sheetProtection algorithmName="SHA-512" hashValue="qdI4RZbYJkfQiO3/NjkQdzEvPNtWG8fP/2yNe3H4ivlhB1884jLl7WijEl/9IE7spCwXbiPH0p44DtTULvHV3g==" saltValue="89l/VG4Az+ypx5HvNcXADw==" spinCount="100000" sheet="1" selectLockedCells="1"/>
  <protectedRanges>
    <protectedRange sqref="C6:W31" name="Range1"/>
  </protectedRanges>
  <mergeCells count="2">
    <mergeCell ref="B2:X2"/>
    <mergeCell ref="D4:W4"/>
  </mergeCells>
  <phoneticPr fontId="5"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X33"/>
  <sheetViews>
    <sheetView zoomScaleNormal="100" workbookViewId="0">
      <selection activeCell="A13" sqref="A13"/>
    </sheetView>
  </sheetViews>
  <sheetFormatPr defaultRowHeight="15" x14ac:dyDescent="0.2"/>
  <cols>
    <col min="1" max="1" width="2.21875" style="3" customWidth="1"/>
    <col min="2" max="2" width="26.5546875" style="3" customWidth="1"/>
    <col min="3" max="3" width="45.44140625" style="3" customWidth="1"/>
    <col min="4" max="23" width="11.77734375" style="3" customWidth="1"/>
    <col min="24" max="24" width="12.77734375" style="3" customWidth="1"/>
    <col min="25" max="16384" width="8.88671875" style="3"/>
  </cols>
  <sheetData>
    <row r="1" spans="2:24" ht="15.75" thickBot="1" x14ac:dyDescent="0.25"/>
    <row r="2" spans="2:24" ht="30" customHeight="1" thickBot="1" x14ac:dyDescent="0.25">
      <c r="B2" s="281" t="s">
        <v>43</v>
      </c>
      <c r="C2" s="282"/>
      <c r="D2" s="282"/>
      <c r="E2" s="282"/>
      <c r="F2" s="282"/>
      <c r="G2" s="282"/>
      <c r="H2" s="282"/>
      <c r="I2" s="282"/>
      <c r="J2" s="282"/>
      <c r="K2" s="282"/>
      <c r="L2" s="282"/>
      <c r="M2" s="282"/>
      <c r="N2" s="282"/>
      <c r="O2" s="282"/>
      <c r="P2" s="282"/>
      <c r="Q2" s="282"/>
      <c r="R2" s="282"/>
      <c r="S2" s="282"/>
      <c r="T2" s="282"/>
      <c r="U2" s="282"/>
      <c r="V2" s="282"/>
      <c r="W2" s="282"/>
      <c r="X2" s="283"/>
    </row>
    <row r="3" spans="2:24" ht="15.75" thickBot="1" x14ac:dyDescent="0.25">
      <c r="B3" s="209"/>
      <c r="C3" s="209"/>
      <c r="D3" s="209"/>
      <c r="E3" s="209"/>
      <c r="F3" s="209"/>
      <c r="G3" s="209"/>
      <c r="H3" s="209"/>
      <c r="I3" s="209"/>
      <c r="J3" s="209"/>
      <c r="K3" s="209"/>
      <c r="L3" s="209"/>
      <c r="M3" s="209"/>
      <c r="N3" s="209"/>
      <c r="O3" s="209"/>
      <c r="P3" s="209"/>
      <c r="Q3" s="209"/>
      <c r="R3" s="209"/>
      <c r="S3" s="209"/>
      <c r="T3" s="209"/>
      <c r="U3" s="209"/>
      <c r="V3" s="209"/>
      <c r="W3" s="209"/>
      <c r="X3"/>
    </row>
    <row r="4" spans="2:24" s="9" customFormat="1" ht="22.5" customHeight="1" thickBot="1" x14ac:dyDescent="0.25">
      <c r="B4" s="8"/>
      <c r="C4" s="8"/>
      <c r="D4" s="278" t="s">
        <v>41</v>
      </c>
      <c r="E4" s="279"/>
      <c r="F4" s="279"/>
      <c r="G4" s="279"/>
      <c r="H4" s="279"/>
      <c r="I4" s="279"/>
      <c r="J4" s="279"/>
      <c r="K4" s="279"/>
      <c r="L4" s="279"/>
      <c r="M4" s="279"/>
      <c r="N4" s="279"/>
      <c r="O4" s="279"/>
      <c r="P4" s="279"/>
      <c r="Q4" s="279"/>
      <c r="R4" s="279"/>
      <c r="S4" s="279"/>
      <c r="T4" s="279"/>
      <c r="U4" s="279"/>
      <c r="V4" s="279"/>
      <c r="W4" s="280"/>
      <c r="X4" s="8"/>
    </row>
    <row r="5" spans="2:24" s="9" customFormat="1" ht="22.5" customHeight="1" thickBot="1" x14ac:dyDescent="0.25">
      <c r="B5" s="231" t="s">
        <v>44</v>
      </c>
      <c r="C5" s="232" t="s">
        <v>45</v>
      </c>
      <c r="D5" s="222" t="s">
        <v>20</v>
      </c>
      <c r="E5" s="223" t="s">
        <v>21</v>
      </c>
      <c r="F5" s="223" t="s">
        <v>22</v>
      </c>
      <c r="G5" s="62" t="s">
        <v>23</v>
      </c>
      <c r="H5" s="222" t="s">
        <v>24</v>
      </c>
      <c r="I5" s="223" t="s">
        <v>25</v>
      </c>
      <c r="J5" s="223" t="s">
        <v>26</v>
      </c>
      <c r="K5" s="223" t="s">
        <v>27</v>
      </c>
      <c r="L5" s="223" t="s">
        <v>28</v>
      </c>
      <c r="M5" s="223" t="s">
        <v>29</v>
      </c>
      <c r="N5" s="223" t="s">
        <v>30</v>
      </c>
      <c r="O5" s="223" t="s">
        <v>31</v>
      </c>
      <c r="P5" s="223" t="s">
        <v>32</v>
      </c>
      <c r="Q5" s="223" t="s">
        <v>33</v>
      </c>
      <c r="R5" s="223" t="s">
        <v>34</v>
      </c>
      <c r="S5" s="223" t="s">
        <v>35</v>
      </c>
      <c r="T5" s="223" t="s">
        <v>36</v>
      </c>
      <c r="U5" s="223" t="s">
        <v>37</v>
      </c>
      <c r="V5" s="223" t="s">
        <v>38</v>
      </c>
      <c r="W5" s="226" t="s">
        <v>39</v>
      </c>
      <c r="X5" s="220" t="s">
        <v>12</v>
      </c>
    </row>
    <row r="6" spans="2:24" ht="15.75" x14ac:dyDescent="0.25">
      <c r="B6" s="19"/>
      <c r="C6" s="29"/>
      <c r="D6" s="82"/>
      <c r="E6" s="37"/>
      <c r="F6" s="37"/>
      <c r="G6" s="37"/>
      <c r="H6" s="37"/>
      <c r="I6" s="37"/>
      <c r="J6" s="37"/>
      <c r="K6" s="37"/>
      <c r="L6" s="37"/>
      <c r="M6" s="37"/>
      <c r="N6" s="37"/>
      <c r="O6" s="37"/>
      <c r="P6" s="37"/>
      <c r="Q6" s="37"/>
      <c r="R6" s="37"/>
      <c r="S6" s="37"/>
      <c r="T6" s="37"/>
      <c r="U6" s="37"/>
      <c r="V6" s="37"/>
      <c r="W6" s="143"/>
      <c r="X6" s="239">
        <f t="shared" ref="X6:X11" si="0">SUM(D6:W6)</f>
        <v>0</v>
      </c>
    </row>
    <row r="7" spans="2:24" ht="15.75" x14ac:dyDescent="0.25">
      <c r="B7" s="19"/>
      <c r="C7" s="29"/>
      <c r="D7" s="83"/>
      <c r="E7" s="38"/>
      <c r="F7" s="38"/>
      <c r="G7" s="38"/>
      <c r="H7" s="38"/>
      <c r="I7" s="38"/>
      <c r="J7" s="38"/>
      <c r="K7" s="38"/>
      <c r="L7" s="38"/>
      <c r="M7" s="38"/>
      <c r="N7" s="38"/>
      <c r="O7" s="38"/>
      <c r="P7" s="38"/>
      <c r="Q7" s="38"/>
      <c r="R7" s="38"/>
      <c r="S7" s="38"/>
      <c r="T7" s="38"/>
      <c r="U7" s="38"/>
      <c r="V7" s="38"/>
      <c r="W7" s="144"/>
      <c r="X7" s="240">
        <f t="shared" si="0"/>
        <v>0</v>
      </c>
    </row>
    <row r="8" spans="2:24" ht="15.75" x14ac:dyDescent="0.25">
      <c r="B8" s="19"/>
      <c r="C8" s="29"/>
      <c r="D8" s="83"/>
      <c r="E8" s="38"/>
      <c r="F8" s="38"/>
      <c r="G8" s="38"/>
      <c r="H8" s="38"/>
      <c r="I8" s="38"/>
      <c r="J8" s="38"/>
      <c r="K8" s="38"/>
      <c r="L8" s="38"/>
      <c r="M8" s="38"/>
      <c r="N8" s="38"/>
      <c r="O8" s="38"/>
      <c r="P8" s="38"/>
      <c r="Q8" s="38"/>
      <c r="R8" s="38"/>
      <c r="S8" s="38"/>
      <c r="T8" s="38"/>
      <c r="U8" s="38"/>
      <c r="V8" s="38"/>
      <c r="W8" s="144"/>
      <c r="X8" s="240">
        <f t="shared" si="0"/>
        <v>0</v>
      </c>
    </row>
    <row r="9" spans="2:24" ht="15.75" x14ac:dyDescent="0.25">
      <c r="B9" s="19"/>
      <c r="C9" s="29"/>
      <c r="D9" s="83"/>
      <c r="E9" s="38"/>
      <c r="F9" s="38"/>
      <c r="G9" s="38"/>
      <c r="H9" s="38"/>
      <c r="I9" s="38"/>
      <c r="J9" s="38"/>
      <c r="K9" s="38"/>
      <c r="L9" s="38"/>
      <c r="M9" s="38"/>
      <c r="N9" s="38"/>
      <c r="O9" s="38"/>
      <c r="P9" s="38"/>
      <c r="Q9" s="38"/>
      <c r="R9" s="38"/>
      <c r="S9" s="38"/>
      <c r="T9" s="38"/>
      <c r="U9" s="38"/>
      <c r="V9" s="38"/>
      <c r="W9" s="144"/>
      <c r="X9" s="240">
        <f t="shared" si="0"/>
        <v>0</v>
      </c>
    </row>
    <row r="10" spans="2:24" ht="15.75" x14ac:dyDescent="0.25">
      <c r="B10" s="19"/>
      <c r="C10" s="29"/>
      <c r="D10" s="83"/>
      <c r="E10" s="38"/>
      <c r="F10" s="38"/>
      <c r="G10" s="38"/>
      <c r="H10" s="38"/>
      <c r="I10" s="38"/>
      <c r="J10" s="38"/>
      <c r="K10" s="38"/>
      <c r="L10" s="38"/>
      <c r="M10" s="38"/>
      <c r="N10" s="38"/>
      <c r="O10" s="38"/>
      <c r="P10" s="38"/>
      <c r="Q10" s="38"/>
      <c r="R10" s="38"/>
      <c r="S10" s="38"/>
      <c r="T10" s="38"/>
      <c r="U10" s="38"/>
      <c r="V10" s="38"/>
      <c r="W10" s="144"/>
      <c r="X10" s="240">
        <f t="shared" si="0"/>
        <v>0</v>
      </c>
    </row>
    <row r="11" spans="2:24" ht="15.75" x14ac:dyDescent="0.25">
      <c r="B11" s="19"/>
      <c r="C11" s="29"/>
      <c r="D11" s="83"/>
      <c r="E11" s="38"/>
      <c r="F11" s="38"/>
      <c r="G11" s="38"/>
      <c r="H11" s="38"/>
      <c r="I11" s="38"/>
      <c r="J11" s="38"/>
      <c r="K11" s="38"/>
      <c r="L11" s="38"/>
      <c r="M11" s="38"/>
      <c r="N11" s="38"/>
      <c r="O11" s="38"/>
      <c r="P11" s="38"/>
      <c r="Q11" s="38"/>
      <c r="R11" s="38"/>
      <c r="S11" s="38"/>
      <c r="T11" s="38"/>
      <c r="U11" s="38"/>
      <c r="V11" s="38"/>
      <c r="W11" s="144"/>
      <c r="X11" s="240">
        <f t="shared" si="0"/>
        <v>0</v>
      </c>
    </row>
    <row r="12" spans="2:24" ht="15.75" x14ac:dyDescent="0.25">
      <c r="B12" s="19"/>
      <c r="C12" s="29"/>
      <c r="D12" s="83"/>
      <c r="E12" s="38"/>
      <c r="F12" s="38"/>
      <c r="G12" s="38"/>
      <c r="H12" s="38"/>
      <c r="I12" s="38"/>
      <c r="J12" s="38"/>
      <c r="K12" s="38"/>
      <c r="L12" s="38"/>
      <c r="M12" s="38"/>
      <c r="N12" s="38"/>
      <c r="O12" s="38"/>
      <c r="P12" s="38"/>
      <c r="Q12" s="38"/>
      <c r="R12" s="38"/>
      <c r="S12" s="38"/>
      <c r="T12" s="38"/>
      <c r="U12" s="38"/>
      <c r="V12" s="38"/>
      <c r="W12" s="144"/>
      <c r="X12" s="240">
        <f>SUM(D12:W12)</f>
        <v>0</v>
      </c>
    </row>
    <row r="13" spans="2:24" ht="15.75" x14ac:dyDescent="0.25">
      <c r="B13" s="19"/>
      <c r="C13" s="29"/>
      <c r="D13" s="83"/>
      <c r="E13" s="38"/>
      <c r="F13" s="38"/>
      <c r="G13" s="38"/>
      <c r="H13" s="38"/>
      <c r="I13" s="38"/>
      <c r="J13" s="38"/>
      <c r="K13" s="38"/>
      <c r="L13" s="38"/>
      <c r="M13" s="38"/>
      <c r="N13" s="38"/>
      <c r="O13" s="38"/>
      <c r="P13" s="38"/>
      <c r="Q13" s="38"/>
      <c r="R13" s="38"/>
      <c r="S13" s="38"/>
      <c r="T13" s="38"/>
      <c r="U13" s="38"/>
      <c r="V13" s="38"/>
      <c r="W13" s="144"/>
      <c r="X13" s="240">
        <f t="shared" ref="X13:X31" si="1">SUM(D13:W13)</f>
        <v>0</v>
      </c>
    </row>
    <row r="14" spans="2:24" ht="15.75" x14ac:dyDescent="0.25">
      <c r="B14" s="19"/>
      <c r="C14" s="29"/>
      <c r="D14" s="83"/>
      <c r="E14" s="38"/>
      <c r="F14" s="38"/>
      <c r="G14" s="38"/>
      <c r="H14" s="38"/>
      <c r="I14" s="38"/>
      <c r="J14" s="38"/>
      <c r="K14" s="38"/>
      <c r="L14" s="38"/>
      <c r="M14" s="38"/>
      <c r="N14" s="38"/>
      <c r="O14" s="38"/>
      <c r="P14" s="38"/>
      <c r="Q14" s="38"/>
      <c r="R14" s="38"/>
      <c r="S14" s="38"/>
      <c r="T14" s="38"/>
      <c r="U14" s="38"/>
      <c r="V14" s="38"/>
      <c r="W14" s="144"/>
      <c r="X14" s="240">
        <f t="shared" si="1"/>
        <v>0</v>
      </c>
    </row>
    <row r="15" spans="2:24" ht="15.75" x14ac:dyDescent="0.25">
      <c r="B15" s="19"/>
      <c r="C15" s="29"/>
      <c r="D15" s="83"/>
      <c r="E15" s="38"/>
      <c r="F15" s="38"/>
      <c r="G15" s="38"/>
      <c r="H15" s="38"/>
      <c r="I15" s="38"/>
      <c r="J15" s="38"/>
      <c r="K15" s="38"/>
      <c r="L15" s="38"/>
      <c r="M15" s="38"/>
      <c r="N15" s="38"/>
      <c r="O15" s="38"/>
      <c r="P15" s="38"/>
      <c r="Q15" s="38"/>
      <c r="R15" s="38"/>
      <c r="S15" s="38"/>
      <c r="T15" s="38"/>
      <c r="U15" s="38"/>
      <c r="V15" s="38"/>
      <c r="W15" s="144"/>
      <c r="X15" s="240">
        <f t="shared" si="1"/>
        <v>0</v>
      </c>
    </row>
    <row r="16" spans="2:24" ht="15.75" x14ac:dyDescent="0.25">
      <c r="B16" s="19"/>
      <c r="C16" s="29"/>
      <c r="D16" s="83"/>
      <c r="E16" s="38"/>
      <c r="F16" s="38"/>
      <c r="G16" s="38"/>
      <c r="H16" s="38"/>
      <c r="I16" s="38"/>
      <c r="J16" s="38"/>
      <c r="K16" s="38"/>
      <c r="L16" s="38"/>
      <c r="M16" s="38"/>
      <c r="N16" s="38"/>
      <c r="O16" s="38"/>
      <c r="P16" s="38"/>
      <c r="Q16" s="38"/>
      <c r="R16" s="38"/>
      <c r="S16" s="38"/>
      <c r="T16" s="38"/>
      <c r="U16" s="38"/>
      <c r="V16" s="38"/>
      <c r="W16" s="144"/>
      <c r="X16" s="240">
        <f t="shared" si="1"/>
        <v>0</v>
      </c>
    </row>
    <row r="17" spans="2:24" ht="15.75" x14ac:dyDescent="0.25">
      <c r="B17" s="19"/>
      <c r="C17" s="29"/>
      <c r="D17" s="83"/>
      <c r="E17" s="38"/>
      <c r="F17" s="38"/>
      <c r="G17" s="38"/>
      <c r="H17" s="38"/>
      <c r="I17" s="38"/>
      <c r="J17" s="38"/>
      <c r="K17" s="38"/>
      <c r="L17" s="38"/>
      <c r="M17" s="38"/>
      <c r="N17" s="38"/>
      <c r="O17" s="38"/>
      <c r="P17" s="38"/>
      <c r="Q17" s="38"/>
      <c r="R17" s="38"/>
      <c r="S17" s="38"/>
      <c r="T17" s="38"/>
      <c r="U17" s="38"/>
      <c r="V17" s="38"/>
      <c r="W17" s="144"/>
      <c r="X17" s="240">
        <f t="shared" si="1"/>
        <v>0</v>
      </c>
    </row>
    <row r="18" spans="2:24" ht="15.75" x14ac:dyDescent="0.25">
      <c r="B18" s="19"/>
      <c r="C18" s="29"/>
      <c r="D18" s="83"/>
      <c r="E18" s="38"/>
      <c r="F18" s="38"/>
      <c r="G18" s="38"/>
      <c r="H18" s="38"/>
      <c r="I18" s="38"/>
      <c r="J18" s="38"/>
      <c r="K18" s="38"/>
      <c r="L18" s="38"/>
      <c r="M18" s="38"/>
      <c r="N18" s="38"/>
      <c r="O18" s="38"/>
      <c r="P18" s="38"/>
      <c r="Q18" s="38"/>
      <c r="R18" s="38"/>
      <c r="S18" s="38"/>
      <c r="T18" s="38"/>
      <c r="U18" s="38"/>
      <c r="V18" s="38"/>
      <c r="W18" s="144"/>
      <c r="X18" s="240">
        <f t="shared" si="1"/>
        <v>0</v>
      </c>
    </row>
    <row r="19" spans="2:24" ht="15.75" x14ac:dyDescent="0.25">
      <c r="B19" s="19"/>
      <c r="C19" s="29"/>
      <c r="D19" s="83"/>
      <c r="E19" s="38"/>
      <c r="F19" s="38"/>
      <c r="G19" s="38"/>
      <c r="H19" s="38"/>
      <c r="I19" s="38"/>
      <c r="J19" s="38"/>
      <c r="K19" s="38"/>
      <c r="L19" s="38"/>
      <c r="M19" s="38"/>
      <c r="N19" s="38"/>
      <c r="O19" s="38"/>
      <c r="P19" s="38"/>
      <c r="Q19" s="38"/>
      <c r="R19" s="38"/>
      <c r="S19" s="38"/>
      <c r="T19" s="38"/>
      <c r="U19" s="38"/>
      <c r="V19" s="38"/>
      <c r="W19" s="144"/>
      <c r="X19" s="240">
        <f t="shared" si="1"/>
        <v>0</v>
      </c>
    </row>
    <row r="20" spans="2:24" ht="15.75" x14ac:dyDescent="0.25">
      <c r="B20" s="19"/>
      <c r="C20" s="29"/>
      <c r="D20" s="83"/>
      <c r="E20" s="38"/>
      <c r="F20" s="38"/>
      <c r="G20" s="38"/>
      <c r="H20" s="38"/>
      <c r="I20" s="38"/>
      <c r="J20" s="38"/>
      <c r="K20" s="38"/>
      <c r="L20" s="38"/>
      <c r="M20" s="38"/>
      <c r="N20" s="38"/>
      <c r="O20" s="38"/>
      <c r="P20" s="38"/>
      <c r="Q20" s="38"/>
      <c r="R20" s="38"/>
      <c r="S20" s="38"/>
      <c r="T20" s="38"/>
      <c r="U20" s="38"/>
      <c r="V20" s="38"/>
      <c r="W20" s="144"/>
      <c r="X20" s="240">
        <f t="shared" si="1"/>
        <v>0</v>
      </c>
    </row>
    <row r="21" spans="2:24" ht="15.75" x14ac:dyDescent="0.25">
      <c r="B21" s="19"/>
      <c r="C21" s="29"/>
      <c r="D21" s="83"/>
      <c r="E21" s="38"/>
      <c r="F21" s="38"/>
      <c r="G21" s="38"/>
      <c r="H21" s="38"/>
      <c r="I21" s="38"/>
      <c r="J21" s="38"/>
      <c r="K21" s="38"/>
      <c r="L21" s="38"/>
      <c r="M21" s="38"/>
      <c r="N21" s="38"/>
      <c r="O21" s="38"/>
      <c r="P21" s="38"/>
      <c r="Q21" s="38"/>
      <c r="R21" s="38"/>
      <c r="S21" s="38"/>
      <c r="T21" s="38"/>
      <c r="U21" s="38"/>
      <c r="V21" s="38"/>
      <c r="W21" s="144"/>
      <c r="X21" s="240">
        <f t="shared" si="1"/>
        <v>0</v>
      </c>
    </row>
    <row r="22" spans="2:24" ht="15.75" x14ac:dyDescent="0.25">
      <c r="B22" s="19"/>
      <c r="C22" s="29"/>
      <c r="D22" s="83"/>
      <c r="E22" s="38"/>
      <c r="F22" s="38"/>
      <c r="G22" s="38"/>
      <c r="H22" s="38"/>
      <c r="I22" s="38"/>
      <c r="J22" s="38"/>
      <c r="K22" s="38"/>
      <c r="L22" s="38"/>
      <c r="M22" s="38"/>
      <c r="N22" s="38"/>
      <c r="O22" s="38"/>
      <c r="P22" s="38"/>
      <c r="Q22" s="38"/>
      <c r="R22" s="38"/>
      <c r="S22" s="38"/>
      <c r="T22" s="38"/>
      <c r="U22" s="38"/>
      <c r="V22" s="38"/>
      <c r="W22" s="144"/>
      <c r="X22" s="240">
        <f t="shared" si="1"/>
        <v>0</v>
      </c>
    </row>
    <row r="23" spans="2:24" ht="15.75" x14ac:dyDescent="0.25">
      <c r="B23" s="19"/>
      <c r="C23" s="29"/>
      <c r="D23" s="83"/>
      <c r="E23" s="38"/>
      <c r="F23" s="38"/>
      <c r="G23" s="38"/>
      <c r="H23" s="38"/>
      <c r="I23" s="38"/>
      <c r="J23" s="38"/>
      <c r="K23" s="38"/>
      <c r="L23" s="38"/>
      <c r="M23" s="38"/>
      <c r="N23" s="38"/>
      <c r="O23" s="38"/>
      <c r="P23" s="38"/>
      <c r="Q23" s="38"/>
      <c r="R23" s="38"/>
      <c r="S23" s="38"/>
      <c r="T23" s="38"/>
      <c r="U23" s="38"/>
      <c r="V23" s="38"/>
      <c r="W23" s="144"/>
      <c r="X23" s="240">
        <f t="shared" si="1"/>
        <v>0</v>
      </c>
    </row>
    <row r="24" spans="2:24" ht="15.75" x14ac:dyDescent="0.25">
      <c r="B24" s="19"/>
      <c r="C24" s="29"/>
      <c r="D24" s="83"/>
      <c r="E24" s="38"/>
      <c r="F24" s="38"/>
      <c r="G24" s="38"/>
      <c r="H24" s="38"/>
      <c r="I24" s="38"/>
      <c r="J24" s="38"/>
      <c r="K24" s="38"/>
      <c r="L24" s="38"/>
      <c r="M24" s="38"/>
      <c r="N24" s="38"/>
      <c r="O24" s="38"/>
      <c r="P24" s="38"/>
      <c r="Q24" s="38"/>
      <c r="R24" s="38"/>
      <c r="S24" s="38"/>
      <c r="T24" s="38"/>
      <c r="U24" s="38"/>
      <c r="V24" s="38"/>
      <c r="W24" s="144"/>
      <c r="X24" s="240">
        <f t="shared" si="1"/>
        <v>0</v>
      </c>
    </row>
    <row r="25" spans="2:24" ht="15.75" x14ac:dyDescent="0.25">
      <c r="B25" s="19"/>
      <c r="C25" s="29"/>
      <c r="D25" s="83"/>
      <c r="E25" s="38"/>
      <c r="F25" s="38"/>
      <c r="G25" s="38"/>
      <c r="H25" s="38"/>
      <c r="I25" s="38"/>
      <c r="J25" s="38"/>
      <c r="K25" s="38"/>
      <c r="L25" s="38"/>
      <c r="M25" s="38"/>
      <c r="N25" s="38"/>
      <c r="O25" s="38"/>
      <c r="P25" s="38"/>
      <c r="Q25" s="38"/>
      <c r="R25" s="38"/>
      <c r="S25" s="38"/>
      <c r="T25" s="38"/>
      <c r="U25" s="38"/>
      <c r="V25" s="38"/>
      <c r="W25" s="144"/>
      <c r="X25" s="240">
        <f t="shared" si="1"/>
        <v>0</v>
      </c>
    </row>
    <row r="26" spans="2:24" ht="15.75" x14ac:dyDescent="0.25">
      <c r="B26" s="19"/>
      <c r="C26" s="29"/>
      <c r="D26" s="83"/>
      <c r="E26" s="38"/>
      <c r="F26" s="38"/>
      <c r="G26" s="38"/>
      <c r="H26" s="38"/>
      <c r="I26" s="38"/>
      <c r="J26" s="38"/>
      <c r="K26" s="38"/>
      <c r="L26" s="38"/>
      <c r="M26" s="38"/>
      <c r="N26" s="38"/>
      <c r="O26" s="38"/>
      <c r="P26" s="38"/>
      <c r="Q26" s="38"/>
      <c r="R26" s="38"/>
      <c r="S26" s="38"/>
      <c r="T26" s="38"/>
      <c r="U26" s="38"/>
      <c r="V26" s="38"/>
      <c r="W26" s="144"/>
      <c r="X26" s="240">
        <f t="shared" si="1"/>
        <v>0</v>
      </c>
    </row>
    <row r="27" spans="2:24" ht="15.75" x14ac:dyDescent="0.25">
      <c r="B27" s="19"/>
      <c r="C27" s="29"/>
      <c r="D27" s="83"/>
      <c r="E27" s="38"/>
      <c r="F27" s="38"/>
      <c r="G27" s="38"/>
      <c r="H27" s="38"/>
      <c r="I27" s="38"/>
      <c r="J27" s="38"/>
      <c r="K27" s="38"/>
      <c r="L27" s="38"/>
      <c r="M27" s="38"/>
      <c r="N27" s="38"/>
      <c r="O27" s="38"/>
      <c r="P27" s="38"/>
      <c r="Q27" s="38"/>
      <c r="R27" s="38"/>
      <c r="S27" s="38"/>
      <c r="T27" s="38"/>
      <c r="U27" s="38"/>
      <c r="V27" s="38"/>
      <c r="W27" s="144"/>
      <c r="X27" s="240">
        <f t="shared" si="1"/>
        <v>0</v>
      </c>
    </row>
    <row r="28" spans="2:24" ht="15.75" x14ac:dyDescent="0.25">
      <c r="B28" s="19"/>
      <c r="C28" s="29"/>
      <c r="D28" s="83"/>
      <c r="E28" s="38"/>
      <c r="F28" s="38"/>
      <c r="G28" s="38"/>
      <c r="H28" s="38"/>
      <c r="I28" s="38"/>
      <c r="J28" s="38"/>
      <c r="K28" s="38"/>
      <c r="L28" s="38"/>
      <c r="M28" s="38"/>
      <c r="N28" s="38"/>
      <c r="O28" s="38"/>
      <c r="P28" s="38"/>
      <c r="Q28" s="38"/>
      <c r="R28" s="38"/>
      <c r="S28" s="38"/>
      <c r="T28" s="38"/>
      <c r="U28" s="38"/>
      <c r="V28" s="38"/>
      <c r="W28" s="144"/>
      <c r="X28" s="240">
        <f t="shared" si="1"/>
        <v>0</v>
      </c>
    </row>
    <row r="29" spans="2:24" ht="15.75" x14ac:dyDescent="0.25">
      <c r="B29" s="19"/>
      <c r="C29" s="29"/>
      <c r="D29" s="83"/>
      <c r="E29" s="38"/>
      <c r="F29" s="38"/>
      <c r="G29" s="38"/>
      <c r="H29" s="38"/>
      <c r="I29" s="38"/>
      <c r="J29" s="38"/>
      <c r="K29" s="38"/>
      <c r="L29" s="38"/>
      <c r="M29" s="38"/>
      <c r="N29" s="38"/>
      <c r="O29" s="38"/>
      <c r="P29" s="38"/>
      <c r="Q29" s="38"/>
      <c r="R29" s="38"/>
      <c r="S29" s="38"/>
      <c r="T29" s="38"/>
      <c r="U29" s="38"/>
      <c r="V29" s="38"/>
      <c r="W29" s="144"/>
      <c r="X29" s="240">
        <f t="shared" si="1"/>
        <v>0</v>
      </c>
    </row>
    <row r="30" spans="2:24" ht="15.75" x14ac:dyDescent="0.25">
      <c r="B30" s="19"/>
      <c r="C30" s="29"/>
      <c r="D30" s="83"/>
      <c r="E30" s="38"/>
      <c r="F30" s="38"/>
      <c r="G30" s="38"/>
      <c r="H30" s="38"/>
      <c r="I30" s="38"/>
      <c r="J30" s="38"/>
      <c r="K30" s="38"/>
      <c r="L30" s="38"/>
      <c r="M30" s="38"/>
      <c r="N30" s="38"/>
      <c r="O30" s="38"/>
      <c r="P30" s="38"/>
      <c r="Q30" s="38"/>
      <c r="R30" s="38"/>
      <c r="S30" s="38"/>
      <c r="T30" s="38"/>
      <c r="U30" s="38"/>
      <c r="V30" s="38"/>
      <c r="W30" s="144"/>
      <c r="X30" s="240">
        <f t="shared" si="1"/>
        <v>0</v>
      </c>
    </row>
    <row r="31" spans="2:24" ht="16.5" thickBot="1" x14ac:dyDescent="0.3">
      <c r="B31" s="20"/>
      <c r="C31" s="70"/>
      <c r="D31" s="84"/>
      <c r="E31" s="71"/>
      <c r="F31" s="71"/>
      <c r="G31" s="71"/>
      <c r="H31" s="71"/>
      <c r="I31" s="71"/>
      <c r="J31" s="71"/>
      <c r="K31" s="71"/>
      <c r="L31" s="71"/>
      <c r="M31" s="71"/>
      <c r="N31" s="71"/>
      <c r="O31" s="71"/>
      <c r="P31" s="71"/>
      <c r="Q31" s="71"/>
      <c r="R31" s="71"/>
      <c r="S31" s="71"/>
      <c r="T31" s="71"/>
      <c r="U31" s="71"/>
      <c r="V31" s="71"/>
      <c r="W31" s="145"/>
      <c r="X31" s="241">
        <f t="shared" si="1"/>
        <v>0</v>
      </c>
    </row>
    <row r="32" spans="2:24" ht="17.25" thickTop="1" thickBot="1" x14ac:dyDescent="0.3">
      <c r="B32" s="233" t="s">
        <v>12</v>
      </c>
      <c r="C32" s="234"/>
      <c r="D32" s="235">
        <f>SUBTOTAL(109,Table4[1])</f>
        <v>0</v>
      </c>
      <c r="E32" s="236">
        <f>SUBTOTAL(109,Table4[2])</f>
        <v>0</v>
      </c>
      <c r="F32" s="236">
        <f>SUBTOTAL(109,Table4[3])</f>
        <v>0</v>
      </c>
      <c r="G32" s="236">
        <f>SUBTOTAL(109,Table4[4])</f>
        <v>0</v>
      </c>
      <c r="H32" s="236">
        <f>SUBTOTAL(109,Table4[5])</f>
        <v>0</v>
      </c>
      <c r="I32" s="236">
        <f>SUBTOTAL(109,Table4[6])</f>
        <v>0</v>
      </c>
      <c r="J32" s="236">
        <f>SUBTOTAL(109,Table4[7])</f>
        <v>0</v>
      </c>
      <c r="K32" s="236">
        <f>SUBTOTAL(109,Table4[8])</f>
        <v>0</v>
      </c>
      <c r="L32" s="236">
        <f>SUBTOTAL(109,Table4[9])</f>
        <v>0</v>
      </c>
      <c r="M32" s="236">
        <f>SUBTOTAL(109,Table4[10])</f>
        <v>0</v>
      </c>
      <c r="N32" s="236">
        <f>SUBTOTAL(109,Table4[11])</f>
        <v>0</v>
      </c>
      <c r="O32" s="236">
        <f>SUBTOTAL(109,Table4[12])</f>
        <v>0</v>
      </c>
      <c r="P32" s="236">
        <f>SUBTOTAL(109,Table4[13])</f>
        <v>0</v>
      </c>
      <c r="Q32" s="236">
        <f>SUBTOTAL(109,Table4[14])</f>
        <v>0</v>
      </c>
      <c r="R32" s="236">
        <f>SUBTOTAL(109,Table4[15])</f>
        <v>0</v>
      </c>
      <c r="S32" s="236">
        <f>SUBTOTAL(109,Table4[16])</f>
        <v>0</v>
      </c>
      <c r="T32" s="236">
        <f>SUBTOTAL(109,Table4[17])</f>
        <v>0</v>
      </c>
      <c r="U32" s="236">
        <f>SUBTOTAL(109,Table4[18])</f>
        <v>0</v>
      </c>
      <c r="V32" s="236">
        <f>SUBTOTAL(109,Table4[19])</f>
        <v>0</v>
      </c>
      <c r="W32" s="237">
        <f>SUBTOTAL(109,Table4[20])</f>
        <v>0</v>
      </c>
      <c r="X32" s="238">
        <f>SUBTOTAL(109,Table4[Total])</f>
        <v>0</v>
      </c>
    </row>
    <row r="33" spans="2:24" ht="15.75" x14ac:dyDescent="0.25">
      <c r="B33" s="79"/>
      <c r="D33" s="80"/>
      <c r="E33" s="80"/>
      <c r="F33" s="80"/>
      <c r="G33" s="80"/>
      <c r="H33" s="80"/>
      <c r="I33" s="80"/>
      <c r="J33" s="80"/>
      <c r="K33" s="80"/>
      <c r="L33" s="80"/>
      <c r="M33" s="80"/>
      <c r="N33" s="80"/>
      <c r="O33" s="80"/>
      <c r="P33" s="80"/>
      <c r="Q33" s="80"/>
      <c r="R33" s="80"/>
      <c r="S33" s="80"/>
      <c r="T33" s="80"/>
      <c r="U33" s="80"/>
      <c r="V33" s="80"/>
      <c r="W33" s="80"/>
      <c r="X33" s="80"/>
    </row>
  </sheetData>
  <sheetProtection algorithmName="SHA-512" hashValue="aXoWyR3p0XrZgODnF1c1dljF8at9AlVwGzCKUSNl3Oq400vALQirQNn73OIwld9oRBHdVXdTJnJ5PLGSvYRnPw==" saltValue="MdtUFrBf0m0Z6JJmj3fT3A==" spinCount="100000" sheet="1" selectLockedCells="1"/>
  <protectedRanges>
    <protectedRange sqref="B6:W31 B32:X32" name="Range1"/>
  </protectedRanges>
  <customSheetViews>
    <customSheetView guid="{F126E97A-B0F3-4418-B380-299E4CE9A992}">
      <pageMargins left="0" right="0" top="0" bottom="0" header="0" footer="0"/>
    </customSheetView>
  </customSheetViews>
  <mergeCells count="2">
    <mergeCell ref="D4:W4"/>
    <mergeCell ref="B2:X2"/>
  </mergeCells>
  <phoneticPr fontId="5"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X33"/>
  <sheetViews>
    <sheetView zoomScaleNormal="100" workbookViewId="0">
      <selection activeCell="A11" sqref="A11"/>
    </sheetView>
  </sheetViews>
  <sheetFormatPr defaultRowHeight="15" x14ac:dyDescent="0.2"/>
  <cols>
    <col min="1" max="1" width="2.21875" style="3" customWidth="1"/>
    <col min="2" max="2" width="10.109375" style="3" customWidth="1"/>
    <col min="3" max="3" width="31.88671875" style="3" customWidth="1"/>
    <col min="4" max="23" width="11.77734375" style="3" customWidth="1"/>
    <col min="24" max="24" width="12.77734375" style="3" customWidth="1"/>
    <col min="25" max="16384" width="8.88671875" style="3"/>
  </cols>
  <sheetData>
    <row r="1" spans="2:24" ht="15" customHeight="1" thickBot="1" x14ac:dyDescent="0.25"/>
    <row r="2" spans="2:24" ht="30" customHeight="1" thickBot="1" x14ac:dyDescent="0.25">
      <c r="B2" s="281" t="s">
        <v>9</v>
      </c>
      <c r="C2" s="282"/>
      <c r="D2" s="282"/>
      <c r="E2" s="282"/>
      <c r="F2" s="282"/>
      <c r="G2" s="282"/>
      <c r="H2" s="282"/>
      <c r="I2" s="282"/>
      <c r="J2" s="282"/>
      <c r="K2" s="282"/>
      <c r="L2" s="282"/>
      <c r="M2" s="282"/>
      <c r="N2" s="282"/>
      <c r="O2" s="282"/>
      <c r="P2" s="282"/>
      <c r="Q2" s="282"/>
      <c r="R2" s="282"/>
      <c r="S2" s="282"/>
      <c r="T2" s="282"/>
      <c r="U2" s="282"/>
      <c r="V2" s="282"/>
      <c r="W2" s="282"/>
      <c r="X2" s="283"/>
    </row>
    <row r="3" spans="2:24" ht="15.75" thickBot="1" x14ac:dyDescent="0.25">
      <c r="B3"/>
      <c r="C3"/>
      <c r="D3"/>
      <c r="E3"/>
      <c r="F3"/>
      <c r="G3"/>
      <c r="H3"/>
      <c r="I3"/>
      <c r="J3"/>
      <c r="K3"/>
      <c r="L3"/>
      <c r="M3"/>
      <c r="N3"/>
      <c r="O3"/>
      <c r="P3"/>
      <c r="Q3"/>
      <c r="R3"/>
      <c r="S3"/>
      <c r="T3"/>
      <c r="U3"/>
      <c r="V3"/>
      <c r="W3"/>
      <c r="X3"/>
    </row>
    <row r="4" spans="2:24" s="9" customFormat="1" ht="22.5" customHeight="1" thickBot="1" x14ac:dyDescent="0.25">
      <c r="B4" s="8"/>
      <c r="C4" s="8"/>
      <c r="D4" s="284" t="s">
        <v>41</v>
      </c>
      <c r="E4" s="285"/>
      <c r="F4" s="285"/>
      <c r="G4" s="285"/>
      <c r="H4" s="279"/>
      <c r="I4" s="279"/>
      <c r="J4" s="279"/>
      <c r="K4" s="279"/>
      <c r="L4" s="279"/>
      <c r="M4" s="279"/>
      <c r="N4" s="279"/>
      <c r="O4" s="279"/>
      <c r="P4" s="279"/>
      <c r="Q4" s="279"/>
      <c r="R4" s="279"/>
      <c r="S4" s="279"/>
      <c r="T4" s="279"/>
      <c r="U4" s="279"/>
      <c r="V4" s="279"/>
      <c r="W4" s="280"/>
      <c r="X4" s="8"/>
    </row>
    <row r="5" spans="2:24" s="9" customFormat="1" ht="22.5" customHeight="1" thickBot="1" x14ac:dyDescent="0.25">
      <c r="B5" s="248" t="s">
        <v>42</v>
      </c>
      <c r="C5" s="211" t="s">
        <v>9</v>
      </c>
      <c r="D5" s="249" t="s">
        <v>20</v>
      </c>
      <c r="E5" s="223" t="s">
        <v>21</v>
      </c>
      <c r="F5" s="223" t="s">
        <v>22</v>
      </c>
      <c r="G5" s="223" t="s">
        <v>23</v>
      </c>
      <c r="H5" s="222" t="s">
        <v>24</v>
      </c>
      <c r="I5" s="223" t="s">
        <v>25</v>
      </c>
      <c r="J5" s="223" t="s">
        <v>26</v>
      </c>
      <c r="K5" s="223" t="s">
        <v>27</v>
      </c>
      <c r="L5" s="223" t="s">
        <v>28</v>
      </c>
      <c r="M5" s="223" t="s">
        <v>29</v>
      </c>
      <c r="N5" s="223" t="s">
        <v>30</v>
      </c>
      <c r="O5" s="223" t="s">
        <v>31</v>
      </c>
      <c r="P5" s="223" t="s">
        <v>32</v>
      </c>
      <c r="Q5" s="223" t="s">
        <v>33</v>
      </c>
      <c r="R5" s="223" t="s">
        <v>34</v>
      </c>
      <c r="S5" s="223" t="s">
        <v>35</v>
      </c>
      <c r="T5" s="223" t="s">
        <v>36</v>
      </c>
      <c r="U5" s="223" t="s">
        <v>37</v>
      </c>
      <c r="V5" s="223" t="s">
        <v>38</v>
      </c>
      <c r="W5" s="226" t="s">
        <v>39</v>
      </c>
      <c r="X5" s="250" t="s">
        <v>12</v>
      </c>
    </row>
    <row r="6" spans="2:24" ht="15.75" x14ac:dyDescent="0.25">
      <c r="B6" s="116">
        <v>1</v>
      </c>
      <c r="C6" s="87"/>
      <c r="D6" s="39"/>
      <c r="E6" s="88"/>
      <c r="F6" s="89"/>
      <c r="G6" s="88"/>
      <c r="H6" s="89"/>
      <c r="I6" s="89"/>
      <c r="J6" s="46"/>
      <c r="K6" s="88"/>
      <c r="L6" s="46"/>
      <c r="M6" s="88"/>
      <c r="N6" s="46"/>
      <c r="O6" s="88"/>
      <c r="P6" s="46"/>
      <c r="Q6" s="88"/>
      <c r="R6" s="46"/>
      <c r="S6" s="88"/>
      <c r="T6" s="46"/>
      <c r="U6" s="88"/>
      <c r="V6" s="89"/>
      <c r="W6" s="46"/>
      <c r="X6" s="138">
        <f>SUM(D6:W6)</f>
        <v>0</v>
      </c>
    </row>
    <row r="7" spans="2:24" ht="15.75" x14ac:dyDescent="0.25">
      <c r="B7" s="12">
        <v>2</v>
      </c>
      <c r="C7" s="30"/>
      <c r="D7" s="35"/>
      <c r="E7" s="36"/>
      <c r="F7" s="34"/>
      <c r="G7" s="33"/>
      <c r="H7" s="34"/>
      <c r="I7" s="34"/>
      <c r="J7" s="47"/>
      <c r="K7" s="33"/>
      <c r="L7" s="47"/>
      <c r="M7" s="33"/>
      <c r="N7" s="47"/>
      <c r="O7" s="33"/>
      <c r="P7" s="47"/>
      <c r="Q7" s="33"/>
      <c r="R7" s="47"/>
      <c r="S7" s="33"/>
      <c r="T7" s="47"/>
      <c r="U7" s="33"/>
      <c r="V7" s="34"/>
      <c r="W7" s="47"/>
      <c r="X7" s="139">
        <f t="shared" ref="X7:X31" si="0">SUM(D7:W7)</f>
        <v>0</v>
      </c>
    </row>
    <row r="8" spans="2:24" ht="15.75" x14ac:dyDescent="0.25">
      <c r="B8" s="12">
        <v>3</v>
      </c>
      <c r="C8" s="30"/>
      <c r="D8" s="35"/>
      <c r="E8" s="36"/>
      <c r="F8" s="34"/>
      <c r="G8" s="33"/>
      <c r="H8" s="34"/>
      <c r="I8" s="34"/>
      <c r="J8" s="47"/>
      <c r="K8" s="33"/>
      <c r="L8" s="47"/>
      <c r="M8" s="33"/>
      <c r="N8" s="47"/>
      <c r="O8" s="33"/>
      <c r="P8" s="47"/>
      <c r="Q8" s="33"/>
      <c r="R8" s="47"/>
      <c r="S8" s="33"/>
      <c r="T8" s="47"/>
      <c r="U8" s="33"/>
      <c r="V8" s="34"/>
      <c r="W8" s="47"/>
      <c r="X8" s="139">
        <f t="shared" si="0"/>
        <v>0</v>
      </c>
    </row>
    <row r="9" spans="2:24" ht="15.75" x14ac:dyDescent="0.25">
      <c r="B9" s="12">
        <v>4</v>
      </c>
      <c r="C9" s="30"/>
      <c r="D9" s="35"/>
      <c r="E9" s="36"/>
      <c r="F9" s="34"/>
      <c r="G9" s="33"/>
      <c r="H9" s="34"/>
      <c r="I9" s="34"/>
      <c r="J9" s="47"/>
      <c r="K9" s="33"/>
      <c r="L9" s="47"/>
      <c r="M9" s="33"/>
      <c r="N9" s="47"/>
      <c r="O9" s="33"/>
      <c r="P9" s="47"/>
      <c r="Q9" s="33"/>
      <c r="R9" s="47"/>
      <c r="S9" s="33"/>
      <c r="T9" s="47"/>
      <c r="U9" s="33"/>
      <c r="V9" s="34"/>
      <c r="W9" s="47"/>
      <c r="X9" s="139">
        <f t="shared" si="0"/>
        <v>0</v>
      </c>
    </row>
    <row r="10" spans="2:24" ht="15.75" x14ac:dyDescent="0.25">
      <c r="B10" s="12">
        <v>5</v>
      </c>
      <c r="C10" s="30"/>
      <c r="D10" s="35"/>
      <c r="E10" s="36"/>
      <c r="F10" s="34"/>
      <c r="G10" s="33"/>
      <c r="H10" s="34"/>
      <c r="I10" s="34"/>
      <c r="J10" s="47"/>
      <c r="K10" s="33"/>
      <c r="L10" s="47"/>
      <c r="M10" s="33"/>
      <c r="N10" s="47"/>
      <c r="O10" s="33"/>
      <c r="P10" s="47"/>
      <c r="Q10" s="33"/>
      <c r="R10" s="47"/>
      <c r="S10" s="33"/>
      <c r="T10" s="47"/>
      <c r="U10" s="33"/>
      <c r="V10" s="34"/>
      <c r="W10" s="47"/>
      <c r="X10" s="139">
        <f t="shared" si="0"/>
        <v>0</v>
      </c>
    </row>
    <row r="11" spans="2:24" ht="15.75" x14ac:dyDescent="0.25">
      <c r="B11" s="12">
        <v>6</v>
      </c>
      <c r="C11" s="30"/>
      <c r="D11" s="35"/>
      <c r="E11" s="36"/>
      <c r="F11" s="34"/>
      <c r="G11" s="33"/>
      <c r="H11" s="34"/>
      <c r="I11" s="34"/>
      <c r="J11" s="47"/>
      <c r="K11" s="33"/>
      <c r="L11" s="47"/>
      <c r="M11" s="33"/>
      <c r="N11" s="47"/>
      <c r="O11" s="33"/>
      <c r="P11" s="47"/>
      <c r="Q11" s="33"/>
      <c r="R11" s="47"/>
      <c r="S11" s="33"/>
      <c r="T11" s="47"/>
      <c r="U11" s="33"/>
      <c r="V11" s="34"/>
      <c r="W11" s="47"/>
      <c r="X11" s="139">
        <f t="shared" si="0"/>
        <v>0</v>
      </c>
    </row>
    <row r="12" spans="2:24" ht="15.75" x14ac:dyDescent="0.25">
      <c r="B12" s="12">
        <v>7</v>
      </c>
      <c r="C12" s="30"/>
      <c r="D12" s="35"/>
      <c r="E12" s="36"/>
      <c r="F12" s="34"/>
      <c r="G12" s="33"/>
      <c r="H12" s="34"/>
      <c r="I12" s="34"/>
      <c r="J12" s="47"/>
      <c r="K12" s="33"/>
      <c r="L12" s="47"/>
      <c r="M12" s="33"/>
      <c r="N12" s="47"/>
      <c r="O12" s="33"/>
      <c r="P12" s="47"/>
      <c r="Q12" s="33"/>
      <c r="R12" s="47"/>
      <c r="S12" s="33"/>
      <c r="T12" s="47"/>
      <c r="U12" s="33"/>
      <c r="V12" s="34"/>
      <c r="W12" s="47"/>
      <c r="X12" s="139">
        <f t="shared" si="0"/>
        <v>0</v>
      </c>
    </row>
    <row r="13" spans="2:24" ht="15.75" x14ac:dyDescent="0.25">
      <c r="B13" s="12">
        <v>8</v>
      </c>
      <c r="C13" s="31"/>
      <c r="D13" s="35"/>
      <c r="E13" s="36"/>
      <c r="F13" s="34"/>
      <c r="G13" s="33"/>
      <c r="H13" s="34"/>
      <c r="I13" s="34"/>
      <c r="J13" s="47"/>
      <c r="K13" s="33"/>
      <c r="L13" s="47"/>
      <c r="M13" s="33"/>
      <c r="N13" s="47"/>
      <c r="O13" s="33"/>
      <c r="P13" s="47"/>
      <c r="Q13" s="33"/>
      <c r="R13" s="47"/>
      <c r="S13" s="33"/>
      <c r="T13" s="47"/>
      <c r="U13" s="33"/>
      <c r="V13" s="34"/>
      <c r="W13" s="47"/>
      <c r="X13" s="139">
        <f t="shared" si="0"/>
        <v>0</v>
      </c>
    </row>
    <row r="14" spans="2:24" ht="15.75" x14ac:dyDescent="0.25">
      <c r="B14" s="12">
        <v>9</v>
      </c>
      <c r="C14" s="31"/>
      <c r="D14" s="35"/>
      <c r="E14" s="36"/>
      <c r="F14" s="34"/>
      <c r="G14" s="33"/>
      <c r="H14" s="34"/>
      <c r="I14" s="34"/>
      <c r="J14" s="47"/>
      <c r="K14" s="33"/>
      <c r="L14" s="47"/>
      <c r="M14" s="33"/>
      <c r="N14" s="47"/>
      <c r="O14" s="33"/>
      <c r="P14" s="47"/>
      <c r="Q14" s="33"/>
      <c r="R14" s="47"/>
      <c r="S14" s="33"/>
      <c r="T14" s="47"/>
      <c r="U14" s="33"/>
      <c r="V14" s="34"/>
      <c r="W14" s="47"/>
      <c r="X14" s="139">
        <f t="shared" si="0"/>
        <v>0</v>
      </c>
    </row>
    <row r="15" spans="2:24" ht="15.75" x14ac:dyDescent="0.25">
      <c r="B15" s="12">
        <v>10</v>
      </c>
      <c r="C15" s="31"/>
      <c r="D15" s="35"/>
      <c r="E15" s="36"/>
      <c r="F15" s="34"/>
      <c r="G15" s="33"/>
      <c r="H15" s="34"/>
      <c r="I15" s="34"/>
      <c r="J15" s="47"/>
      <c r="K15" s="33"/>
      <c r="L15" s="47"/>
      <c r="M15" s="33"/>
      <c r="N15" s="47"/>
      <c r="O15" s="33"/>
      <c r="P15" s="47"/>
      <c r="Q15" s="33"/>
      <c r="R15" s="47"/>
      <c r="S15" s="33"/>
      <c r="T15" s="47"/>
      <c r="U15" s="33"/>
      <c r="V15" s="34"/>
      <c r="W15" s="47"/>
      <c r="X15" s="139">
        <f t="shared" si="0"/>
        <v>0</v>
      </c>
    </row>
    <row r="16" spans="2:24" ht="15.75" x14ac:dyDescent="0.25">
      <c r="B16" s="12">
        <v>11</v>
      </c>
      <c r="C16" s="31"/>
      <c r="D16" s="35"/>
      <c r="E16" s="36"/>
      <c r="F16" s="34"/>
      <c r="G16" s="33"/>
      <c r="H16" s="34"/>
      <c r="I16" s="34"/>
      <c r="J16" s="47"/>
      <c r="K16" s="33"/>
      <c r="L16" s="47"/>
      <c r="M16" s="33"/>
      <c r="N16" s="47"/>
      <c r="O16" s="33"/>
      <c r="P16" s="47"/>
      <c r="Q16" s="33"/>
      <c r="R16" s="47"/>
      <c r="S16" s="33"/>
      <c r="T16" s="47"/>
      <c r="U16" s="33"/>
      <c r="V16" s="34"/>
      <c r="W16" s="47"/>
      <c r="X16" s="139">
        <f t="shared" si="0"/>
        <v>0</v>
      </c>
    </row>
    <row r="17" spans="2:24" ht="15.75" x14ac:dyDescent="0.25">
      <c r="B17" s="12">
        <v>12</v>
      </c>
      <c r="C17" s="31"/>
      <c r="D17" s="35"/>
      <c r="E17" s="36"/>
      <c r="F17" s="34"/>
      <c r="G17" s="33"/>
      <c r="H17" s="34"/>
      <c r="I17" s="34"/>
      <c r="J17" s="47"/>
      <c r="K17" s="33"/>
      <c r="L17" s="47"/>
      <c r="M17" s="33"/>
      <c r="N17" s="47"/>
      <c r="O17" s="33"/>
      <c r="P17" s="47"/>
      <c r="Q17" s="33"/>
      <c r="R17" s="47"/>
      <c r="S17" s="33"/>
      <c r="T17" s="47"/>
      <c r="U17" s="33"/>
      <c r="V17" s="34"/>
      <c r="W17" s="47"/>
      <c r="X17" s="139">
        <f t="shared" si="0"/>
        <v>0</v>
      </c>
    </row>
    <row r="18" spans="2:24" ht="15.75" x14ac:dyDescent="0.25">
      <c r="B18" s="12">
        <v>13</v>
      </c>
      <c r="C18" s="31"/>
      <c r="D18" s="35"/>
      <c r="E18" s="36"/>
      <c r="F18" s="34"/>
      <c r="G18" s="33"/>
      <c r="H18" s="34"/>
      <c r="I18" s="34"/>
      <c r="J18" s="47"/>
      <c r="K18" s="33"/>
      <c r="L18" s="47"/>
      <c r="M18" s="33"/>
      <c r="N18" s="47"/>
      <c r="O18" s="33"/>
      <c r="P18" s="47"/>
      <c r="Q18" s="33"/>
      <c r="R18" s="47"/>
      <c r="S18" s="33"/>
      <c r="T18" s="47"/>
      <c r="U18" s="33"/>
      <c r="V18" s="34"/>
      <c r="W18" s="47"/>
      <c r="X18" s="139">
        <f t="shared" si="0"/>
        <v>0</v>
      </c>
    </row>
    <row r="19" spans="2:24" ht="15.75" x14ac:dyDescent="0.25">
      <c r="B19" s="12">
        <v>14</v>
      </c>
      <c r="C19" s="31"/>
      <c r="D19" s="35"/>
      <c r="E19" s="36"/>
      <c r="F19" s="34"/>
      <c r="G19" s="33"/>
      <c r="H19" s="34"/>
      <c r="I19" s="34"/>
      <c r="J19" s="47"/>
      <c r="K19" s="33"/>
      <c r="L19" s="47"/>
      <c r="M19" s="33"/>
      <c r="N19" s="47"/>
      <c r="O19" s="33"/>
      <c r="P19" s="47"/>
      <c r="Q19" s="33"/>
      <c r="R19" s="47"/>
      <c r="S19" s="33"/>
      <c r="T19" s="47"/>
      <c r="U19" s="33"/>
      <c r="V19" s="34"/>
      <c r="W19" s="47"/>
      <c r="X19" s="139">
        <f t="shared" si="0"/>
        <v>0</v>
      </c>
    </row>
    <row r="20" spans="2:24" ht="15.75" x14ac:dyDescent="0.25">
      <c r="B20" s="12">
        <v>15</v>
      </c>
      <c r="C20" s="31"/>
      <c r="D20" s="35"/>
      <c r="E20" s="36"/>
      <c r="F20" s="34"/>
      <c r="G20" s="33"/>
      <c r="H20" s="34"/>
      <c r="I20" s="34"/>
      <c r="J20" s="47"/>
      <c r="K20" s="33"/>
      <c r="L20" s="47"/>
      <c r="M20" s="33"/>
      <c r="N20" s="47"/>
      <c r="O20" s="33"/>
      <c r="P20" s="47"/>
      <c r="Q20" s="33"/>
      <c r="R20" s="47"/>
      <c r="S20" s="33"/>
      <c r="T20" s="47"/>
      <c r="U20" s="33"/>
      <c r="V20" s="34"/>
      <c r="W20" s="47"/>
      <c r="X20" s="139">
        <f t="shared" si="0"/>
        <v>0</v>
      </c>
    </row>
    <row r="21" spans="2:24" ht="15.75" x14ac:dyDescent="0.25">
      <c r="B21" s="12">
        <v>16</v>
      </c>
      <c r="C21" s="31"/>
      <c r="D21" s="35"/>
      <c r="E21" s="36"/>
      <c r="F21" s="34"/>
      <c r="G21" s="33"/>
      <c r="H21" s="34"/>
      <c r="I21" s="34"/>
      <c r="J21" s="47"/>
      <c r="K21" s="33"/>
      <c r="L21" s="47"/>
      <c r="M21" s="33"/>
      <c r="N21" s="47"/>
      <c r="O21" s="33"/>
      <c r="P21" s="47"/>
      <c r="Q21" s="33"/>
      <c r="R21" s="47"/>
      <c r="S21" s="33"/>
      <c r="T21" s="47"/>
      <c r="U21" s="33"/>
      <c r="V21" s="34"/>
      <c r="W21" s="47"/>
      <c r="X21" s="139">
        <f t="shared" si="0"/>
        <v>0</v>
      </c>
    </row>
    <row r="22" spans="2:24" ht="15.75" x14ac:dyDescent="0.25">
      <c r="B22" s="12">
        <v>17</v>
      </c>
      <c r="C22" s="31"/>
      <c r="D22" s="35"/>
      <c r="E22" s="36"/>
      <c r="F22" s="34"/>
      <c r="G22" s="33"/>
      <c r="H22" s="34"/>
      <c r="I22" s="34"/>
      <c r="J22" s="47"/>
      <c r="K22" s="33"/>
      <c r="L22" s="47"/>
      <c r="M22" s="33"/>
      <c r="N22" s="47"/>
      <c r="O22" s="33"/>
      <c r="P22" s="47"/>
      <c r="Q22" s="33"/>
      <c r="R22" s="47"/>
      <c r="S22" s="33"/>
      <c r="T22" s="47"/>
      <c r="U22" s="33"/>
      <c r="V22" s="34"/>
      <c r="W22" s="47"/>
      <c r="X22" s="139">
        <f t="shared" si="0"/>
        <v>0</v>
      </c>
    </row>
    <row r="23" spans="2:24" ht="15.75" x14ac:dyDescent="0.25">
      <c r="B23" s="12">
        <v>18</v>
      </c>
      <c r="C23" s="31"/>
      <c r="D23" s="35"/>
      <c r="E23" s="36"/>
      <c r="F23" s="34"/>
      <c r="G23" s="33"/>
      <c r="H23" s="34"/>
      <c r="I23" s="34"/>
      <c r="J23" s="47"/>
      <c r="K23" s="33"/>
      <c r="L23" s="47"/>
      <c r="M23" s="33"/>
      <c r="N23" s="47"/>
      <c r="O23" s="33"/>
      <c r="P23" s="47"/>
      <c r="Q23" s="33"/>
      <c r="R23" s="47"/>
      <c r="S23" s="33"/>
      <c r="T23" s="47"/>
      <c r="U23" s="33"/>
      <c r="V23" s="34"/>
      <c r="W23" s="47"/>
      <c r="X23" s="139">
        <f t="shared" si="0"/>
        <v>0</v>
      </c>
    </row>
    <row r="24" spans="2:24" ht="15.75" x14ac:dyDescent="0.25">
      <c r="B24" s="12">
        <v>19</v>
      </c>
      <c r="C24" s="31"/>
      <c r="D24" s="35"/>
      <c r="E24" s="36"/>
      <c r="F24" s="34"/>
      <c r="G24" s="33"/>
      <c r="H24" s="34"/>
      <c r="I24" s="34"/>
      <c r="J24" s="47"/>
      <c r="K24" s="33"/>
      <c r="L24" s="47"/>
      <c r="M24" s="33"/>
      <c r="N24" s="47"/>
      <c r="O24" s="33"/>
      <c r="P24" s="47"/>
      <c r="Q24" s="33"/>
      <c r="R24" s="47"/>
      <c r="S24" s="33"/>
      <c r="T24" s="47"/>
      <c r="U24" s="33"/>
      <c r="V24" s="34"/>
      <c r="W24" s="47"/>
      <c r="X24" s="139">
        <f t="shared" si="0"/>
        <v>0</v>
      </c>
    </row>
    <row r="25" spans="2:24" ht="15.75" x14ac:dyDescent="0.25">
      <c r="B25" s="12">
        <v>20</v>
      </c>
      <c r="C25" s="31"/>
      <c r="D25" s="35"/>
      <c r="E25" s="36"/>
      <c r="F25" s="34"/>
      <c r="G25" s="33"/>
      <c r="H25" s="34"/>
      <c r="I25" s="34"/>
      <c r="J25" s="47"/>
      <c r="K25" s="33"/>
      <c r="L25" s="47"/>
      <c r="M25" s="33"/>
      <c r="N25" s="47"/>
      <c r="O25" s="33"/>
      <c r="P25" s="47"/>
      <c r="Q25" s="33"/>
      <c r="R25" s="47"/>
      <c r="S25" s="33"/>
      <c r="T25" s="47"/>
      <c r="U25" s="33"/>
      <c r="V25" s="34"/>
      <c r="W25" s="47"/>
      <c r="X25" s="139">
        <f t="shared" si="0"/>
        <v>0</v>
      </c>
    </row>
    <row r="26" spans="2:24" ht="15.75" x14ac:dyDescent="0.25">
      <c r="B26" s="12">
        <v>21</v>
      </c>
      <c r="C26" s="31"/>
      <c r="D26" s="35"/>
      <c r="E26" s="36"/>
      <c r="F26" s="34"/>
      <c r="G26" s="33"/>
      <c r="H26" s="34"/>
      <c r="I26" s="34"/>
      <c r="J26" s="47"/>
      <c r="K26" s="33"/>
      <c r="L26" s="47"/>
      <c r="M26" s="33"/>
      <c r="N26" s="47"/>
      <c r="O26" s="33"/>
      <c r="P26" s="47"/>
      <c r="Q26" s="33"/>
      <c r="R26" s="47"/>
      <c r="S26" s="33"/>
      <c r="T26" s="47"/>
      <c r="U26" s="33"/>
      <c r="V26" s="34"/>
      <c r="W26" s="47"/>
      <c r="X26" s="139">
        <f t="shared" si="0"/>
        <v>0</v>
      </c>
    </row>
    <row r="27" spans="2:24" ht="15.75" x14ac:dyDescent="0.25">
      <c r="B27" s="12">
        <v>22</v>
      </c>
      <c r="C27" s="31"/>
      <c r="D27" s="35"/>
      <c r="E27" s="36"/>
      <c r="F27" s="34"/>
      <c r="G27" s="33"/>
      <c r="H27" s="34"/>
      <c r="I27" s="34"/>
      <c r="J27" s="47"/>
      <c r="K27" s="33"/>
      <c r="L27" s="47"/>
      <c r="M27" s="33"/>
      <c r="N27" s="47"/>
      <c r="O27" s="33"/>
      <c r="P27" s="47"/>
      <c r="Q27" s="33"/>
      <c r="R27" s="47"/>
      <c r="S27" s="33"/>
      <c r="T27" s="47"/>
      <c r="U27" s="33"/>
      <c r="V27" s="34"/>
      <c r="W27" s="47"/>
      <c r="X27" s="139">
        <f t="shared" si="0"/>
        <v>0</v>
      </c>
    </row>
    <row r="28" spans="2:24" ht="15.75" x14ac:dyDescent="0.25">
      <c r="B28" s="12">
        <v>23</v>
      </c>
      <c r="C28" s="31"/>
      <c r="D28" s="35"/>
      <c r="E28" s="36"/>
      <c r="F28" s="34"/>
      <c r="G28" s="33"/>
      <c r="H28" s="34"/>
      <c r="I28" s="34"/>
      <c r="J28" s="47"/>
      <c r="K28" s="33"/>
      <c r="L28" s="47"/>
      <c r="M28" s="33"/>
      <c r="N28" s="47"/>
      <c r="O28" s="33"/>
      <c r="P28" s="47"/>
      <c r="Q28" s="33"/>
      <c r="R28" s="47"/>
      <c r="S28" s="33"/>
      <c r="T28" s="47"/>
      <c r="U28" s="33"/>
      <c r="V28" s="34"/>
      <c r="W28" s="47"/>
      <c r="X28" s="139">
        <f t="shared" si="0"/>
        <v>0</v>
      </c>
    </row>
    <row r="29" spans="2:24" ht="15.75" x14ac:dyDescent="0.25">
      <c r="B29" s="12">
        <v>24</v>
      </c>
      <c r="C29" s="31"/>
      <c r="D29" s="35"/>
      <c r="E29" s="36"/>
      <c r="F29" s="34"/>
      <c r="G29" s="33"/>
      <c r="H29" s="34"/>
      <c r="I29" s="34"/>
      <c r="J29" s="47"/>
      <c r="K29" s="33"/>
      <c r="L29" s="47"/>
      <c r="M29" s="33"/>
      <c r="N29" s="47"/>
      <c r="O29" s="33"/>
      <c r="P29" s="47"/>
      <c r="Q29" s="33"/>
      <c r="R29" s="47"/>
      <c r="S29" s="33"/>
      <c r="T29" s="47"/>
      <c r="U29" s="33"/>
      <c r="V29" s="34"/>
      <c r="W29" s="47"/>
      <c r="X29" s="139">
        <f t="shared" si="0"/>
        <v>0</v>
      </c>
    </row>
    <row r="30" spans="2:24" ht="15.75" x14ac:dyDescent="0.25">
      <c r="B30" s="12">
        <v>25</v>
      </c>
      <c r="C30" s="31"/>
      <c r="D30" s="35"/>
      <c r="E30" s="36"/>
      <c r="F30" s="34"/>
      <c r="G30" s="33"/>
      <c r="H30" s="34"/>
      <c r="I30" s="34"/>
      <c r="J30" s="47"/>
      <c r="K30" s="33"/>
      <c r="L30" s="47"/>
      <c r="M30" s="33"/>
      <c r="N30" s="47"/>
      <c r="O30" s="33"/>
      <c r="P30" s="47"/>
      <c r="Q30" s="33"/>
      <c r="R30" s="47"/>
      <c r="S30" s="33"/>
      <c r="T30" s="47"/>
      <c r="U30" s="33"/>
      <c r="V30" s="34"/>
      <c r="W30" s="47"/>
      <c r="X30" s="139">
        <f t="shared" si="0"/>
        <v>0</v>
      </c>
    </row>
    <row r="31" spans="2:24" ht="16.5" thickBot="1" x14ac:dyDescent="0.3">
      <c r="B31" s="13">
        <v>26</v>
      </c>
      <c r="C31" s="27"/>
      <c r="D31" s="44"/>
      <c r="E31" s="48"/>
      <c r="F31" s="49"/>
      <c r="G31" s="48"/>
      <c r="H31" s="49"/>
      <c r="I31" s="49"/>
      <c r="J31" s="146"/>
      <c r="K31" s="48"/>
      <c r="L31" s="146"/>
      <c r="M31" s="48"/>
      <c r="N31" s="146"/>
      <c r="O31" s="48"/>
      <c r="P31" s="146"/>
      <c r="Q31" s="48"/>
      <c r="R31" s="146"/>
      <c r="S31" s="48"/>
      <c r="T31" s="146"/>
      <c r="U31" s="48"/>
      <c r="V31" s="49"/>
      <c r="W31" s="146"/>
      <c r="X31" s="219">
        <f t="shared" si="0"/>
        <v>0</v>
      </c>
    </row>
    <row r="32" spans="2:24" ht="17.25" thickTop="1" thickBot="1" x14ac:dyDescent="0.3">
      <c r="B32" s="242" t="s">
        <v>12</v>
      </c>
      <c r="C32" s="243"/>
      <c r="D32" s="244">
        <f>SUBTOTAL(109,Table6[1])</f>
        <v>0</v>
      </c>
      <c r="E32" s="245">
        <f>SUBTOTAL(109,Table6[2])</f>
        <v>0</v>
      </c>
      <c r="F32" s="246">
        <f>SUBTOTAL(109,Table6[3])</f>
        <v>0</v>
      </c>
      <c r="G32" s="229">
        <f>SUBTOTAL(109,Table6[4])</f>
        <v>0</v>
      </c>
      <c r="H32" s="246">
        <f>SUBTOTAL(109,Table6[5])</f>
        <v>0</v>
      </c>
      <c r="I32" s="246">
        <f>SUBTOTAL(109,Table6[6])</f>
        <v>0</v>
      </c>
      <c r="J32" s="246">
        <f>SUBTOTAL(109,Table6[7])</f>
        <v>0</v>
      </c>
      <c r="K32" s="246">
        <f>SUBTOTAL(109,Table6[8])</f>
        <v>0</v>
      </c>
      <c r="L32" s="246">
        <f>SUBTOTAL(109,Table6[9])</f>
        <v>0</v>
      </c>
      <c r="M32" s="246">
        <f>SUBTOTAL(109,Table6[10])</f>
        <v>0</v>
      </c>
      <c r="N32" s="246">
        <f>SUBTOTAL(109,Table6[11])</f>
        <v>0</v>
      </c>
      <c r="O32" s="246">
        <f>SUBTOTAL(109,Table6[12])</f>
        <v>0</v>
      </c>
      <c r="P32" s="246">
        <f>SUBTOTAL(109,Table6[13])</f>
        <v>0</v>
      </c>
      <c r="Q32" s="246">
        <f>SUBTOTAL(109,Table6[14])</f>
        <v>0</v>
      </c>
      <c r="R32" s="246">
        <f>SUBTOTAL(109,Table6[15])</f>
        <v>0</v>
      </c>
      <c r="S32" s="246">
        <f>SUBTOTAL(109,Table6[16])</f>
        <v>0</v>
      </c>
      <c r="T32" s="246">
        <f>SUBTOTAL(109,Table6[17])</f>
        <v>0</v>
      </c>
      <c r="U32" s="246">
        <f>SUBTOTAL(109,Table6[18])</f>
        <v>0</v>
      </c>
      <c r="V32" s="246">
        <f>SUBTOTAL(109,Table6[19])</f>
        <v>0</v>
      </c>
      <c r="W32" s="247">
        <f>SUBTOTAL(109,Table6[20])</f>
        <v>0</v>
      </c>
      <c r="X32" s="142">
        <f>SUBTOTAL(109,Table6[Total])</f>
        <v>0</v>
      </c>
    </row>
    <row r="33" spans="2:24" ht="15.75" x14ac:dyDescent="0.25">
      <c r="B33" s="85"/>
      <c r="C33" s="85"/>
      <c r="D33" s="86"/>
      <c r="E33" s="86"/>
      <c r="F33" s="86"/>
      <c r="G33" s="86"/>
      <c r="H33" s="86"/>
      <c r="I33" s="86"/>
      <c r="J33" s="86"/>
      <c r="K33" s="86"/>
      <c r="L33" s="86"/>
      <c r="M33" s="86"/>
      <c r="N33" s="86"/>
      <c r="O33" s="86"/>
      <c r="P33" s="86"/>
      <c r="Q33" s="86"/>
      <c r="R33" s="86"/>
      <c r="S33" s="86"/>
      <c r="T33" s="86"/>
      <c r="U33" s="86"/>
      <c r="V33" s="86"/>
      <c r="W33" s="86"/>
      <c r="X33" s="86"/>
    </row>
  </sheetData>
  <sheetProtection algorithmName="SHA-512" hashValue="/EZNe2HKbhRVRms1O/Zhthb3zAXTRuV9ESwMWPlw/U7bWJfPIN6FvPldyGzTqOyv5hqDmSvyxw/FrZfT22h1cw==" saltValue="o1JG1UjTilDwKxn/Z7NZGw==" spinCount="100000" sheet="1" selectLockedCells="1"/>
  <protectedRanges>
    <protectedRange sqref="C6:W32" name="Range1"/>
  </protectedRanges>
  <customSheetViews>
    <customSheetView guid="{F126E97A-B0F3-4418-B380-299E4CE9A992}" topLeftCell="A13">
      <selection activeCell="H8" sqref="H8"/>
      <pageMargins left="0" right="0" top="0" bottom="0" header="0" footer="0"/>
    </customSheetView>
  </customSheetViews>
  <mergeCells count="2">
    <mergeCell ref="B2:X2"/>
    <mergeCell ref="D4:W4"/>
  </mergeCells>
  <phoneticPr fontId="5"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X31"/>
  <sheetViews>
    <sheetView zoomScaleNormal="100" workbookViewId="0"/>
  </sheetViews>
  <sheetFormatPr defaultRowHeight="15" x14ac:dyDescent="0.2"/>
  <cols>
    <col min="1" max="1" width="2.21875" style="3" customWidth="1"/>
    <col min="2" max="2" width="34.109375" style="3" customWidth="1"/>
    <col min="3" max="3" width="34.21875" style="3" customWidth="1"/>
    <col min="4" max="23" width="11.77734375" style="3" customWidth="1"/>
    <col min="24" max="24" width="12.77734375" style="3" customWidth="1"/>
    <col min="25" max="16384" width="8.88671875" style="3"/>
  </cols>
  <sheetData>
    <row r="1" spans="2:24" ht="15" customHeight="1" thickBot="1" x14ac:dyDescent="0.25"/>
    <row r="2" spans="2:24" ht="30" customHeight="1" thickBot="1" x14ac:dyDescent="0.25">
      <c r="B2" s="281" t="s">
        <v>46</v>
      </c>
      <c r="C2" s="282"/>
      <c r="D2" s="282"/>
      <c r="E2" s="282"/>
      <c r="F2" s="282"/>
      <c r="G2" s="282"/>
      <c r="H2" s="282"/>
      <c r="I2" s="282"/>
      <c r="J2" s="282"/>
      <c r="K2" s="282"/>
      <c r="L2" s="282"/>
      <c r="M2" s="282"/>
      <c r="N2" s="282"/>
      <c r="O2" s="282"/>
      <c r="P2" s="282"/>
      <c r="Q2" s="282"/>
      <c r="R2" s="282"/>
      <c r="S2" s="282"/>
      <c r="T2" s="282"/>
      <c r="U2" s="282"/>
      <c r="V2" s="282"/>
      <c r="W2" s="282"/>
      <c r="X2" s="283"/>
    </row>
    <row r="3" spans="2:24" ht="16.5" thickBot="1" x14ac:dyDescent="0.3">
      <c r="B3" s="208"/>
      <c r="C3" s="208"/>
      <c r="D3" s="260"/>
      <c r="E3"/>
      <c r="F3"/>
      <c r="G3"/>
      <c r="H3"/>
      <c r="I3"/>
      <c r="J3"/>
      <c r="K3"/>
      <c r="L3"/>
      <c r="M3"/>
      <c r="N3"/>
      <c r="O3"/>
      <c r="P3"/>
      <c r="Q3"/>
      <c r="R3"/>
      <c r="S3"/>
      <c r="T3"/>
      <c r="U3"/>
      <c r="V3"/>
      <c r="W3"/>
      <c r="X3"/>
    </row>
    <row r="4" spans="2:24" s="9" customFormat="1" ht="22.5" customHeight="1" thickBot="1" x14ac:dyDescent="0.25">
      <c r="B4" s="8"/>
      <c r="C4" s="8"/>
      <c r="D4" s="278" t="s">
        <v>41</v>
      </c>
      <c r="E4" s="279"/>
      <c r="F4" s="279"/>
      <c r="G4" s="279"/>
      <c r="H4" s="279"/>
      <c r="I4" s="279"/>
      <c r="J4" s="279"/>
      <c r="K4" s="279"/>
      <c r="L4" s="279"/>
      <c r="M4" s="279"/>
      <c r="N4" s="279"/>
      <c r="O4" s="279"/>
      <c r="P4" s="279"/>
      <c r="Q4" s="279"/>
      <c r="R4" s="279"/>
      <c r="S4" s="279"/>
      <c r="T4" s="279"/>
      <c r="U4" s="279"/>
      <c r="V4" s="279"/>
      <c r="W4" s="280"/>
      <c r="X4" s="8"/>
    </row>
    <row r="5" spans="2:24" s="9" customFormat="1" ht="22.5" customHeight="1" thickBot="1" x14ac:dyDescent="0.25">
      <c r="B5" s="251" t="s">
        <v>47</v>
      </c>
      <c r="C5" s="251" t="s">
        <v>48</v>
      </c>
      <c r="D5" s="261" t="s">
        <v>20</v>
      </c>
      <c r="E5" s="252" t="s">
        <v>21</v>
      </c>
      <c r="F5" s="252" t="s">
        <v>22</v>
      </c>
      <c r="G5" s="62" t="s">
        <v>23</v>
      </c>
      <c r="H5" s="261" t="s">
        <v>24</v>
      </c>
      <c r="I5" s="252" t="s">
        <v>25</v>
      </c>
      <c r="J5" s="252" t="s">
        <v>26</v>
      </c>
      <c r="K5" s="252" t="s">
        <v>27</v>
      </c>
      <c r="L5" s="252" t="s">
        <v>28</v>
      </c>
      <c r="M5" s="252" t="s">
        <v>29</v>
      </c>
      <c r="N5" s="252" t="s">
        <v>30</v>
      </c>
      <c r="O5" s="252" t="s">
        <v>31</v>
      </c>
      <c r="P5" s="252" t="s">
        <v>32</v>
      </c>
      <c r="Q5" s="252" t="s">
        <v>33</v>
      </c>
      <c r="R5" s="252" t="s">
        <v>34</v>
      </c>
      <c r="S5" s="252" t="s">
        <v>35</v>
      </c>
      <c r="T5" s="252" t="s">
        <v>36</v>
      </c>
      <c r="U5" s="252" t="s">
        <v>37</v>
      </c>
      <c r="V5" s="262" t="s">
        <v>38</v>
      </c>
      <c r="W5" s="253" t="s">
        <v>39</v>
      </c>
      <c r="X5" s="220" t="s">
        <v>12</v>
      </c>
    </row>
    <row r="6" spans="2:24" ht="15.75" x14ac:dyDescent="0.25">
      <c r="B6" s="121"/>
      <c r="C6" s="24" t="s">
        <v>15</v>
      </c>
      <c r="D6" s="58"/>
      <c r="E6" s="59"/>
      <c r="F6" s="60"/>
      <c r="G6" s="59"/>
      <c r="H6" s="60"/>
      <c r="I6" s="60"/>
      <c r="J6" s="60"/>
      <c r="K6" s="147"/>
      <c r="L6" s="150"/>
      <c r="M6" s="147"/>
      <c r="N6" s="150"/>
      <c r="O6" s="147"/>
      <c r="P6" s="150"/>
      <c r="Q6" s="147"/>
      <c r="R6" s="150"/>
      <c r="S6" s="147"/>
      <c r="T6" s="150"/>
      <c r="U6" s="147"/>
      <c r="V6" s="150"/>
      <c r="W6" s="61"/>
      <c r="X6" s="118">
        <f t="shared" ref="X6:X30" si="0">SUM(D6:W6)</f>
        <v>0</v>
      </c>
    </row>
    <row r="7" spans="2:24" ht="15.75" x14ac:dyDescent="0.25">
      <c r="B7" s="122"/>
      <c r="C7" s="26"/>
      <c r="D7" s="57"/>
      <c r="E7" s="54"/>
      <c r="F7" s="55"/>
      <c r="G7" s="54"/>
      <c r="H7" s="55"/>
      <c r="I7" s="55"/>
      <c r="J7" s="55"/>
      <c r="K7" s="148"/>
      <c r="L7" s="54"/>
      <c r="M7" s="148"/>
      <c r="N7" s="54"/>
      <c r="O7" s="148"/>
      <c r="P7" s="54"/>
      <c r="Q7" s="148"/>
      <c r="R7" s="54"/>
      <c r="S7" s="148"/>
      <c r="T7" s="54"/>
      <c r="U7" s="148"/>
      <c r="V7" s="54"/>
      <c r="W7" s="56"/>
      <c r="X7" s="263">
        <f t="shared" si="0"/>
        <v>0</v>
      </c>
    </row>
    <row r="8" spans="2:24" ht="15.75" x14ac:dyDescent="0.25">
      <c r="B8" s="122"/>
      <c r="C8" s="26"/>
      <c r="D8" s="57"/>
      <c r="E8" s="54"/>
      <c r="F8" s="55"/>
      <c r="G8" s="54"/>
      <c r="H8" s="55"/>
      <c r="I8" s="55"/>
      <c r="J8" s="55"/>
      <c r="K8" s="148"/>
      <c r="L8" s="54"/>
      <c r="M8" s="148"/>
      <c r="N8" s="54"/>
      <c r="O8" s="148"/>
      <c r="P8" s="54"/>
      <c r="Q8" s="148"/>
      <c r="R8" s="54"/>
      <c r="S8" s="148"/>
      <c r="T8" s="54"/>
      <c r="U8" s="148"/>
      <c r="V8" s="54"/>
      <c r="W8" s="56"/>
      <c r="X8" s="263">
        <f t="shared" si="0"/>
        <v>0</v>
      </c>
    </row>
    <row r="9" spans="2:24" ht="15.75" x14ac:dyDescent="0.25">
      <c r="B9" s="122"/>
      <c r="C9" s="26"/>
      <c r="D9" s="57"/>
      <c r="E9" s="54"/>
      <c r="F9" s="55"/>
      <c r="G9" s="54"/>
      <c r="H9" s="55"/>
      <c r="I9" s="55"/>
      <c r="J9" s="55"/>
      <c r="K9" s="148"/>
      <c r="L9" s="54"/>
      <c r="M9" s="148"/>
      <c r="N9" s="54"/>
      <c r="O9" s="148"/>
      <c r="P9" s="54"/>
      <c r="Q9" s="148"/>
      <c r="R9" s="54"/>
      <c r="S9" s="148"/>
      <c r="T9" s="54"/>
      <c r="U9" s="148"/>
      <c r="V9" s="54"/>
      <c r="W9" s="56"/>
      <c r="X9" s="263">
        <f t="shared" si="0"/>
        <v>0</v>
      </c>
    </row>
    <row r="10" spans="2:24" ht="15.75" x14ac:dyDescent="0.25">
      <c r="B10" s="122"/>
      <c r="C10" s="26"/>
      <c r="D10" s="57"/>
      <c r="E10" s="54"/>
      <c r="F10" s="55"/>
      <c r="G10" s="54"/>
      <c r="H10" s="55"/>
      <c r="I10" s="55"/>
      <c r="J10" s="55"/>
      <c r="K10" s="148"/>
      <c r="L10" s="54"/>
      <c r="M10" s="148"/>
      <c r="N10" s="54"/>
      <c r="O10" s="148"/>
      <c r="P10" s="54"/>
      <c r="Q10" s="148"/>
      <c r="R10" s="54"/>
      <c r="S10" s="148"/>
      <c r="T10" s="54"/>
      <c r="U10" s="148"/>
      <c r="V10" s="54"/>
      <c r="W10" s="56"/>
      <c r="X10" s="263">
        <f t="shared" si="0"/>
        <v>0</v>
      </c>
    </row>
    <row r="11" spans="2:24" ht="15.75" x14ac:dyDescent="0.25">
      <c r="B11" s="122"/>
      <c r="C11" s="26"/>
      <c r="D11" s="57"/>
      <c r="E11" s="54"/>
      <c r="F11" s="55"/>
      <c r="G11" s="54"/>
      <c r="H11" s="55"/>
      <c r="I11" s="55"/>
      <c r="J11" s="55"/>
      <c r="K11" s="148"/>
      <c r="L11" s="54"/>
      <c r="M11" s="148"/>
      <c r="N11" s="54"/>
      <c r="O11" s="148"/>
      <c r="P11" s="54"/>
      <c r="Q11" s="148"/>
      <c r="R11" s="54"/>
      <c r="S11" s="148"/>
      <c r="T11" s="54"/>
      <c r="U11" s="148"/>
      <c r="V11" s="54"/>
      <c r="W11" s="56"/>
      <c r="X11" s="263">
        <f t="shared" si="0"/>
        <v>0</v>
      </c>
    </row>
    <row r="12" spans="2:24" ht="15.75" x14ac:dyDescent="0.25">
      <c r="B12" s="122"/>
      <c r="C12" s="26"/>
      <c r="D12" s="57"/>
      <c r="E12" s="54"/>
      <c r="F12" s="55"/>
      <c r="G12" s="54"/>
      <c r="H12" s="55"/>
      <c r="I12" s="55"/>
      <c r="J12" s="55"/>
      <c r="K12" s="148"/>
      <c r="L12" s="54"/>
      <c r="M12" s="148"/>
      <c r="N12" s="54"/>
      <c r="O12" s="148"/>
      <c r="P12" s="54"/>
      <c r="Q12" s="148"/>
      <c r="R12" s="54"/>
      <c r="S12" s="148"/>
      <c r="T12" s="54"/>
      <c r="U12" s="148"/>
      <c r="V12" s="54"/>
      <c r="W12" s="56"/>
      <c r="X12" s="263">
        <f t="shared" si="0"/>
        <v>0</v>
      </c>
    </row>
    <row r="13" spans="2:24" ht="15.75" x14ac:dyDescent="0.25">
      <c r="B13" s="122"/>
      <c r="C13" s="26"/>
      <c r="D13" s="57"/>
      <c r="E13" s="54"/>
      <c r="F13" s="55"/>
      <c r="G13" s="54"/>
      <c r="H13" s="55"/>
      <c r="I13" s="55"/>
      <c r="J13" s="55"/>
      <c r="K13" s="148"/>
      <c r="L13" s="54"/>
      <c r="M13" s="148"/>
      <c r="N13" s="54"/>
      <c r="O13" s="148"/>
      <c r="P13" s="54"/>
      <c r="Q13" s="148"/>
      <c r="R13" s="54"/>
      <c r="S13" s="148"/>
      <c r="T13" s="54"/>
      <c r="U13" s="148"/>
      <c r="V13" s="54"/>
      <c r="W13" s="56"/>
      <c r="X13" s="263">
        <f t="shared" si="0"/>
        <v>0</v>
      </c>
    </row>
    <row r="14" spans="2:24" ht="15.75" x14ac:dyDescent="0.25">
      <c r="B14" s="122"/>
      <c r="C14" s="26"/>
      <c r="D14" s="57"/>
      <c r="E14" s="54"/>
      <c r="F14" s="55"/>
      <c r="G14" s="54"/>
      <c r="H14" s="55"/>
      <c r="I14" s="55"/>
      <c r="J14" s="55"/>
      <c r="K14" s="148"/>
      <c r="L14" s="54"/>
      <c r="M14" s="148"/>
      <c r="N14" s="54"/>
      <c r="O14" s="148"/>
      <c r="P14" s="54"/>
      <c r="Q14" s="148"/>
      <c r="R14" s="54"/>
      <c r="S14" s="148"/>
      <c r="T14" s="54"/>
      <c r="U14" s="148"/>
      <c r="V14" s="54"/>
      <c r="W14" s="56"/>
      <c r="X14" s="263">
        <f t="shared" si="0"/>
        <v>0</v>
      </c>
    </row>
    <row r="15" spans="2:24" ht="15.75" x14ac:dyDescent="0.25">
      <c r="B15" s="122"/>
      <c r="C15" s="26"/>
      <c r="D15" s="57"/>
      <c r="E15" s="54"/>
      <c r="F15" s="55"/>
      <c r="G15" s="54"/>
      <c r="H15" s="55"/>
      <c r="I15" s="55"/>
      <c r="J15" s="55"/>
      <c r="K15" s="148"/>
      <c r="L15" s="54"/>
      <c r="M15" s="148"/>
      <c r="N15" s="54"/>
      <c r="O15" s="148"/>
      <c r="P15" s="54"/>
      <c r="Q15" s="148"/>
      <c r="R15" s="54"/>
      <c r="S15" s="148"/>
      <c r="T15" s="54"/>
      <c r="U15" s="148"/>
      <c r="V15" s="54"/>
      <c r="W15" s="56"/>
      <c r="X15" s="263">
        <f t="shared" si="0"/>
        <v>0</v>
      </c>
    </row>
    <row r="16" spans="2:24" ht="15.75" x14ac:dyDescent="0.25">
      <c r="B16" s="122"/>
      <c r="C16" s="26"/>
      <c r="D16" s="57"/>
      <c r="E16" s="54"/>
      <c r="F16" s="55"/>
      <c r="G16" s="54"/>
      <c r="H16" s="55"/>
      <c r="I16" s="55"/>
      <c r="J16" s="55"/>
      <c r="K16" s="148"/>
      <c r="L16" s="54"/>
      <c r="M16" s="148"/>
      <c r="N16" s="54"/>
      <c r="O16" s="148"/>
      <c r="P16" s="54"/>
      <c r="Q16" s="148"/>
      <c r="R16" s="54"/>
      <c r="S16" s="148"/>
      <c r="T16" s="54"/>
      <c r="U16" s="148"/>
      <c r="V16" s="54"/>
      <c r="W16" s="56"/>
      <c r="X16" s="263">
        <f t="shared" si="0"/>
        <v>0</v>
      </c>
    </row>
    <row r="17" spans="2:24" ht="15.75" x14ac:dyDescent="0.25">
      <c r="B17" s="122"/>
      <c r="C17" s="26"/>
      <c r="D17" s="57"/>
      <c r="E17" s="54"/>
      <c r="F17" s="55"/>
      <c r="G17" s="54"/>
      <c r="H17" s="55"/>
      <c r="I17" s="55"/>
      <c r="J17" s="55"/>
      <c r="K17" s="148"/>
      <c r="L17" s="54"/>
      <c r="M17" s="148"/>
      <c r="N17" s="54"/>
      <c r="O17" s="148"/>
      <c r="P17" s="54"/>
      <c r="Q17" s="148"/>
      <c r="R17" s="54"/>
      <c r="S17" s="148"/>
      <c r="T17" s="54"/>
      <c r="U17" s="148"/>
      <c r="V17" s="54"/>
      <c r="W17" s="56"/>
      <c r="X17" s="263">
        <f t="shared" si="0"/>
        <v>0</v>
      </c>
    </row>
    <row r="18" spans="2:24" ht="15.75" x14ac:dyDescent="0.25">
      <c r="B18" s="122"/>
      <c r="C18" s="26"/>
      <c r="D18" s="57"/>
      <c r="E18" s="54"/>
      <c r="F18" s="55"/>
      <c r="G18" s="54"/>
      <c r="H18" s="55"/>
      <c r="I18" s="55"/>
      <c r="J18" s="55"/>
      <c r="K18" s="148"/>
      <c r="L18" s="54"/>
      <c r="M18" s="148"/>
      <c r="N18" s="54"/>
      <c r="O18" s="148"/>
      <c r="P18" s="54"/>
      <c r="Q18" s="148"/>
      <c r="R18" s="54"/>
      <c r="S18" s="148"/>
      <c r="T18" s="54"/>
      <c r="U18" s="148"/>
      <c r="V18" s="54"/>
      <c r="W18" s="56"/>
      <c r="X18" s="263">
        <f t="shared" si="0"/>
        <v>0</v>
      </c>
    </row>
    <row r="19" spans="2:24" ht="15.75" x14ac:dyDescent="0.25">
      <c r="B19" s="122"/>
      <c r="C19" s="26"/>
      <c r="D19" s="57"/>
      <c r="E19" s="54"/>
      <c r="F19" s="55"/>
      <c r="G19" s="54"/>
      <c r="H19" s="55"/>
      <c r="I19" s="55"/>
      <c r="J19" s="55"/>
      <c r="K19" s="148"/>
      <c r="L19" s="54"/>
      <c r="M19" s="148"/>
      <c r="N19" s="54"/>
      <c r="O19" s="148"/>
      <c r="P19" s="54"/>
      <c r="Q19" s="148"/>
      <c r="R19" s="54"/>
      <c r="S19" s="148"/>
      <c r="T19" s="54"/>
      <c r="U19" s="148"/>
      <c r="V19" s="54"/>
      <c r="W19" s="56"/>
      <c r="X19" s="263">
        <f t="shared" si="0"/>
        <v>0</v>
      </c>
    </row>
    <row r="20" spans="2:24" ht="15.75" x14ac:dyDescent="0.25">
      <c r="B20" s="122"/>
      <c r="C20" s="26"/>
      <c r="D20" s="57"/>
      <c r="E20" s="54"/>
      <c r="F20" s="55"/>
      <c r="G20" s="54"/>
      <c r="H20" s="55"/>
      <c r="I20" s="55"/>
      <c r="J20" s="55"/>
      <c r="K20" s="148"/>
      <c r="L20" s="54"/>
      <c r="M20" s="148"/>
      <c r="N20" s="54"/>
      <c r="O20" s="148"/>
      <c r="P20" s="54"/>
      <c r="Q20" s="148"/>
      <c r="R20" s="54"/>
      <c r="S20" s="148"/>
      <c r="T20" s="54"/>
      <c r="U20" s="148"/>
      <c r="V20" s="54"/>
      <c r="W20" s="56"/>
      <c r="X20" s="263">
        <f t="shared" si="0"/>
        <v>0</v>
      </c>
    </row>
    <row r="21" spans="2:24" ht="15.75" x14ac:dyDescent="0.25">
      <c r="B21" s="122"/>
      <c r="C21" s="26"/>
      <c r="D21" s="57"/>
      <c r="E21" s="54"/>
      <c r="F21" s="55"/>
      <c r="G21" s="54"/>
      <c r="H21" s="55"/>
      <c r="I21" s="55"/>
      <c r="J21" s="55"/>
      <c r="K21" s="148"/>
      <c r="L21" s="54"/>
      <c r="M21" s="148"/>
      <c r="N21" s="54"/>
      <c r="O21" s="148"/>
      <c r="P21" s="54"/>
      <c r="Q21" s="148"/>
      <c r="R21" s="54"/>
      <c r="S21" s="148"/>
      <c r="T21" s="54"/>
      <c r="U21" s="148"/>
      <c r="V21" s="54"/>
      <c r="W21" s="56"/>
      <c r="X21" s="263">
        <f t="shared" si="0"/>
        <v>0</v>
      </c>
    </row>
    <row r="22" spans="2:24" ht="15.75" x14ac:dyDescent="0.25">
      <c r="B22" s="122"/>
      <c r="C22" s="26"/>
      <c r="D22" s="57"/>
      <c r="E22" s="54"/>
      <c r="F22" s="55"/>
      <c r="G22" s="54"/>
      <c r="H22" s="55"/>
      <c r="I22" s="55"/>
      <c r="J22" s="55"/>
      <c r="K22" s="148"/>
      <c r="L22" s="54"/>
      <c r="M22" s="148"/>
      <c r="N22" s="54"/>
      <c r="O22" s="148"/>
      <c r="P22" s="54"/>
      <c r="Q22" s="148"/>
      <c r="R22" s="54"/>
      <c r="S22" s="148"/>
      <c r="T22" s="54"/>
      <c r="U22" s="148"/>
      <c r="V22" s="54"/>
      <c r="W22" s="56"/>
      <c r="X22" s="263">
        <f t="shared" si="0"/>
        <v>0</v>
      </c>
    </row>
    <row r="23" spans="2:24" ht="15.75" x14ac:dyDescent="0.25">
      <c r="B23" s="122"/>
      <c r="C23" s="26"/>
      <c r="D23" s="57"/>
      <c r="E23" s="54"/>
      <c r="F23" s="55"/>
      <c r="G23" s="54"/>
      <c r="H23" s="55"/>
      <c r="I23" s="55"/>
      <c r="J23" s="55"/>
      <c r="K23" s="148"/>
      <c r="L23" s="54"/>
      <c r="M23" s="148"/>
      <c r="N23" s="54"/>
      <c r="O23" s="148"/>
      <c r="P23" s="54"/>
      <c r="Q23" s="148"/>
      <c r="R23" s="54"/>
      <c r="S23" s="148"/>
      <c r="T23" s="54"/>
      <c r="U23" s="148"/>
      <c r="V23" s="54"/>
      <c r="W23" s="56"/>
      <c r="X23" s="263">
        <f t="shared" si="0"/>
        <v>0</v>
      </c>
    </row>
    <row r="24" spans="2:24" ht="15.75" x14ac:dyDescent="0.25">
      <c r="B24" s="122"/>
      <c r="C24" s="26"/>
      <c r="D24" s="57"/>
      <c r="E24" s="54"/>
      <c r="F24" s="55"/>
      <c r="G24" s="54"/>
      <c r="H24" s="55"/>
      <c r="I24" s="55"/>
      <c r="J24" s="55"/>
      <c r="K24" s="148"/>
      <c r="L24" s="54"/>
      <c r="M24" s="148"/>
      <c r="N24" s="54"/>
      <c r="O24" s="148"/>
      <c r="P24" s="54"/>
      <c r="Q24" s="148"/>
      <c r="R24" s="54"/>
      <c r="S24" s="148"/>
      <c r="T24" s="54"/>
      <c r="U24" s="148"/>
      <c r="V24" s="54"/>
      <c r="W24" s="56"/>
      <c r="X24" s="263">
        <f t="shared" si="0"/>
        <v>0</v>
      </c>
    </row>
    <row r="25" spans="2:24" ht="15.75" x14ac:dyDescent="0.25">
      <c r="B25" s="122"/>
      <c r="C25" s="26"/>
      <c r="D25" s="57"/>
      <c r="E25" s="54"/>
      <c r="F25" s="55"/>
      <c r="G25" s="54"/>
      <c r="H25" s="55"/>
      <c r="I25" s="55"/>
      <c r="J25" s="55"/>
      <c r="K25" s="148"/>
      <c r="L25" s="54"/>
      <c r="M25" s="148"/>
      <c r="N25" s="54"/>
      <c r="O25" s="148"/>
      <c r="P25" s="54"/>
      <c r="Q25" s="148"/>
      <c r="R25" s="54"/>
      <c r="S25" s="148"/>
      <c r="T25" s="54"/>
      <c r="U25" s="148"/>
      <c r="V25" s="54"/>
      <c r="W25" s="56"/>
      <c r="X25" s="263">
        <f t="shared" si="0"/>
        <v>0</v>
      </c>
    </row>
    <row r="26" spans="2:24" ht="15.75" x14ac:dyDescent="0.25">
      <c r="B26" s="122"/>
      <c r="C26" s="26"/>
      <c r="D26" s="57"/>
      <c r="E26" s="54"/>
      <c r="F26" s="55"/>
      <c r="G26" s="54"/>
      <c r="H26" s="55"/>
      <c r="I26" s="55"/>
      <c r="J26" s="55"/>
      <c r="K26" s="148"/>
      <c r="L26" s="54"/>
      <c r="M26" s="148"/>
      <c r="N26" s="54"/>
      <c r="O26" s="148"/>
      <c r="P26" s="54"/>
      <c r="Q26" s="148"/>
      <c r="R26" s="54"/>
      <c r="S26" s="148"/>
      <c r="T26" s="54"/>
      <c r="U26" s="148"/>
      <c r="V26" s="54"/>
      <c r="W26" s="56"/>
      <c r="X26" s="263">
        <f t="shared" si="0"/>
        <v>0</v>
      </c>
    </row>
    <row r="27" spans="2:24" ht="15.75" x14ac:dyDescent="0.25">
      <c r="B27" s="122"/>
      <c r="C27" s="26"/>
      <c r="D27" s="57"/>
      <c r="E27" s="54"/>
      <c r="F27" s="55"/>
      <c r="G27" s="54"/>
      <c r="H27" s="55"/>
      <c r="I27" s="55"/>
      <c r="J27" s="55"/>
      <c r="K27" s="148"/>
      <c r="L27" s="54"/>
      <c r="M27" s="148"/>
      <c r="N27" s="54"/>
      <c r="O27" s="148"/>
      <c r="P27" s="54"/>
      <c r="Q27" s="148"/>
      <c r="R27" s="54"/>
      <c r="S27" s="148"/>
      <c r="T27" s="54"/>
      <c r="U27" s="148"/>
      <c r="V27" s="54"/>
      <c r="W27" s="56"/>
      <c r="X27" s="263">
        <f t="shared" si="0"/>
        <v>0</v>
      </c>
    </row>
    <row r="28" spans="2:24" ht="15.75" x14ac:dyDescent="0.25">
      <c r="B28" s="122"/>
      <c r="C28" s="26"/>
      <c r="D28" s="57"/>
      <c r="E28" s="54"/>
      <c r="F28" s="55"/>
      <c r="G28" s="54"/>
      <c r="H28" s="55"/>
      <c r="I28" s="55"/>
      <c r="J28" s="55"/>
      <c r="K28" s="148"/>
      <c r="L28" s="54"/>
      <c r="M28" s="148"/>
      <c r="N28" s="54"/>
      <c r="O28" s="148"/>
      <c r="P28" s="54"/>
      <c r="Q28" s="148"/>
      <c r="R28" s="54"/>
      <c r="S28" s="148"/>
      <c r="T28" s="54"/>
      <c r="U28" s="148"/>
      <c r="V28" s="54"/>
      <c r="W28" s="56"/>
      <c r="X28" s="263">
        <f t="shared" si="0"/>
        <v>0</v>
      </c>
    </row>
    <row r="29" spans="2:24" ht="15.75" x14ac:dyDescent="0.25">
      <c r="B29" s="122"/>
      <c r="C29" s="26"/>
      <c r="D29" s="57"/>
      <c r="E29" s="54"/>
      <c r="F29" s="55"/>
      <c r="G29" s="54"/>
      <c r="H29" s="55"/>
      <c r="I29" s="55"/>
      <c r="J29" s="55"/>
      <c r="K29" s="148"/>
      <c r="L29" s="54"/>
      <c r="M29" s="148"/>
      <c r="N29" s="54"/>
      <c r="O29" s="148"/>
      <c r="P29" s="54"/>
      <c r="Q29" s="148"/>
      <c r="R29" s="54"/>
      <c r="S29" s="148"/>
      <c r="T29" s="54"/>
      <c r="U29" s="148"/>
      <c r="V29" s="54"/>
      <c r="W29" s="56"/>
      <c r="X29" s="263">
        <f t="shared" si="0"/>
        <v>0</v>
      </c>
    </row>
    <row r="30" spans="2:24" ht="16.5" thickBot="1" x14ac:dyDescent="0.3">
      <c r="B30" s="123"/>
      <c r="C30" s="27"/>
      <c r="D30" s="72"/>
      <c r="E30" s="73"/>
      <c r="F30" s="74"/>
      <c r="G30" s="73"/>
      <c r="H30" s="74"/>
      <c r="I30" s="74"/>
      <c r="J30" s="74"/>
      <c r="K30" s="149"/>
      <c r="L30" s="73"/>
      <c r="M30" s="149"/>
      <c r="N30" s="73"/>
      <c r="O30" s="149"/>
      <c r="P30" s="73"/>
      <c r="Q30" s="149"/>
      <c r="R30" s="73"/>
      <c r="S30" s="149"/>
      <c r="T30" s="73"/>
      <c r="U30" s="149"/>
      <c r="V30" s="73"/>
      <c r="W30" s="75"/>
      <c r="X30" s="119">
        <f t="shared" si="0"/>
        <v>0</v>
      </c>
    </row>
    <row r="31" spans="2:24" ht="16.5" thickTop="1" x14ac:dyDescent="0.25">
      <c r="B31" s="254" t="s">
        <v>12</v>
      </c>
      <c r="C31" s="255"/>
      <c r="D31" s="256">
        <f>SUBTOTAL(109,Table7[1])</f>
        <v>0</v>
      </c>
      <c r="E31" s="256">
        <f>SUBTOTAL(109,Table7[2])</f>
        <v>0</v>
      </c>
      <c r="F31" s="257">
        <f>SUBTOTAL(109,Table7[3])</f>
        <v>0</v>
      </c>
      <c r="G31" s="256">
        <f>SUBTOTAL(109,Table7[4])</f>
        <v>0</v>
      </c>
      <c r="H31" s="257">
        <f>SUBTOTAL(109,Table7[5])</f>
        <v>0</v>
      </c>
      <c r="I31" s="257">
        <f>SUBTOTAL(109,Table7[6])</f>
        <v>0</v>
      </c>
      <c r="J31" s="257">
        <f>SUBTOTAL(109,Table7[7])</f>
        <v>0</v>
      </c>
      <c r="K31" s="257">
        <f>SUBTOTAL(109,Table7[8])</f>
        <v>0</v>
      </c>
      <c r="L31" s="257">
        <f>SUBTOTAL(109,Table7[9])</f>
        <v>0</v>
      </c>
      <c r="M31" s="257">
        <f>SUBTOTAL(109,Table7[10])</f>
        <v>0</v>
      </c>
      <c r="N31" s="257">
        <f>SUBTOTAL(109,Table7[11])</f>
        <v>0</v>
      </c>
      <c r="O31" s="257">
        <f>SUBTOTAL(109,Table7[12])</f>
        <v>0</v>
      </c>
      <c r="P31" s="257">
        <f>SUBTOTAL(109,Table7[13])</f>
        <v>0</v>
      </c>
      <c r="Q31" s="257">
        <f>SUBTOTAL(109,Table7[14])</f>
        <v>0</v>
      </c>
      <c r="R31" s="257">
        <f>SUBTOTAL(109,Table7[15])</f>
        <v>0</v>
      </c>
      <c r="S31" s="257">
        <f>SUBTOTAL(109,Table7[16])</f>
        <v>0</v>
      </c>
      <c r="T31" s="257">
        <f>SUBTOTAL(109,Table7[17])</f>
        <v>0</v>
      </c>
      <c r="U31" s="257">
        <f>SUBTOTAL(109,Table7[18])</f>
        <v>0</v>
      </c>
      <c r="V31" s="257">
        <f>SUBTOTAL(109,Table7[19])</f>
        <v>0</v>
      </c>
      <c r="W31" s="258">
        <f>SUBTOTAL(109,Table7[20])</f>
        <v>0</v>
      </c>
      <c r="X31" s="259">
        <f>SUBTOTAL(109,Table7[Total])</f>
        <v>0</v>
      </c>
    </row>
  </sheetData>
  <sheetProtection algorithmName="SHA-512" hashValue="NgiI853j2OK/lA7JwlN2mxbhTMzaDImB/GAcplAATwSFE5Bse7/M2mHpG7DNB60OUntK6S6d6cfnxpnZZ7Q+xA==" saltValue="ZukALsCXTfajh2UgfWIgQg==" spinCount="100000" sheet="1" selectLockedCells="1"/>
  <protectedRanges>
    <protectedRange sqref="B6:W31" name="Range1"/>
  </protectedRanges>
  <customSheetViews>
    <customSheetView guid="{F126E97A-B0F3-4418-B380-299E4CE9A992}" topLeftCell="A6">
      <selection activeCell="C30" sqref="C30"/>
      <pageMargins left="0" right="0" top="0" bottom="0" header="0" footer="0"/>
      <pageSetup paperSize="9" orientation="portrait" r:id="rId1"/>
    </customSheetView>
  </customSheetViews>
  <mergeCells count="2">
    <mergeCell ref="D4:W4"/>
    <mergeCell ref="B2:X2"/>
  </mergeCells>
  <phoneticPr fontId="5" type="noConversion"/>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B1:X33"/>
  <sheetViews>
    <sheetView zoomScaleNormal="100" workbookViewId="0"/>
  </sheetViews>
  <sheetFormatPr defaultRowHeight="15" x14ac:dyDescent="0.2"/>
  <cols>
    <col min="1" max="1" width="2.21875" style="3" customWidth="1"/>
    <col min="2" max="2" width="5.33203125" style="3" customWidth="1"/>
    <col min="3" max="3" width="39.21875" style="3" customWidth="1"/>
    <col min="4" max="23" width="11.77734375" style="3" customWidth="1"/>
    <col min="24" max="24" width="15.77734375" style="3" customWidth="1"/>
    <col min="25" max="16384" width="8.88671875" style="3"/>
  </cols>
  <sheetData>
    <row r="1" spans="2:24" ht="15" customHeight="1" thickBot="1" x14ac:dyDescent="0.25"/>
    <row r="2" spans="2:24" customFormat="1" ht="30" customHeight="1" thickBot="1" x14ac:dyDescent="0.25">
      <c r="B2" s="281" t="s">
        <v>49</v>
      </c>
      <c r="C2" s="282"/>
      <c r="D2" s="282"/>
      <c r="E2" s="282"/>
      <c r="F2" s="282"/>
      <c r="G2" s="282"/>
      <c r="H2" s="282"/>
      <c r="I2" s="282"/>
      <c r="J2" s="282"/>
      <c r="K2" s="282"/>
      <c r="L2" s="282"/>
      <c r="M2" s="282"/>
      <c r="N2" s="282"/>
      <c r="O2" s="282"/>
      <c r="P2" s="282"/>
      <c r="Q2" s="282"/>
      <c r="R2" s="282"/>
      <c r="S2" s="282"/>
      <c r="T2" s="282"/>
      <c r="U2" s="282"/>
      <c r="V2" s="282"/>
      <c r="W2" s="282"/>
      <c r="X2" s="283"/>
    </row>
    <row r="3" spans="2:24" customFormat="1" ht="15.75" thickBot="1" x14ac:dyDescent="0.25"/>
    <row r="4" spans="2:24" s="8" customFormat="1" ht="22.5" customHeight="1" thickBot="1" x14ac:dyDescent="0.25">
      <c r="D4" s="278" t="s">
        <v>41</v>
      </c>
      <c r="E4" s="279"/>
      <c r="F4" s="279"/>
      <c r="G4" s="279"/>
      <c r="H4" s="279"/>
      <c r="I4" s="279"/>
      <c r="J4" s="279"/>
      <c r="K4" s="279"/>
      <c r="L4" s="279"/>
      <c r="M4" s="279"/>
      <c r="N4" s="279"/>
      <c r="O4" s="279"/>
      <c r="P4" s="279"/>
      <c r="Q4" s="279"/>
      <c r="R4" s="279"/>
      <c r="S4" s="279"/>
      <c r="T4" s="279"/>
      <c r="U4" s="279"/>
      <c r="V4" s="279"/>
      <c r="W4" s="280"/>
    </row>
    <row r="5" spans="2:24" s="8" customFormat="1" ht="22.5" customHeight="1" thickBot="1" x14ac:dyDescent="0.25">
      <c r="B5" s="270" t="s">
        <v>42</v>
      </c>
      <c r="C5" s="211" t="s">
        <v>11</v>
      </c>
      <c r="D5" s="261" t="s">
        <v>20</v>
      </c>
      <c r="E5" s="252" t="s">
        <v>21</v>
      </c>
      <c r="F5" s="252" t="s">
        <v>22</v>
      </c>
      <c r="G5" s="62" t="s">
        <v>23</v>
      </c>
      <c r="H5" s="261" t="s">
        <v>24</v>
      </c>
      <c r="I5" s="252" t="s">
        <v>25</v>
      </c>
      <c r="J5" s="252" t="s">
        <v>26</v>
      </c>
      <c r="K5" s="252" t="s">
        <v>27</v>
      </c>
      <c r="L5" s="252" t="s">
        <v>28</v>
      </c>
      <c r="M5" s="252" t="s">
        <v>29</v>
      </c>
      <c r="N5" s="252" t="s">
        <v>30</v>
      </c>
      <c r="O5" s="252" t="s">
        <v>31</v>
      </c>
      <c r="P5" s="252" t="s">
        <v>32</v>
      </c>
      <c r="Q5" s="252" t="s">
        <v>33</v>
      </c>
      <c r="R5" s="252" t="s">
        <v>34</v>
      </c>
      <c r="S5" s="252" t="s">
        <v>35</v>
      </c>
      <c r="T5" s="252" t="s">
        <v>36</v>
      </c>
      <c r="U5" s="252" t="s">
        <v>37</v>
      </c>
      <c r="V5" s="252" t="s">
        <v>38</v>
      </c>
      <c r="W5" s="262" t="s">
        <v>39</v>
      </c>
      <c r="X5" s="136" t="s">
        <v>40</v>
      </c>
    </row>
    <row r="6" spans="2:24" ht="15.75" x14ac:dyDescent="0.25">
      <c r="B6" s="264">
        <v>1</v>
      </c>
      <c r="C6" s="77"/>
      <c r="D6" s="76"/>
      <c r="E6" s="64"/>
      <c r="F6" s="65"/>
      <c r="G6" s="64"/>
      <c r="H6" s="65"/>
      <c r="I6" s="65"/>
      <c r="J6" s="65"/>
      <c r="K6" s="151"/>
      <c r="L6" s="154"/>
      <c r="M6" s="151"/>
      <c r="N6" s="154"/>
      <c r="O6" s="151"/>
      <c r="P6" s="154"/>
      <c r="Q6" s="151"/>
      <c r="R6" s="154"/>
      <c r="S6" s="151"/>
      <c r="T6" s="154"/>
      <c r="U6" s="151"/>
      <c r="V6" s="154"/>
      <c r="W6" s="151"/>
      <c r="X6" s="267">
        <f>SUM(D6:W6)</f>
        <v>0</v>
      </c>
    </row>
    <row r="7" spans="2:24" ht="15.75" x14ac:dyDescent="0.25">
      <c r="B7" s="264">
        <v>2</v>
      </c>
      <c r="C7" s="77"/>
      <c r="D7" s="76"/>
      <c r="E7" s="63"/>
      <c r="F7" s="65"/>
      <c r="G7" s="64"/>
      <c r="H7" s="65"/>
      <c r="I7" s="65"/>
      <c r="J7" s="65"/>
      <c r="K7" s="151"/>
      <c r="L7" s="64"/>
      <c r="M7" s="151"/>
      <c r="N7" s="64"/>
      <c r="O7" s="151"/>
      <c r="P7" s="64"/>
      <c r="Q7" s="151"/>
      <c r="R7" s="64"/>
      <c r="S7" s="151"/>
      <c r="T7" s="64"/>
      <c r="U7" s="151"/>
      <c r="V7" s="64"/>
      <c r="W7" s="151"/>
      <c r="X7" s="267">
        <f t="shared" ref="X7:X31" si="0">SUM(D7:W7)</f>
        <v>0</v>
      </c>
    </row>
    <row r="8" spans="2:24" ht="15.75" x14ac:dyDescent="0.25">
      <c r="B8" s="264">
        <v>3</v>
      </c>
      <c r="C8" s="77"/>
      <c r="D8" s="76"/>
      <c r="E8" s="63"/>
      <c r="F8" s="65"/>
      <c r="G8" s="64"/>
      <c r="H8" s="65"/>
      <c r="I8" s="65"/>
      <c r="J8" s="65"/>
      <c r="K8" s="151"/>
      <c r="L8" s="64"/>
      <c r="M8" s="151"/>
      <c r="N8" s="64"/>
      <c r="O8" s="151"/>
      <c r="P8" s="64"/>
      <c r="Q8" s="151"/>
      <c r="R8" s="64"/>
      <c r="S8" s="151"/>
      <c r="T8" s="64"/>
      <c r="U8" s="151"/>
      <c r="V8" s="64"/>
      <c r="W8" s="151"/>
      <c r="X8" s="267">
        <f t="shared" si="0"/>
        <v>0</v>
      </c>
    </row>
    <row r="9" spans="2:24" ht="15.75" x14ac:dyDescent="0.25">
      <c r="B9" s="264">
        <v>4</v>
      </c>
      <c r="C9" s="77"/>
      <c r="D9" s="76"/>
      <c r="E9" s="63"/>
      <c r="F9" s="65"/>
      <c r="G9" s="64"/>
      <c r="H9" s="65"/>
      <c r="I9" s="65"/>
      <c r="J9" s="65"/>
      <c r="K9" s="151"/>
      <c r="L9" s="64"/>
      <c r="M9" s="151"/>
      <c r="N9" s="64"/>
      <c r="O9" s="151"/>
      <c r="P9" s="64"/>
      <c r="Q9" s="151"/>
      <c r="R9" s="64"/>
      <c r="S9" s="151"/>
      <c r="T9" s="64"/>
      <c r="U9" s="151"/>
      <c r="V9" s="64"/>
      <c r="W9" s="151"/>
      <c r="X9" s="267">
        <f t="shared" si="0"/>
        <v>0</v>
      </c>
    </row>
    <row r="10" spans="2:24" ht="15.75" x14ac:dyDescent="0.25">
      <c r="B10" s="264">
        <v>5</v>
      </c>
      <c r="C10" s="77"/>
      <c r="D10" s="76"/>
      <c r="E10" s="63"/>
      <c r="F10" s="65"/>
      <c r="G10" s="64"/>
      <c r="H10" s="65"/>
      <c r="I10" s="65"/>
      <c r="J10" s="65"/>
      <c r="K10" s="151"/>
      <c r="L10" s="64"/>
      <c r="M10" s="151"/>
      <c r="N10" s="64"/>
      <c r="O10" s="151"/>
      <c r="P10" s="64"/>
      <c r="Q10" s="151"/>
      <c r="R10" s="64"/>
      <c r="S10" s="151"/>
      <c r="T10" s="64"/>
      <c r="U10" s="151"/>
      <c r="V10" s="64"/>
      <c r="W10" s="151"/>
      <c r="X10" s="267">
        <f t="shared" si="0"/>
        <v>0</v>
      </c>
    </row>
    <row r="11" spans="2:24" ht="15.75" x14ac:dyDescent="0.25">
      <c r="B11" s="264">
        <v>6</v>
      </c>
      <c r="C11" s="77"/>
      <c r="D11" s="76"/>
      <c r="E11" s="63"/>
      <c r="F11" s="65"/>
      <c r="G11" s="64"/>
      <c r="H11" s="65"/>
      <c r="I11" s="65"/>
      <c r="J11" s="65"/>
      <c r="K11" s="151"/>
      <c r="L11" s="64"/>
      <c r="M11" s="151"/>
      <c r="N11" s="64"/>
      <c r="O11" s="151"/>
      <c r="P11" s="64"/>
      <c r="Q11" s="151"/>
      <c r="R11" s="64"/>
      <c r="S11" s="151"/>
      <c r="T11" s="64"/>
      <c r="U11" s="151"/>
      <c r="V11" s="64"/>
      <c r="W11" s="151"/>
      <c r="X11" s="267">
        <f t="shared" si="0"/>
        <v>0</v>
      </c>
    </row>
    <row r="12" spans="2:24" ht="15.75" x14ac:dyDescent="0.25">
      <c r="B12" s="264">
        <v>7</v>
      </c>
      <c r="C12" s="77"/>
      <c r="D12" s="76"/>
      <c r="E12" s="63"/>
      <c r="F12" s="65"/>
      <c r="G12" s="64"/>
      <c r="H12" s="65"/>
      <c r="I12" s="65"/>
      <c r="J12" s="65"/>
      <c r="K12" s="151"/>
      <c r="L12" s="64"/>
      <c r="M12" s="151"/>
      <c r="N12" s="64"/>
      <c r="O12" s="151"/>
      <c r="P12" s="64"/>
      <c r="Q12" s="151"/>
      <c r="R12" s="64"/>
      <c r="S12" s="151"/>
      <c r="T12" s="64"/>
      <c r="U12" s="151"/>
      <c r="V12" s="64"/>
      <c r="W12" s="151"/>
      <c r="X12" s="267">
        <f t="shared" si="0"/>
        <v>0</v>
      </c>
    </row>
    <row r="13" spans="2:24" ht="15.75" x14ac:dyDescent="0.25">
      <c r="B13" s="264">
        <v>8</v>
      </c>
      <c r="C13" s="78"/>
      <c r="D13" s="76"/>
      <c r="E13" s="63"/>
      <c r="F13" s="65"/>
      <c r="G13" s="64"/>
      <c r="H13" s="65"/>
      <c r="I13" s="65"/>
      <c r="J13" s="65"/>
      <c r="K13" s="151"/>
      <c r="L13" s="64"/>
      <c r="M13" s="151"/>
      <c r="N13" s="64"/>
      <c r="O13" s="151"/>
      <c r="P13" s="64"/>
      <c r="Q13" s="151"/>
      <c r="R13" s="64"/>
      <c r="S13" s="151"/>
      <c r="T13" s="64"/>
      <c r="U13" s="151"/>
      <c r="V13" s="64"/>
      <c r="W13" s="151"/>
      <c r="X13" s="267">
        <f t="shared" si="0"/>
        <v>0</v>
      </c>
    </row>
    <row r="14" spans="2:24" ht="15.75" x14ac:dyDescent="0.25">
      <c r="B14" s="264">
        <v>9</v>
      </c>
      <c r="C14" s="78"/>
      <c r="D14" s="76"/>
      <c r="E14" s="63"/>
      <c r="F14" s="65"/>
      <c r="G14" s="64"/>
      <c r="H14" s="65"/>
      <c r="I14" s="65"/>
      <c r="J14" s="65"/>
      <c r="K14" s="151"/>
      <c r="L14" s="64"/>
      <c r="M14" s="151"/>
      <c r="N14" s="64"/>
      <c r="O14" s="151"/>
      <c r="P14" s="64"/>
      <c r="Q14" s="151"/>
      <c r="R14" s="64"/>
      <c r="S14" s="151"/>
      <c r="T14" s="64"/>
      <c r="U14" s="151"/>
      <c r="V14" s="64"/>
      <c r="W14" s="151"/>
      <c r="X14" s="267">
        <f t="shared" si="0"/>
        <v>0</v>
      </c>
    </row>
    <row r="15" spans="2:24" ht="15.75" x14ac:dyDescent="0.25">
      <c r="B15" s="264">
        <v>10</v>
      </c>
      <c r="C15" s="78"/>
      <c r="D15" s="76"/>
      <c r="E15" s="63"/>
      <c r="F15" s="65"/>
      <c r="G15" s="64"/>
      <c r="H15" s="65"/>
      <c r="I15" s="65"/>
      <c r="J15" s="65"/>
      <c r="K15" s="151"/>
      <c r="L15" s="64"/>
      <c r="M15" s="151"/>
      <c r="N15" s="64"/>
      <c r="O15" s="151"/>
      <c r="P15" s="64"/>
      <c r="Q15" s="151"/>
      <c r="R15" s="64"/>
      <c r="S15" s="151"/>
      <c r="T15" s="64"/>
      <c r="U15" s="151"/>
      <c r="V15" s="64"/>
      <c r="W15" s="151"/>
      <c r="X15" s="267">
        <f t="shared" si="0"/>
        <v>0</v>
      </c>
    </row>
    <row r="16" spans="2:24" ht="15.75" x14ac:dyDescent="0.25">
      <c r="B16" s="264">
        <v>11</v>
      </c>
      <c r="C16" s="78"/>
      <c r="D16" s="76"/>
      <c r="E16" s="63"/>
      <c r="F16" s="65"/>
      <c r="G16" s="64"/>
      <c r="H16" s="65"/>
      <c r="I16" s="65"/>
      <c r="J16" s="65"/>
      <c r="K16" s="151"/>
      <c r="L16" s="64"/>
      <c r="M16" s="151"/>
      <c r="N16" s="64"/>
      <c r="O16" s="151"/>
      <c r="P16" s="64"/>
      <c r="Q16" s="151"/>
      <c r="R16" s="64"/>
      <c r="S16" s="151"/>
      <c r="T16" s="64"/>
      <c r="U16" s="151"/>
      <c r="V16" s="64"/>
      <c r="W16" s="151"/>
      <c r="X16" s="267">
        <f t="shared" si="0"/>
        <v>0</v>
      </c>
    </row>
    <row r="17" spans="2:24" ht="15.75" x14ac:dyDescent="0.25">
      <c r="B17" s="264">
        <v>12</v>
      </c>
      <c r="C17" s="78"/>
      <c r="D17" s="76"/>
      <c r="E17" s="63"/>
      <c r="F17" s="65"/>
      <c r="G17" s="64"/>
      <c r="H17" s="65"/>
      <c r="I17" s="65"/>
      <c r="J17" s="65"/>
      <c r="K17" s="151"/>
      <c r="L17" s="64"/>
      <c r="M17" s="151"/>
      <c r="N17" s="64"/>
      <c r="O17" s="151"/>
      <c r="P17" s="64"/>
      <c r="Q17" s="151"/>
      <c r="R17" s="64"/>
      <c r="S17" s="151"/>
      <c r="T17" s="64"/>
      <c r="U17" s="151"/>
      <c r="V17" s="64"/>
      <c r="W17" s="151"/>
      <c r="X17" s="267">
        <f t="shared" si="0"/>
        <v>0</v>
      </c>
    </row>
    <row r="18" spans="2:24" ht="15.75" x14ac:dyDescent="0.25">
      <c r="B18" s="264">
        <v>13</v>
      </c>
      <c r="C18" s="78"/>
      <c r="D18" s="76"/>
      <c r="E18" s="63"/>
      <c r="F18" s="65"/>
      <c r="G18" s="64"/>
      <c r="H18" s="65"/>
      <c r="I18" s="65"/>
      <c r="J18" s="65"/>
      <c r="K18" s="151"/>
      <c r="L18" s="64"/>
      <c r="M18" s="151"/>
      <c r="N18" s="64"/>
      <c r="O18" s="151"/>
      <c r="P18" s="64"/>
      <c r="Q18" s="151"/>
      <c r="R18" s="64"/>
      <c r="S18" s="151"/>
      <c r="T18" s="64"/>
      <c r="U18" s="151"/>
      <c r="V18" s="64"/>
      <c r="W18" s="151"/>
      <c r="X18" s="267">
        <f t="shared" si="0"/>
        <v>0</v>
      </c>
    </row>
    <row r="19" spans="2:24" ht="15.75" x14ac:dyDescent="0.25">
      <c r="B19" s="264">
        <v>14</v>
      </c>
      <c r="C19" s="78"/>
      <c r="D19" s="76"/>
      <c r="E19" s="63"/>
      <c r="F19" s="65"/>
      <c r="G19" s="64"/>
      <c r="H19" s="65"/>
      <c r="I19" s="65"/>
      <c r="J19" s="65"/>
      <c r="K19" s="151"/>
      <c r="L19" s="64"/>
      <c r="M19" s="151"/>
      <c r="N19" s="64"/>
      <c r="O19" s="151"/>
      <c r="P19" s="64"/>
      <c r="Q19" s="151"/>
      <c r="R19" s="64"/>
      <c r="S19" s="151"/>
      <c r="T19" s="64"/>
      <c r="U19" s="151"/>
      <c r="V19" s="64"/>
      <c r="W19" s="151"/>
      <c r="X19" s="267">
        <f t="shared" si="0"/>
        <v>0</v>
      </c>
    </row>
    <row r="20" spans="2:24" ht="15.75" x14ac:dyDescent="0.25">
      <c r="B20" s="264">
        <v>15</v>
      </c>
      <c r="C20" s="78"/>
      <c r="D20" s="76"/>
      <c r="E20" s="63"/>
      <c r="F20" s="65"/>
      <c r="G20" s="64"/>
      <c r="H20" s="65"/>
      <c r="I20" s="65"/>
      <c r="J20" s="65"/>
      <c r="K20" s="151"/>
      <c r="L20" s="64"/>
      <c r="M20" s="151"/>
      <c r="N20" s="64"/>
      <c r="O20" s="151"/>
      <c r="P20" s="64"/>
      <c r="Q20" s="151"/>
      <c r="R20" s="64"/>
      <c r="S20" s="151"/>
      <c r="T20" s="64"/>
      <c r="U20" s="151"/>
      <c r="V20" s="64"/>
      <c r="W20" s="151"/>
      <c r="X20" s="267">
        <f t="shared" si="0"/>
        <v>0</v>
      </c>
    </row>
    <row r="21" spans="2:24" ht="15.75" x14ac:dyDescent="0.25">
      <c r="B21" s="264">
        <v>16</v>
      </c>
      <c r="C21" s="78"/>
      <c r="D21" s="76"/>
      <c r="E21" s="63"/>
      <c r="F21" s="65"/>
      <c r="G21" s="64"/>
      <c r="H21" s="65"/>
      <c r="I21" s="65"/>
      <c r="J21" s="65"/>
      <c r="K21" s="151"/>
      <c r="L21" s="64"/>
      <c r="M21" s="151"/>
      <c r="N21" s="64"/>
      <c r="O21" s="151"/>
      <c r="P21" s="64"/>
      <c r="Q21" s="151"/>
      <c r="R21" s="64"/>
      <c r="S21" s="151"/>
      <c r="T21" s="64"/>
      <c r="U21" s="151"/>
      <c r="V21" s="64"/>
      <c r="W21" s="151"/>
      <c r="X21" s="267">
        <f t="shared" si="0"/>
        <v>0</v>
      </c>
    </row>
    <row r="22" spans="2:24" ht="15.75" x14ac:dyDescent="0.25">
      <c r="B22" s="264">
        <v>17</v>
      </c>
      <c r="C22" s="78"/>
      <c r="D22" s="76"/>
      <c r="E22" s="63"/>
      <c r="F22" s="65"/>
      <c r="G22" s="64"/>
      <c r="H22" s="65"/>
      <c r="I22" s="65"/>
      <c r="J22" s="65"/>
      <c r="K22" s="151"/>
      <c r="L22" s="64"/>
      <c r="M22" s="151"/>
      <c r="N22" s="64"/>
      <c r="O22" s="151"/>
      <c r="P22" s="64"/>
      <c r="Q22" s="151"/>
      <c r="R22" s="64"/>
      <c r="S22" s="151"/>
      <c r="T22" s="64"/>
      <c r="U22" s="151"/>
      <c r="V22" s="64"/>
      <c r="W22" s="151"/>
      <c r="X22" s="267">
        <f t="shared" si="0"/>
        <v>0</v>
      </c>
    </row>
    <row r="23" spans="2:24" ht="15.75" x14ac:dyDescent="0.25">
      <c r="B23" s="264">
        <v>18</v>
      </c>
      <c r="C23" s="78"/>
      <c r="D23" s="76"/>
      <c r="E23" s="63"/>
      <c r="F23" s="65"/>
      <c r="G23" s="64"/>
      <c r="H23" s="65"/>
      <c r="I23" s="65"/>
      <c r="J23" s="65"/>
      <c r="K23" s="151"/>
      <c r="L23" s="64"/>
      <c r="M23" s="151"/>
      <c r="N23" s="64"/>
      <c r="O23" s="151"/>
      <c r="P23" s="64"/>
      <c r="Q23" s="151"/>
      <c r="R23" s="64"/>
      <c r="S23" s="151"/>
      <c r="T23" s="64"/>
      <c r="U23" s="151"/>
      <c r="V23" s="64"/>
      <c r="W23" s="151"/>
      <c r="X23" s="267">
        <f t="shared" si="0"/>
        <v>0</v>
      </c>
    </row>
    <row r="24" spans="2:24" ht="15.75" x14ac:dyDescent="0.25">
      <c r="B24" s="264">
        <v>19</v>
      </c>
      <c r="C24" s="78"/>
      <c r="D24" s="76"/>
      <c r="E24" s="63"/>
      <c r="F24" s="65"/>
      <c r="G24" s="64"/>
      <c r="H24" s="65"/>
      <c r="I24" s="65"/>
      <c r="J24" s="65"/>
      <c r="K24" s="151"/>
      <c r="L24" s="64"/>
      <c r="M24" s="151"/>
      <c r="N24" s="64"/>
      <c r="O24" s="151"/>
      <c r="P24" s="64"/>
      <c r="Q24" s="151"/>
      <c r="R24" s="64"/>
      <c r="S24" s="151"/>
      <c r="T24" s="64"/>
      <c r="U24" s="151"/>
      <c r="V24" s="64"/>
      <c r="W24" s="151"/>
      <c r="X24" s="267">
        <f t="shared" si="0"/>
        <v>0</v>
      </c>
    </row>
    <row r="25" spans="2:24" ht="15.75" x14ac:dyDescent="0.25">
      <c r="B25" s="264">
        <v>20</v>
      </c>
      <c r="C25" s="78"/>
      <c r="D25" s="76"/>
      <c r="E25" s="63"/>
      <c r="F25" s="65"/>
      <c r="G25" s="64"/>
      <c r="H25" s="65"/>
      <c r="I25" s="65"/>
      <c r="J25" s="65"/>
      <c r="K25" s="151"/>
      <c r="L25" s="64"/>
      <c r="M25" s="151"/>
      <c r="N25" s="64"/>
      <c r="O25" s="151"/>
      <c r="P25" s="64"/>
      <c r="Q25" s="151"/>
      <c r="R25" s="64"/>
      <c r="S25" s="151"/>
      <c r="T25" s="64"/>
      <c r="U25" s="151"/>
      <c r="V25" s="64"/>
      <c r="W25" s="151"/>
      <c r="X25" s="267">
        <f t="shared" si="0"/>
        <v>0</v>
      </c>
    </row>
    <row r="26" spans="2:24" ht="15.75" x14ac:dyDescent="0.25">
      <c r="B26" s="264">
        <v>21</v>
      </c>
      <c r="C26" s="78"/>
      <c r="D26" s="76"/>
      <c r="E26" s="63"/>
      <c r="F26" s="65"/>
      <c r="G26" s="64"/>
      <c r="H26" s="65"/>
      <c r="I26" s="65"/>
      <c r="J26" s="65"/>
      <c r="K26" s="151"/>
      <c r="L26" s="64"/>
      <c r="M26" s="151"/>
      <c r="N26" s="64"/>
      <c r="O26" s="151"/>
      <c r="P26" s="64"/>
      <c r="Q26" s="151"/>
      <c r="R26" s="64"/>
      <c r="S26" s="151"/>
      <c r="T26" s="64"/>
      <c r="U26" s="151"/>
      <c r="V26" s="64"/>
      <c r="W26" s="151"/>
      <c r="X26" s="267">
        <f t="shared" si="0"/>
        <v>0</v>
      </c>
    </row>
    <row r="27" spans="2:24" ht="15.75" x14ac:dyDescent="0.25">
      <c r="B27" s="264">
        <v>22</v>
      </c>
      <c r="C27" s="78"/>
      <c r="D27" s="76"/>
      <c r="E27" s="63"/>
      <c r="F27" s="65"/>
      <c r="G27" s="64"/>
      <c r="H27" s="65"/>
      <c r="I27" s="65"/>
      <c r="J27" s="65"/>
      <c r="K27" s="151"/>
      <c r="L27" s="64"/>
      <c r="M27" s="151"/>
      <c r="N27" s="64"/>
      <c r="O27" s="151"/>
      <c r="P27" s="64"/>
      <c r="Q27" s="151"/>
      <c r="R27" s="64"/>
      <c r="S27" s="151"/>
      <c r="T27" s="64"/>
      <c r="U27" s="151"/>
      <c r="V27" s="64"/>
      <c r="W27" s="151"/>
      <c r="X27" s="267">
        <f t="shared" si="0"/>
        <v>0</v>
      </c>
    </row>
    <row r="28" spans="2:24" ht="15.75" x14ac:dyDescent="0.25">
      <c r="B28" s="264">
        <v>23</v>
      </c>
      <c r="C28" s="78"/>
      <c r="D28" s="76"/>
      <c r="E28" s="63"/>
      <c r="F28" s="65"/>
      <c r="G28" s="64"/>
      <c r="H28" s="65"/>
      <c r="I28" s="65"/>
      <c r="J28" s="65"/>
      <c r="K28" s="151"/>
      <c r="L28" s="64"/>
      <c r="M28" s="151"/>
      <c r="N28" s="64"/>
      <c r="O28" s="151"/>
      <c r="P28" s="64"/>
      <c r="Q28" s="151"/>
      <c r="R28" s="64"/>
      <c r="S28" s="151"/>
      <c r="T28" s="64"/>
      <c r="U28" s="151"/>
      <c r="V28" s="64"/>
      <c r="W28" s="151"/>
      <c r="X28" s="267">
        <f t="shared" si="0"/>
        <v>0</v>
      </c>
    </row>
    <row r="29" spans="2:24" ht="15.75" x14ac:dyDescent="0.25">
      <c r="B29" s="264">
        <v>24</v>
      </c>
      <c r="C29" s="78"/>
      <c r="D29" s="76"/>
      <c r="E29" s="63"/>
      <c r="F29" s="76"/>
      <c r="G29" s="63"/>
      <c r="H29" s="76"/>
      <c r="I29" s="76"/>
      <c r="J29" s="76"/>
      <c r="K29" s="152"/>
      <c r="L29" s="63"/>
      <c r="M29" s="152"/>
      <c r="N29" s="63"/>
      <c r="O29" s="152"/>
      <c r="P29" s="63"/>
      <c r="Q29" s="152"/>
      <c r="R29" s="63"/>
      <c r="S29" s="152"/>
      <c r="T29" s="63"/>
      <c r="U29" s="152"/>
      <c r="V29" s="63"/>
      <c r="W29" s="152"/>
      <c r="X29" s="268">
        <f t="shared" si="0"/>
        <v>0</v>
      </c>
    </row>
    <row r="30" spans="2:24" ht="15.75" x14ac:dyDescent="0.25">
      <c r="B30" s="264">
        <v>25</v>
      </c>
      <c r="C30" s="78"/>
      <c r="D30" s="76"/>
      <c r="E30" s="63"/>
      <c r="F30" s="65"/>
      <c r="G30" s="64"/>
      <c r="H30" s="65"/>
      <c r="I30" s="65"/>
      <c r="J30" s="65"/>
      <c r="K30" s="151"/>
      <c r="L30" s="64"/>
      <c r="M30" s="151"/>
      <c r="N30" s="64"/>
      <c r="O30" s="151"/>
      <c r="P30" s="64"/>
      <c r="Q30" s="151"/>
      <c r="R30" s="64"/>
      <c r="S30" s="151"/>
      <c r="T30" s="64"/>
      <c r="U30" s="151"/>
      <c r="V30" s="64"/>
      <c r="W30" s="151"/>
      <c r="X30" s="267">
        <f t="shared" si="0"/>
        <v>0</v>
      </c>
    </row>
    <row r="31" spans="2:24" ht="16.5" thickBot="1" x14ac:dyDescent="0.3">
      <c r="B31" s="265">
        <v>26</v>
      </c>
      <c r="C31" s="93"/>
      <c r="D31" s="94"/>
      <c r="E31" s="95"/>
      <c r="F31" s="96"/>
      <c r="G31" s="127"/>
      <c r="H31" s="96"/>
      <c r="I31" s="96"/>
      <c r="J31" s="96"/>
      <c r="K31" s="153"/>
      <c r="L31" s="127"/>
      <c r="M31" s="153"/>
      <c r="N31" s="127"/>
      <c r="O31" s="153"/>
      <c r="P31" s="127"/>
      <c r="Q31" s="153"/>
      <c r="R31" s="127"/>
      <c r="S31" s="153"/>
      <c r="T31" s="127"/>
      <c r="U31" s="153"/>
      <c r="V31" s="127"/>
      <c r="W31" s="153"/>
      <c r="X31" s="269">
        <f t="shared" si="0"/>
        <v>0</v>
      </c>
    </row>
    <row r="32" spans="2:24" ht="17.25" thickTop="1" thickBot="1" x14ac:dyDescent="0.3">
      <c r="B32" s="214"/>
      <c r="C32" s="266" t="s">
        <v>12</v>
      </c>
      <c r="D32" s="229">
        <f>SUBTOTAL(109,Table8[1])</f>
        <v>0</v>
      </c>
      <c r="E32" s="229">
        <f>SUBTOTAL(109,Table8[2])</f>
        <v>0</v>
      </c>
      <c r="F32" s="246">
        <f>SUBTOTAL(109,Table8[3])</f>
        <v>0</v>
      </c>
      <c r="G32" s="229">
        <f>SUBTOTAL(109,Table8[4])</f>
        <v>0</v>
      </c>
      <c r="H32" s="246">
        <f>SUBTOTAL(109,Table8[5])</f>
        <v>0</v>
      </c>
      <c r="I32" s="246">
        <f>SUBTOTAL(109,Table8[6])</f>
        <v>0</v>
      </c>
      <c r="J32" s="246">
        <f>SUBTOTAL(109,Table8[7])</f>
        <v>0</v>
      </c>
      <c r="K32" s="246">
        <f>SUBTOTAL(109,Table8[8])</f>
        <v>0</v>
      </c>
      <c r="L32" s="246">
        <f>SUBTOTAL(109,Table8[9])</f>
        <v>0</v>
      </c>
      <c r="M32" s="246">
        <f>SUBTOTAL(109,Table8[10])</f>
        <v>0</v>
      </c>
      <c r="N32" s="246">
        <f>SUBTOTAL(109,Table8[11])</f>
        <v>0</v>
      </c>
      <c r="O32" s="246">
        <f>SUBTOTAL(109,Table8[12])</f>
        <v>0</v>
      </c>
      <c r="P32" s="246">
        <f>SUBTOTAL(109,Table8[13])</f>
        <v>0</v>
      </c>
      <c r="Q32" s="246">
        <f>SUBTOTAL(109,Table8[14])</f>
        <v>0</v>
      </c>
      <c r="R32" s="246">
        <f>SUBTOTAL(109,Table8[15])</f>
        <v>0</v>
      </c>
      <c r="S32" s="246">
        <f>SUBTOTAL(109,Table8[16])</f>
        <v>0</v>
      </c>
      <c r="T32" s="246">
        <f>SUBTOTAL(109,Table8[17])</f>
        <v>0</v>
      </c>
      <c r="U32" s="246">
        <f>SUBTOTAL(109,Table8[18])</f>
        <v>0</v>
      </c>
      <c r="V32" s="246">
        <f>SUBTOTAL(109,Table8[19])</f>
        <v>0</v>
      </c>
      <c r="W32" s="247">
        <f>SUBTOTAL(109,Table8[20])</f>
        <v>0</v>
      </c>
      <c r="X32" s="142">
        <f>SUBTOTAL(109,Table8[Totals])</f>
        <v>0</v>
      </c>
    </row>
    <row r="33" spans="3:24" ht="15.75" x14ac:dyDescent="0.25">
      <c r="C33" s="79"/>
      <c r="D33" s="92"/>
      <c r="E33" s="92"/>
      <c r="F33" s="92"/>
      <c r="G33" s="92"/>
      <c r="H33" s="92"/>
      <c r="I33" s="92"/>
      <c r="J33" s="92"/>
      <c r="K33" s="92"/>
      <c r="L33" s="92"/>
      <c r="M33" s="92"/>
      <c r="N33" s="92"/>
      <c r="O33" s="92"/>
      <c r="P33" s="92"/>
      <c r="Q33" s="92"/>
      <c r="R33" s="92"/>
      <c r="S33" s="92"/>
      <c r="T33" s="92"/>
      <c r="U33" s="92"/>
      <c r="V33" s="92"/>
      <c r="W33" s="92"/>
      <c r="X33" s="92"/>
    </row>
  </sheetData>
  <sheetProtection algorithmName="SHA-512" hashValue="vqFaRXI1Pu0/wMTO5UNao/54YFOLMUEQlyY0fivMMEl70pjG3jmHek+apwJRyff5Pj14tTlh+D5Pfn04b1s8zQ==" saltValue="eLXfaIkfu3TmhiFyJxgKZQ==" spinCount="100000" sheet="1" selectLockedCells="1"/>
  <protectedRanges>
    <protectedRange sqref="C6:W32" name="Range1"/>
  </protectedRanges>
  <customSheetViews>
    <customSheetView guid="{F126E97A-B0F3-4418-B380-299E4CE9A992}">
      <selection activeCell="H8" sqref="H8"/>
      <pageMargins left="0" right="0" top="0" bottom="0" header="0" footer="0"/>
    </customSheetView>
  </customSheetViews>
  <mergeCells count="2">
    <mergeCell ref="B2:X2"/>
    <mergeCell ref="D4:W4"/>
  </mergeCells>
  <phoneticPr fontId="5"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AEE19-62B6-4B6A-95C1-D13AF16A535D}">
  <sheetPr>
    <tabColor theme="9"/>
  </sheetPr>
  <dimension ref="A1:Y22"/>
  <sheetViews>
    <sheetView zoomScaleNormal="100" workbookViewId="0">
      <selection activeCell="B8" sqref="B8"/>
    </sheetView>
  </sheetViews>
  <sheetFormatPr defaultRowHeight="15" x14ac:dyDescent="0.2"/>
  <cols>
    <col min="1" max="1" width="2.21875" customWidth="1"/>
    <col min="2" max="2" width="38.77734375" customWidth="1"/>
    <col min="3" max="22" width="11.77734375" customWidth="1"/>
    <col min="23" max="23" width="12.77734375" customWidth="1"/>
  </cols>
  <sheetData>
    <row r="1" spans="1:25" ht="15.75" thickBot="1" x14ac:dyDescent="0.25">
      <c r="A1" s="3"/>
      <c r="B1" s="3"/>
      <c r="C1" s="3"/>
      <c r="D1" s="3"/>
      <c r="E1" s="3"/>
      <c r="F1" s="3"/>
      <c r="G1" s="3"/>
      <c r="H1" s="3"/>
      <c r="I1" s="3"/>
      <c r="J1" s="3"/>
      <c r="K1" s="3"/>
      <c r="L1" s="3"/>
      <c r="M1" s="3"/>
      <c r="N1" s="3"/>
      <c r="O1" s="3"/>
      <c r="P1" s="3"/>
      <c r="Q1" s="3"/>
      <c r="R1" s="3"/>
      <c r="S1" s="3"/>
      <c r="T1" s="3"/>
      <c r="U1" s="3"/>
      <c r="V1" s="3"/>
      <c r="W1" s="3"/>
      <c r="X1" s="3"/>
      <c r="Y1" s="3"/>
    </row>
    <row r="2" spans="1:25" ht="30" customHeight="1" thickBot="1" x14ac:dyDescent="0.25">
      <c r="A2" s="3"/>
      <c r="B2" s="286" t="s">
        <v>13</v>
      </c>
      <c r="C2" s="287"/>
      <c r="D2" s="287"/>
      <c r="E2" s="287"/>
      <c r="F2" s="287"/>
      <c r="G2" s="287"/>
      <c r="H2" s="287"/>
      <c r="I2" s="287"/>
      <c r="J2" s="287"/>
      <c r="K2" s="287"/>
      <c r="L2" s="287"/>
      <c r="M2" s="287"/>
      <c r="N2" s="287"/>
      <c r="O2" s="287"/>
      <c r="P2" s="287"/>
      <c r="Q2" s="287"/>
      <c r="R2" s="287"/>
      <c r="S2" s="287"/>
      <c r="T2" s="287"/>
      <c r="U2" s="287"/>
      <c r="V2" s="287"/>
      <c r="W2" s="288"/>
      <c r="X2" s="3"/>
      <c r="Y2" s="3"/>
    </row>
    <row r="3" spans="1:25" ht="18.75" thickBot="1" x14ac:dyDescent="0.25">
      <c r="A3" s="3"/>
      <c r="B3" s="90"/>
      <c r="C3" s="91"/>
      <c r="D3" s="91"/>
      <c r="E3" s="91"/>
      <c r="F3" s="91"/>
      <c r="G3" s="91"/>
      <c r="H3" s="91"/>
      <c r="I3" s="91"/>
      <c r="J3" s="91"/>
      <c r="K3" s="91"/>
      <c r="L3" s="91"/>
      <c r="M3" s="91"/>
      <c r="N3" s="91"/>
      <c r="O3" s="91"/>
      <c r="P3" s="91"/>
      <c r="Q3" s="91"/>
      <c r="R3" s="91"/>
      <c r="S3" s="91"/>
      <c r="T3" s="91"/>
      <c r="U3" s="91"/>
      <c r="V3" s="91"/>
      <c r="W3" s="90"/>
      <c r="X3" s="3"/>
      <c r="Y3" s="3"/>
    </row>
    <row r="4" spans="1:25" ht="22.5" customHeight="1" thickBot="1" x14ac:dyDescent="0.25">
      <c r="A4" s="3"/>
      <c r="B4" s="90"/>
      <c r="C4" s="289" t="s">
        <v>50</v>
      </c>
      <c r="D4" s="290"/>
      <c r="E4" s="290"/>
      <c r="F4" s="290"/>
      <c r="G4" s="290"/>
      <c r="H4" s="290"/>
      <c r="I4" s="290"/>
      <c r="J4" s="290"/>
      <c r="K4" s="290"/>
      <c r="L4" s="290"/>
      <c r="M4" s="290"/>
      <c r="N4" s="290"/>
      <c r="O4" s="290"/>
      <c r="P4" s="290"/>
      <c r="Q4" s="290"/>
      <c r="R4" s="290"/>
      <c r="S4" s="290"/>
      <c r="T4" s="290"/>
      <c r="U4" s="290"/>
      <c r="V4" s="291"/>
      <c r="W4" s="90"/>
      <c r="X4" s="3"/>
      <c r="Y4" s="3"/>
    </row>
    <row r="5" spans="1:25" s="101" customFormat="1" ht="22.5" customHeight="1" thickBot="1" x14ac:dyDescent="0.25">
      <c r="A5" s="221"/>
      <c r="B5" s="67" t="s">
        <v>51</v>
      </c>
      <c r="C5" s="62" t="s">
        <v>20</v>
      </c>
      <c r="D5" s="107" t="s">
        <v>21</v>
      </c>
      <c r="E5" s="107" t="s">
        <v>22</v>
      </c>
      <c r="F5" s="107" t="s">
        <v>23</v>
      </c>
      <c r="G5" s="107" t="s">
        <v>24</v>
      </c>
      <c r="H5" s="107" t="s">
        <v>25</v>
      </c>
      <c r="I5" s="107" t="s">
        <v>26</v>
      </c>
      <c r="J5" s="107" t="s">
        <v>27</v>
      </c>
      <c r="K5" s="107" t="s">
        <v>28</v>
      </c>
      <c r="L5" s="107" t="s">
        <v>29</v>
      </c>
      <c r="M5" s="107" t="s">
        <v>30</v>
      </c>
      <c r="N5" s="107" t="s">
        <v>31</v>
      </c>
      <c r="O5" s="107" t="s">
        <v>32</v>
      </c>
      <c r="P5" s="107" t="s">
        <v>33</v>
      </c>
      <c r="Q5" s="107" t="s">
        <v>34</v>
      </c>
      <c r="R5" s="107" t="s">
        <v>35</v>
      </c>
      <c r="S5" s="107" t="s">
        <v>36</v>
      </c>
      <c r="T5" s="107" t="s">
        <v>37</v>
      </c>
      <c r="U5" s="107" t="s">
        <v>38</v>
      </c>
      <c r="V5" s="130" t="s">
        <v>39</v>
      </c>
      <c r="W5" s="136" t="s">
        <v>12</v>
      </c>
      <c r="X5" s="221"/>
      <c r="Y5" s="221"/>
    </row>
    <row r="6" spans="1:25" ht="15.75" x14ac:dyDescent="0.25">
      <c r="A6" s="3"/>
      <c r="B6" s="108"/>
      <c r="C6" s="109"/>
      <c r="D6" s="109"/>
      <c r="E6" s="109"/>
      <c r="F6" s="109"/>
      <c r="G6" s="109"/>
      <c r="H6" s="109"/>
      <c r="I6" s="110"/>
      <c r="J6" s="110"/>
      <c r="K6" s="110"/>
      <c r="L6" s="110"/>
      <c r="M6" s="110"/>
      <c r="N6" s="110"/>
      <c r="O6" s="110"/>
      <c r="P6" s="110"/>
      <c r="Q6" s="110"/>
      <c r="R6" s="110"/>
      <c r="S6" s="110"/>
      <c r="T6" s="110"/>
      <c r="U6" s="110"/>
      <c r="V6" s="156"/>
      <c r="W6" s="159">
        <f t="shared" ref="W6:W17" si="0">SUM(C6:V6)</f>
        <v>0</v>
      </c>
      <c r="X6" s="3"/>
      <c r="Y6" s="3"/>
    </row>
    <row r="7" spans="1:25" ht="15.75" x14ac:dyDescent="0.25">
      <c r="A7" s="3"/>
      <c r="B7" s="68"/>
      <c r="C7" s="97"/>
      <c r="D7" s="97"/>
      <c r="E7" s="97"/>
      <c r="F7" s="97"/>
      <c r="G7" s="97"/>
      <c r="H7" s="97"/>
      <c r="I7" s="98"/>
      <c r="J7" s="98"/>
      <c r="K7" s="98"/>
      <c r="L7" s="98"/>
      <c r="M7" s="98"/>
      <c r="N7" s="98"/>
      <c r="O7" s="98"/>
      <c r="P7" s="98"/>
      <c r="Q7" s="98"/>
      <c r="R7" s="98"/>
      <c r="S7" s="98"/>
      <c r="T7" s="98"/>
      <c r="U7" s="98"/>
      <c r="V7" s="157"/>
      <c r="W7" s="160">
        <f t="shared" si="0"/>
        <v>0</v>
      </c>
      <c r="X7" s="3"/>
      <c r="Y7" s="3"/>
    </row>
    <row r="8" spans="1:25" ht="15.75" x14ac:dyDescent="0.25">
      <c r="A8" s="3"/>
      <c r="B8" s="68"/>
      <c r="C8" s="97"/>
      <c r="D8" s="97"/>
      <c r="E8" s="97"/>
      <c r="F8" s="97"/>
      <c r="G8" s="97"/>
      <c r="H8" s="97"/>
      <c r="I8" s="98"/>
      <c r="J8" s="98"/>
      <c r="K8" s="98"/>
      <c r="L8" s="98"/>
      <c r="M8" s="98"/>
      <c r="N8" s="98"/>
      <c r="O8" s="98"/>
      <c r="P8" s="98"/>
      <c r="Q8" s="98"/>
      <c r="R8" s="98"/>
      <c r="S8" s="98"/>
      <c r="T8" s="98"/>
      <c r="U8" s="98"/>
      <c r="V8" s="157"/>
      <c r="W8" s="160">
        <f t="shared" si="0"/>
        <v>0</v>
      </c>
      <c r="X8" s="3"/>
      <c r="Y8" s="3"/>
    </row>
    <row r="9" spans="1:25" ht="15.75" x14ac:dyDescent="0.25">
      <c r="A9" s="3"/>
      <c r="B9" s="68"/>
      <c r="C9" s="97"/>
      <c r="D9" s="97"/>
      <c r="E9" s="97"/>
      <c r="F9" s="97"/>
      <c r="G9" s="97"/>
      <c r="H9" s="97"/>
      <c r="I9" s="98"/>
      <c r="J9" s="98"/>
      <c r="K9" s="98"/>
      <c r="L9" s="98"/>
      <c r="M9" s="98"/>
      <c r="N9" s="98"/>
      <c r="O9" s="98"/>
      <c r="P9" s="98"/>
      <c r="Q9" s="98"/>
      <c r="R9" s="98"/>
      <c r="S9" s="98"/>
      <c r="T9" s="98"/>
      <c r="U9" s="98"/>
      <c r="V9" s="157"/>
      <c r="W9" s="160">
        <f t="shared" si="0"/>
        <v>0</v>
      </c>
      <c r="X9" s="3"/>
      <c r="Y9" s="3"/>
    </row>
    <row r="10" spans="1:25" ht="15.75" x14ac:dyDescent="0.25">
      <c r="A10" s="3"/>
      <c r="B10" s="68"/>
      <c r="C10" s="97"/>
      <c r="D10" s="97"/>
      <c r="E10" s="97"/>
      <c r="F10" s="97"/>
      <c r="G10" s="97"/>
      <c r="H10" s="97"/>
      <c r="I10" s="98"/>
      <c r="J10" s="98"/>
      <c r="K10" s="98"/>
      <c r="L10" s="98"/>
      <c r="M10" s="98"/>
      <c r="N10" s="98"/>
      <c r="O10" s="98"/>
      <c r="P10" s="98"/>
      <c r="Q10" s="98"/>
      <c r="R10" s="98"/>
      <c r="S10" s="98"/>
      <c r="T10" s="98"/>
      <c r="U10" s="98"/>
      <c r="V10" s="157"/>
      <c r="W10" s="160">
        <f t="shared" si="0"/>
        <v>0</v>
      </c>
      <c r="X10" s="3"/>
      <c r="Y10" s="3"/>
    </row>
    <row r="11" spans="1:25" ht="15.75" x14ac:dyDescent="0.25">
      <c r="A11" s="3"/>
      <c r="B11" s="68"/>
      <c r="C11" s="97"/>
      <c r="D11" s="97"/>
      <c r="E11" s="97"/>
      <c r="F11" s="97"/>
      <c r="G11" s="97"/>
      <c r="H11" s="97"/>
      <c r="I11" s="98"/>
      <c r="J11" s="98"/>
      <c r="K11" s="98"/>
      <c r="L11" s="98"/>
      <c r="M11" s="98"/>
      <c r="N11" s="98"/>
      <c r="O11" s="98"/>
      <c r="P11" s="98"/>
      <c r="Q11" s="98"/>
      <c r="R11" s="98"/>
      <c r="S11" s="98"/>
      <c r="T11" s="98"/>
      <c r="U11" s="98"/>
      <c r="V11" s="157"/>
      <c r="W11" s="160">
        <f t="shared" si="0"/>
        <v>0</v>
      </c>
      <c r="X11" s="3"/>
      <c r="Y11" s="3"/>
    </row>
    <row r="12" spans="1:25" ht="15.75" x14ac:dyDescent="0.25">
      <c r="A12" s="3"/>
      <c r="B12" s="68"/>
      <c r="C12" s="97"/>
      <c r="D12" s="97"/>
      <c r="E12" s="97"/>
      <c r="F12" s="97"/>
      <c r="G12" s="97"/>
      <c r="H12" s="97"/>
      <c r="I12" s="98"/>
      <c r="J12" s="98"/>
      <c r="K12" s="98"/>
      <c r="L12" s="98"/>
      <c r="M12" s="98"/>
      <c r="N12" s="98"/>
      <c r="O12" s="98"/>
      <c r="P12" s="98"/>
      <c r="Q12" s="98"/>
      <c r="R12" s="98"/>
      <c r="S12" s="98"/>
      <c r="T12" s="98"/>
      <c r="U12" s="98"/>
      <c r="V12" s="157"/>
      <c r="W12" s="160">
        <f t="shared" si="0"/>
        <v>0</v>
      </c>
      <c r="X12" s="3"/>
      <c r="Y12" s="3"/>
    </row>
    <row r="13" spans="1:25" ht="15.75" x14ac:dyDescent="0.25">
      <c r="A13" s="3"/>
      <c r="B13" s="68"/>
      <c r="C13" s="97"/>
      <c r="D13" s="97"/>
      <c r="E13" s="97"/>
      <c r="F13" s="97"/>
      <c r="G13" s="97"/>
      <c r="H13" s="97"/>
      <c r="I13" s="98"/>
      <c r="J13" s="98"/>
      <c r="K13" s="98"/>
      <c r="L13" s="98"/>
      <c r="M13" s="98"/>
      <c r="N13" s="98"/>
      <c r="O13" s="98"/>
      <c r="P13" s="98"/>
      <c r="Q13" s="98"/>
      <c r="R13" s="98"/>
      <c r="S13" s="98"/>
      <c r="T13" s="98"/>
      <c r="U13" s="98"/>
      <c r="V13" s="157"/>
      <c r="W13" s="160">
        <f t="shared" si="0"/>
        <v>0</v>
      </c>
      <c r="X13" s="3"/>
      <c r="Y13" s="3"/>
    </row>
    <row r="14" spans="1:25" ht="15.75" x14ac:dyDescent="0.25">
      <c r="A14" s="3"/>
      <c r="B14" s="68"/>
      <c r="C14" s="97"/>
      <c r="D14" s="97"/>
      <c r="E14" s="97"/>
      <c r="F14" s="97"/>
      <c r="G14" s="97"/>
      <c r="H14" s="97"/>
      <c r="I14" s="98"/>
      <c r="J14" s="98"/>
      <c r="K14" s="98"/>
      <c r="L14" s="98"/>
      <c r="M14" s="98"/>
      <c r="N14" s="98"/>
      <c r="O14" s="98"/>
      <c r="P14" s="98"/>
      <c r="Q14" s="98"/>
      <c r="R14" s="98"/>
      <c r="S14" s="98"/>
      <c r="T14" s="98"/>
      <c r="U14" s="98"/>
      <c r="V14" s="157"/>
      <c r="W14" s="160">
        <f t="shared" si="0"/>
        <v>0</v>
      </c>
      <c r="X14" s="3"/>
      <c r="Y14" s="3"/>
    </row>
    <row r="15" spans="1:25" ht="15.75" x14ac:dyDescent="0.25">
      <c r="A15" s="3"/>
      <c r="B15" s="68"/>
      <c r="C15" s="97"/>
      <c r="D15" s="97"/>
      <c r="E15" s="97"/>
      <c r="F15" s="97"/>
      <c r="G15" s="97"/>
      <c r="H15" s="97"/>
      <c r="I15" s="98"/>
      <c r="J15" s="98"/>
      <c r="K15" s="98"/>
      <c r="L15" s="98"/>
      <c r="M15" s="98"/>
      <c r="N15" s="98"/>
      <c r="O15" s="98"/>
      <c r="P15" s="98"/>
      <c r="Q15" s="98"/>
      <c r="R15" s="98"/>
      <c r="S15" s="98"/>
      <c r="T15" s="98"/>
      <c r="U15" s="98"/>
      <c r="V15" s="157"/>
      <c r="W15" s="160">
        <f t="shared" si="0"/>
        <v>0</v>
      </c>
      <c r="X15" s="3"/>
      <c r="Y15" s="3"/>
    </row>
    <row r="16" spans="1:25" ht="15.75" x14ac:dyDescent="0.25">
      <c r="A16" s="3"/>
      <c r="B16" s="68"/>
      <c r="C16" s="97"/>
      <c r="D16" s="97"/>
      <c r="E16" s="97"/>
      <c r="F16" s="97"/>
      <c r="G16" s="97"/>
      <c r="H16" s="97"/>
      <c r="I16" s="98"/>
      <c r="J16" s="98"/>
      <c r="K16" s="98"/>
      <c r="L16" s="98"/>
      <c r="M16" s="98"/>
      <c r="N16" s="98"/>
      <c r="O16" s="98"/>
      <c r="P16" s="98"/>
      <c r="Q16" s="98"/>
      <c r="R16" s="98"/>
      <c r="S16" s="98"/>
      <c r="T16" s="98"/>
      <c r="U16" s="98"/>
      <c r="V16" s="157"/>
      <c r="W16" s="160">
        <f t="shared" si="0"/>
        <v>0</v>
      </c>
      <c r="X16" s="3"/>
      <c r="Y16" s="3"/>
    </row>
    <row r="17" spans="1:25" ht="16.5" thickBot="1" x14ac:dyDescent="0.3">
      <c r="A17" s="3"/>
      <c r="B17" s="69"/>
      <c r="C17" s="99"/>
      <c r="D17" s="99"/>
      <c r="E17" s="99"/>
      <c r="F17" s="99"/>
      <c r="G17" s="99"/>
      <c r="H17" s="99"/>
      <c r="I17" s="100"/>
      <c r="J17" s="100"/>
      <c r="K17" s="100"/>
      <c r="L17" s="100"/>
      <c r="M17" s="100"/>
      <c r="N17" s="100"/>
      <c r="O17" s="100"/>
      <c r="P17" s="100"/>
      <c r="Q17" s="100"/>
      <c r="R17" s="100"/>
      <c r="S17" s="100"/>
      <c r="T17" s="100"/>
      <c r="U17" s="100"/>
      <c r="V17" s="158"/>
      <c r="W17" s="161">
        <f t="shared" si="0"/>
        <v>0</v>
      </c>
      <c r="X17" s="3"/>
      <c r="Y17" s="3"/>
    </row>
    <row r="18" spans="1:25" ht="17.25" thickTop="1" thickBot="1" x14ac:dyDescent="0.3">
      <c r="A18" s="3"/>
      <c r="B18" s="271" t="s">
        <v>12</v>
      </c>
      <c r="C18" s="155">
        <f>SUBTOTAL(109,Table12[1])</f>
        <v>0</v>
      </c>
      <c r="D18" s="155">
        <f>SUBTOTAL(109,Table12[2])</f>
        <v>0</v>
      </c>
      <c r="E18" s="155">
        <f>SUBTOTAL(109,Table12[3])</f>
        <v>0</v>
      </c>
      <c r="F18" s="155">
        <f>SUBTOTAL(109,Table12[4])</f>
        <v>0</v>
      </c>
      <c r="G18" s="155">
        <f>SUBTOTAL(109,Table12[5])</f>
        <v>0</v>
      </c>
      <c r="H18" s="155">
        <f>SUBTOTAL(109,Table12[6])</f>
        <v>0</v>
      </c>
      <c r="I18" s="155">
        <f>SUBTOTAL(109,Table12[7])</f>
        <v>0</v>
      </c>
      <c r="J18" s="155">
        <f>SUBTOTAL(109,Table12[8])</f>
        <v>0</v>
      </c>
      <c r="K18" s="155">
        <f>SUBTOTAL(109,Table12[9])</f>
        <v>0</v>
      </c>
      <c r="L18" s="155">
        <f>SUBTOTAL(109,Table12[10])</f>
        <v>0</v>
      </c>
      <c r="M18" s="155">
        <f>SUBTOTAL(109,Table12[11])</f>
        <v>0</v>
      </c>
      <c r="N18" s="155">
        <f>SUBTOTAL(109,Table12[12])</f>
        <v>0</v>
      </c>
      <c r="O18" s="155">
        <f>SUBTOTAL(109,Table12[13])</f>
        <v>0</v>
      </c>
      <c r="P18" s="155">
        <f>SUBTOTAL(109,Table12[14])</f>
        <v>0</v>
      </c>
      <c r="Q18" s="155">
        <f>SUBTOTAL(109,Table12[15])</f>
        <v>0</v>
      </c>
      <c r="R18" s="155">
        <f>SUBTOTAL(109,Table12[16])</f>
        <v>0</v>
      </c>
      <c r="S18" s="155">
        <f>SUBTOTAL(109,Table12[17])</f>
        <v>0</v>
      </c>
      <c r="T18" s="155">
        <f>SUBTOTAL(109,Table12[18])</f>
        <v>0</v>
      </c>
      <c r="U18" s="155">
        <f>SUBTOTAL(109,Table12[19])</f>
        <v>0</v>
      </c>
      <c r="V18" s="155">
        <f>SUBTOTAL(109,Table12[20])</f>
        <v>0</v>
      </c>
      <c r="W18" s="162">
        <f>SUBTOTAL(109,Table12[Total])</f>
        <v>0</v>
      </c>
      <c r="X18" s="3"/>
      <c r="Y18" s="3"/>
    </row>
    <row r="19" spans="1:25" x14ac:dyDescent="0.2">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
      <c r="A21" s="3"/>
      <c r="B21" s="3"/>
      <c r="C21" s="3"/>
      <c r="D21" s="3"/>
      <c r="E21" s="3"/>
      <c r="F21" s="3"/>
      <c r="G21" s="3"/>
      <c r="H21" s="3"/>
      <c r="I21" s="3"/>
      <c r="J21" s="3"/>
      <c r="K21" s="3"/>
      <c r="L21" s="3"/>
      <c r="M21" s="3"/>
      <c r="N21" s="3"/>
      <c r="O21" s="3"/>
      <c r="P21" s="3"/>
      <c r="Q21" s="3"/>
      <c r="R21" s="3"/>
      <c r="S21" s="3"/>
      <c r="T21" s="3"/>
      <c r="U21" s="3"/>
      <c r="V21" s="3"/>
      <c r="W21" s="3"/>
    </row>
    <row r="22" spans="1:25" x14ac:dyDescent="0.2">
      <c r="A22" s="3"/>
      <c r="B22" s="3"/>
      <c r="C22" s="3"/>
      <c r="D22" s="3"/>
      <c r="E22" s="3"/>
      <c r="F22" s="3"/>
      <c r="G22" s="3"/>
      <c r="H22" s="3"/>
      <c r="I22" s="3"/>
      <c r="J22" s="3"/>
      <c r="K22" s="3"/>
      <c r="L22" s="3"/>
      <c r="M22" s="3"/>
      <c r="N22" s="3"/>
      <c r="O22" s="3"/>
      <c r="P22" s="3"/>
      <c r="Q22" s="3"/>
      <c r="R22" s="3"/>
      <c r="S22" s="3"/>
      <c r="T22" s="3"/>
      <c r="U22" s="3"/>
      <c r="V22" s="3"/>
      <c r="W22" s="3"/>
    </row>
  </sheetData>
  <sheetProtection algorithmName="SHA-512" hashValue="ltapna602f+hIReUMGdKojKDZGsR+0Yi5j0n1DpnCexJkruReWz2CpB+SbukDqdPWL7k/2aDHXcQLn7INVhbWA==" saltValue="uA6Ys0TZLGBXSt4deM87LQ==" spinCount="100000" sheet="1" selectLockedCells="1"/>
  <protectedRanges>
    <protectedRange sqref="B18:V18 B6:V17" name="Range2"/>
  </protectedRanges>
  <mergeCells count="2">
    <mergeCell ref="B2:W2"/>
    <mergeCell ref="C4:V4"/>
  </mergeCells>
  <phoneticPr fontId="5"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7EC5-1FB6-43A7-8F92-EFFFA1F7262C}">
  <sheetPr>
    <tabColor theme="9"/>
  </sheetPr>
  <dimension ref="B1:W19"/>
  <sheetViews>
    <sheetView zoomScaleNormal="100" workbookViewId="0">
      <selection activeCell="B8" sqref="B8"/>
    </sheetView>
  </sheetViews>
  <sheetFormatPr defaultRowHeight="15" x14ac:dyDescent="0.2"/>
  <cols>
    <col min="1" max="1" width="2.21875" customWidth="1"/>
    <col min="2" max="2" width="38.77734375" customWidth="1"/>
    <col min="3" max="22" width="11.77734375" customWidth="1"/>
    <col min="23" max="23" width="12.77734375" customWidth="1"/>
  </cols>
  <sheetData>
    <row r="1" spans="2:23" ht="15.75" thickBot="1" x14ac:dyDescent="0.25"/>
    <row r="2" spans="2:23" ht="30" customHeight="1" thickBot="1" x14ac:dyDescent="0.25">
      <c r="B2" s="286" t="s">
        <v>52</v>
      </c>
      <c r="C2" s="287"/>
      <c r="D2" s="287"/>
      <c r="E2" s="287"/>
      <c r="F2" s="287"/>
      <c r="G2" s="287"/>
      <c r="H2" s="287"/>
      <c r="I2" s="287"/>
      <c r="J2" s="287"/>
      <c r="K2" s="287"/>
      <c r="L2" s="287"/>
      <c r="M2" s="287"/>
      <c r="N2" s="287"/>
      <c r="O2" s="287"/>
      <c r="P2" s="287"/>
      <c r="Q2" s="287"/>
      <c r="R2" s="287"/>
      <c r="S2" s="287"/>
      <c r="T2" s="287"/>
      <c r="U2" s="287"/>
      <c r="V2" s="287"/>
      <c r="W2" s="288"/>
    </row>
    <row r="3" spans="2:23" ht="18.75" thickBot="1" x14ac:dyDescent="0.25">
      <c r="B3" s="90"/>
      <c r="C3" s="91"/>
      <c r="D3" s="91"/>
      <c r="E3" s="91"/>
      <c r="F3" s="91"/>
      <c r="G3" s="91"/>
      <c r="H3" s="91"/>
      <c r="I3" s="91"/>
      <c r="J3" s="91"/>
      <c r="K3" s="91"/>
      <c r="L3" s="91"/>
      <c r="M3" s="91"/>
      <c r="N3" s="91"/>
      <c r="O3" s="91"/>
      <c r="P3" s="91"/>
      <c r="Q3" s="91"/>
      <c r="R3" s="91"/>
      <c r="S3" s="91"/>
      <c r="T3" s="91"/>
      <c r="U3" s="91"/>
      <c r="V3" s="91"/>
      <c r="W3" s="90"/>
    </row>
    <row r="4" spans="2:23" ht="22.5" customHeight="1" thickBot="1" x14ac:dyDescent="0.25">
      <c r="B4" s="90"/>
      <c r="C4" s="289" t="s">
        <v>50</v>
      </c>
      <c r="D4" s="290"/>
      <c r="E4" s="290"/>
      <c r="F4" s="290"/>
      <c r="G4" s="290"/>
      <c r="H4" s="290"/>
      <c r="I4" s="290"/>
      <c r="J4" s="290"/>
      <c r="K4" s="290"/>
      <c r="L4" s="290"/>
      <c r="M4" s="290"/>
      <c r="N4" s="290"/>
      <c r="O4" s="290"/>
      <c r="P4" s="290"/>
      <c r="Q4" s="290"/>
      <c r="R4" s="290"/>
      <c r="S4" s="290"/>
      <c r="T4" s="290"/>
      <c r="U4" s="290"/>
      <c r="V4" s="291"/>
      <c r="W4" s="90"/>
    </row>
    <row r="5" spans="2:23" s="101" customFormat="1" ht="22.5" customHeight="1" thickBot="1" x14ac:dyDescent="0.25">
      <c r="B5" s="67" t="s">
        <v>51</v>
      </c>
      <c r="C5" s="62" t="s">
        <v>20</v>
      </c>
      <c r="D5" s="107" t="s">
        <v>21</v>
      </c>
      <c r="E5" s="107" t="s">
        <v>22</v>
      </c>
      <c r="F5" s="107" t="s">
        <v>23</v>
      </c>
      <c r="G5" s="107" t="s">
        <v>24</v>
      </c>
      <c r="H5" s="107" t="s">
        <v>25</v>
      </c>
      <c r="I5" s="107" t="s">
        <v>26</v>
      </c>
      <c r="J5" s="107" t="s">
        <v>27</v>
      </c>
      <c r="K5" s="107" t="s">
        <v>28</v>
      </c>
      <c r="L5" s="107" t="s">
        <v>29</v>
      </c>
      <c r="M5" s="107" t="s">
        <v>30</v>
      </c>
      <c r="N5" s="107" t="s">
        <v>31</v>
      </c>
      <c r="O5" s="107" t="s">
        <v>32</v>
      </c>
      <c r="P5" s="107" t="s">
        <v>33</v>
      </c>
      <c r="Q5" s="107" t="s">
        <v>34</v>
      </c>
      <c r="R5" s="107" t="s">
        <v>35</v>
      </c>
      <c r="S5" s="107" t="s">
        <v>36</v>
      </c>
      <c r="T5" s="107" t="s">
        <v>37</v>
      </c>
      <c r="U5" s="107" t="s">
        <v>38</v>
      </c>
      <c r="V5" s="130" t="s">
        <v>39</v>
      </c>
      <c r="W5" s="136" t="s">
        <v>12</v>
      </c>
    </row>
    <row r="6" spans="2:23" ht="15.75" x14ac:dyDescent="0.25">
      <c r="B6" s="106"/>
      <c r="C6" s="109"/>
      <c r="D6" s="109"/>
      <c r="E6" s="109"/>
      <c r="F6" s="109"/>
      <c r="G6" s="109"/>
      <c r="H6" s="109"/>
      <c r="I6" s="110"/>
      <c r="J6" s="110"/>
      <c r="K6" s="110"/>
      <c r="L6" s="110"/>
      <c r="M6" s="110"/>
      <c r="N6" s="110"/>
      <c r="O6" s="110"/>
      <c r="P6" s="110"/>
      <c r="Q6" s="110"/>
      <c r="R6" s="110"/>
      <c r="S6" s="110"/>
      <c r="T6" s="110"/>
      <c r="U6" s="110"/>
      <c r="V6" s="156"/>
      <c r="W6" s="159">
        <f t="shared" ref="W6:W17" si="0">SUM(C6:V6)</f>
        <v>0</v>
      </c>
    </row>
    <row r="7" spans="2:23" ht="15.75" x14ac:dyDescent="0.25">
      <c r="B7" s="68"/>
      <c r="C7" s="97"/>
      <c r="D7" s="97"/>
      <c r="E7" s="97"/>
      <c r="F7" s="97"/>
      <c r="G7" s="97"/>
      <c r="H7" s="97"/>
      <c r="I7" s="98"/>
      <c r="J7" s="98"/>
      <c r="K7" s="98"/>
      <c r="L7" s="98"/>
      <c r="M7" s="98"/>
      <c r="N7" s="98"/>
      <c r="O7" s="98"/>
      <c r="P7" s="98"/>
      <c r="Q7" s="98"/>
      <c r="R7" s="98"/>
      <c r="S7" s="98"/>
      <c r="T7" s="98"/>
      <c r="U7" s="98"/>
      <c r="V7" s="157"/>
      <c r="W7" s="160">
        <f t="shared" si="0"/>
        <v>0</v>
      </c>
    </row>
    <row r="8" spans="2:23" ht="15.75" x14ac:dyDescent="0.25">
      <c r="B8" s="68"/>
      <c r="C8" s="97"/>
      <c r="D8" s="97"/>
      <c r="E8" s="97"/>
      <c r="F8" s="97"/>
      <c r="G8" s="97"/>
      <c r="H8" s="97"/>
      <c r="I8" s="98"/>
      <c r="J8" s="98"/>
      <c r="K8" s="98"/>
      <c r="L8" s="98"/>
      <c r="M8" s="98"/>
      <c r="N8" s="98"/>
      <c r="O8" s="98"/>
      <c r="P8" s="98"/>
      <c r="Q8" s="98"/>
      <c r="R8" s="98"/>
      <c r="S8" s="98"/>
      <c r="T8" s="98"/>
      <c r="U8" s="98"/>
      <c r="V8" s="157"/>
      <c r="W8" s="160">
        <f t="shared" si="0"/>
        <v>0</v>
      </c>
    </row>
    <row r="9" spans="2:23" ht="15.75" x14ac:dyDescent="0.25">
      <c r="B9" s="68"/>
      <c r="C9" s="97"/>
      <c r="D9" s="97"/>
      <c r="E9" s="97"/>
      <c r="F9" s="97"/>
      <c r="G9" s="97"/>
      <c r="H9" s="97"/>
      <c r="I9" s="98"/>
      <c r="J9" s="98"/>
      <c r="K9" s="98"/>
      <c r="L9" s="98"/>
      <c r="M9" s="98"/>
      <c r="N9" s="98"/>
      <c r="O9" s="98"/>
      <c r="P9" s="98"/>
      <c r="Q9" s="98"/>
      <c r="R9" s="98"/>
      <c r="S9" s="98"/>
      <c r="T9" s="98"/>
      <c r="U9" s="98"/>
      <c r="V9" s="157"/>
      <c r="W9" s="160">
        <f t="shared" si="0"/>
        <v>0</v>
      </c>
    </row>
    <row r="10" spans="2:23" ht="15.75" x14ac:dyDescent="0.25">
      <c r="B10" s="68"/>
      <c r="C10" s="97"/>
      <c r="D10" s="97"/>
      <c r="E10" s="97"/>
      <c r="F10" s="97"/>
      <c r="G10" s="97"/>
      <c r="H10" s="97"/>
      <c r="I10" s="98"/>
      <c r="J10" s="98"/>
      <c r="K10" s="98"/>
      <c r="L10" s="98"/>
      <c r="M10" s="98"/>
      <c r="N10" s="98"/>
      <c r="O10" s="98"/>
      <c r="P10" s="98"/>
      <c r="Q10" s="98"/>
      <c r="R10" s="98"/>
      <c r="S10" s="98"/>
      <c r="T10" s="98"/>
      <c r="U10" s="98"/>
      <c r="V10" s="157"/>
      <c r="W10" s="160">
        <f t="shared" si="0"/>
        <v>0</v>
      </c>
    </row>
    <row r="11" spans="2:23" ht="15.75" x14ac:dyDescent="0.25">
      <c r="B11" s="68"/>
      <c r="C11" s="97"/>
      <c r="D11" s="97"/>
      <c r="E11" s="97"/>
      <c r="F11" s="97"/>
      <c r="G11" s="97"/>
      <c r="H11" s="97"/>
      <c r="I11" s="98"/>
      <c r="J11" s="98"/>
      <c r="K11" s="98"/>
      <c r="L11" s="98"/>
      <c r="M11" s="98"/>
      <c r="N11" s="98"/>
      <c r="O11" s="98"/>
      <c r="P11" s="98"/>
      <c r="Q11" s="98"/>
      <c r="R11" s="98"/>
      <c r="S11" s="98"/>
      <c r="T11" s="98"/>
      <c r="U11" s="98"/>
      <c r="V11" s="157"/>
      <c r="W11" s="160">
        <f>SUM(C11:V11)</f>
        <v>0</v>
      </c>
    </row>
    <row r="12" spans="2:23" ht="15.75" x14ac:dyDescent="0.25">
      <c r="B12" s="68"/>
      <c r="C12" s="97"/>
      <c r="D12" s="97"/>
      <c r="E12" s="97"/>
      <c r="F12" s="97"/>
      <c r="G12" s="97"/>
      <c r="H12" s="97"/>
      <c r="I12" s="98"/>
      <c r="J12" s="98"/>
      <c r="K12" s="98"/>
      <c r="L12" s="98"/>
      <c r="M12" s="98"/>
      <c r="N12" s="98"/>
      <c r="O12" s="98"/>
      <c r="P12" s="98"/>
      <c r="Q12" s="98"/>
      <c r="R12" s="98"/>
      <c r="S12" s="98"/>
      <c r="T12" s="98"/>
      <c r="U12" s="98"/>
      <c r="V12" s="157"/>
      <c r="W12" s="160">
        <f t="shared" si="0"/>
        <v>0</v>
      </c>
    </row>
    <row r="13" spans="2:23" ht="15.75" x14ac:dyDescent="0.25">
      <c r="B13" s="68"/>
      <c r="C13" s="97"/>
      <c r="D13" s="97"/>
      <c r="E13" s="97"/>
      <c r="F13" s="97"/>
      <c r="G13" s="97"/>
      <c r="H13" s="97"/>
      <c r="I13" s="98"/>
      <c r="J13" s="98"/>
      <c r="K13" s="98"/>
      <c r="L13" s="98"/>
      <c r="M13" s="98"/>
      <c r="N13" s="98"/>
      <c r="O13" s="98"/>
      <c r="P13" s="98"/>
      <c r="Q13" s="98"/>
      <c r="R13" s="98"/>
      <c r="S13" s="98"/>
      <c r="T13" s="98"/>
      <c r="U13" s="98"/>
      <c r="V13" s="157"/>
      <c r="W13" s="160">
        <f t="shared" si="0"/>
        <v>0</v>
      </c>
    </row>
    <row r="14" spans="2:23" ht="15.75" x14ac:dyDescent="0.25">
      <c r="B14" s="68"/>
      <c r="C14" s="97"/>
      <c r="D14" s="97"/>
      <c r="E14" s="97"/>
      <c r="F14" s="97"/>
      <c r="G14" s="97"/>
      <c r="H14" s="97"/>
      <c r="I14" s="98"/>
      <c r="J14" s="98"/>
      <c r="K14" s="98"/>
      <c r="L14" s="98"/>
      <c r="M14" s="98"/>
      <c r="N14" s="98"/>
      <c r="O14" s="98"/>
      <c r="P14" s="98"/>
      <c r="Q14" s="98"/>
      <c r="R14" s="98"/>
      <c r="S14" s="98"/>
      <c r="T14" s="98"/>
      <c r="U14" s="98"/>
      <c r="V14" s="157"/>
      <c r="W14" s="160">
        <f t="shared" si="0"/>
        <v>0</v>
      </c>
    </row>
    <row r="15" spans="2:23" ht="15.75" x14ac:dyDescent="0.25">
      <c r="B15" s="68"/>
      <c r="C15" s="97"/>
      <c r="D15" s="97"/>
      <c r="E15" s="97"/>
      <c r="F15" s="97"/>
      <c r="G15" s="97"/>
      <c r="H15" s="97"/>
      <c r="I15" s="98"/>
      <c r="J15" s="98"/>
      <c r="K15" s="98"/>
      <c r="L15" s="98"/>
      <c r="M15" s="98"/>
      <c r="N15" s="98"/>
      <c r="O15" s="98"/>
      <c r="P15" s="98"/>
      <c r="Q15" s="98"/>
      <c r="R15" s="98"/>
      <c r="S15" s="98"/>
      <c r="T15" s="98"/>
      <c r="U15" s="98"/>
      <c r="V15" s="157"/>
      <c r="W15" s="160">
        <f t="shared" si="0"/>
        <v>0</v>
      </c>
    </row>
    <row r="16" spans="2:23" ht="15.75" x14ac:dyDescent="0.25">
      <c r="B16" s="68"/>
      <c r="C16" s="97"/>
      <c r="D16" s="97"/>
      <c r="E16" s="97"/>
      <c r="F16" s="97"/>
      <c r="G16" s="97"/>
      <c r="H16" s="97"/>
      <c r="I16" s="98"/>
      <c r="J16" s="98"/>
      <c r="K16" s="98"/>
      <c r="L16" s="98"/>
      <c r="M16" s="98"/>
      <c r="N16" s="98"/>
      <c r="O16" s="98"/>
      <c r="P16" s="98"/>
      <c r="Q16" s="98"/>
      <c r="R16" s="98"/>
      <c r="S16" s="98"/>
      <c r="T16" s="98"/>
      <c r="U16" s="98"/>
      <c r="V16" s="157"/>
      <c r="W16" s="160">
        <f t="shared" si="0"/>
        <v>0</v>
      </c>
    </row>
    <row r="17" spans="2:23" ht="16.5" thickBot="1" x14ac:dyDescent="0.3">
      <c r="B17" s="69"/>
      <c r="C17" s="99"/>
      <c r="D17" s="99"/>
      <c r="E17" s="99"/>
      <c r="F17" s="99"/>
      <c r="G17" s="99"/>
      <c r="H17" s="99"/>
      <c r="I17" s="100"/>
      <c r="J17" s="100"/>
      <c r="K17" s="100"/>
      <c r="L17" s="100"/>
      <c r="M17" s="100"/>
      <c r="N17" s="100"/>
      <c r="O17" s="100"/>
      <c r="P17" s="100"/>
      <c r="Q17" s="100"/>
      <c r="R17" s="100"/>
      <c r="S17" s="100"/>
      <c r="T17" s="100"/>
      <c r="U17" s="100"/>
      <c r="V17" s="158"/>
      <c r="W17" s="161">
        <f t="shared" si="0"/>
        <v>0</v>
      </c>
    </row>
    <row r="18" spans="2:23" ht="17.25" thickTop="1" thickBot="1" x14ac:dyDescent="0.3">
      <c r="B18" s="105" t="s">
        <v>12</v>
      </c>
      <c r="C18" s="155">
        <f>SUBTOTAL(109,Table11[1])</f>
        <v>0</v>
      </c>
      <c r="D18" s="155">
        <f>SUBTOTAL(109,Table11[2])</f>
        <v>0</v>
      </c>
      <c r="E18" s="155">
        <f>SUBTOTAL(109,Table11[3])</f>
        <v>0</v>
      </c>
      <c r="F18" s="155">
        <f>SUBTOTAL(109,Table11[4])</f>
        <v>0</v>
      </c>
      <c r="G18" s="155">
        <f>SUBTOTAL(109,Table11[5])</f>
        <v>0</v>
      </c>
      <c r="H18" s="155">
        <f>SUBTOTAL(109,Table11[6])</f>
        <v>0</v>
      </c>
      <c r="I18" s="155">
        <f>SUBTOTAL(109,Table11[7])</f>
        <v>0</v>
      </c>
      <c r="J18" s="155">
        <f>SUBTOTAL(109,Table11[8])</f>
        <v>0</v>
      </c>
      <c r="K18" s="155">
        <f>SUBTOTAL(109,Table11[9])</f>
        <v>0</v>
      </c>
      <c r="L18" s="155">
        <f>SUBTOTAL(109,Table11[10])</f>
        <v>0</v>
      </c>
      <c r="M18" s="155">
        <f>SUBTOTAL(109,Table11[11])</f>
        <v>0</v>
      </c>
      <c r="N18" s="155">
        <f>SUBTOTAL(109,Table11[12])</f>
        <v>0</v>
      </c>
      <c r="O18" s="155">
        <f>SUBTOTAL(109,Table11[13])</f>
        <v>0</v>
      </c>
      <c r="P18" s="155">
        <f>SUBTOTAL(109,Table11[14])</f>
        <v>0</v>
      </c>
      <c r="Q18" s="155">
        <f>SUBTOTAL(109,Table11[15])</f>
        <v>0</v>
      </c>
      <c r="R18" s="155">
        <f>SUBTOTAL(109,Table11[16])</f>
        <v>0</v>
      </c>
      <c r="S18" s="155">
        <f>SUBTOTAL(109,Table11[17])</f>
        <v>0</v>
      </c>
      <c r="T18" s="155">
        <f>SUBTOTAL(109,Table11[18])</f>
        <v>0</v>
      </c>
      <c r="U18" s="155">
        <f>SUBTOTAL(109,Table11[19])</f>
        <v>0</v>
      </c>
      <c r="V18" s="155">
        <f>SUBTOTAL(109,Table11[20])</f>
        <v>0</v>
      </c>
      <c r="W18" s="162">
        <f>SUBTOTAL(109,Table11[Total])</f>
        <v>0</v>
      </c>
    </row>
    <row r="19" spans="2:23" s="8" customFormat="1" ht="15.75" x14ac:dyDescent="0.2">
      <c r="B19" s="102"/>
      <c r="C19" s="103"/>
      <c r="D19" s="103"/>
      <c r="E19" s="103"/>
      <c r="F19" s="103"/>
      <c r="G19" s="103"/>
      <c r="H19" s="103"/>
      <c r="I19" s="103"/>
      <c r="J19" s="103"/>
      <c r="K19" s="103"/>
      <c r="L19" s="103"/>
      <c r="M19" s="103"/>
      <c r="N19" s="103"/>
      <c r="O19" s="103"/>
      <c r="P19" s="103"/>
      <c r="Q19" s="103"/>
      <c r="R19" s="103"/>
      <c r="S19" s="103"/>
      <c r="T19" s="103"/>
      <c r="U19" s="103"/>
      <c r="V19" s="103"/>
      <c r="W19" s="104"/>
    </row>
  </sheetData>
  <sheetProtection algorithmName="SHA-512" hashValue="WH25O540LmLceURjeqVnZ3Y3rA/uX+Z8tYoxP/iJvLjUU3K+DOaBg2yDNoXVy/eAjJlZb+oz0ZvJbvy2zeCb3g==" saltValue="Ac9/5DLodWE44ASb8ytl2Q==" spinCount="100000" sheet="1" selectLockedCells="1"/>
  <protectedRanges>
    <protectedRange sqref="B6:V18" name="Range1"/>
  </protectedRanges>
  <mergeCells count="2">
    <mergeCell ref="B2:W2"/>
    <mergeCell ref="C4:V4"/>
  </mergeCells>
  <phoneticPr fontId="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3BC5B03F06B643ABB94C5BDB0E98BE" ma:contentTypeVersion="16" ma:contentTypeDescription="Create a new document." ma:contentTypeScope="" ma:versionID="a9b2f12f2321ec3e5a2f284dbc69d8c5">
  <xsd:schema xmlns:xsd="http://www.w3.org/2001/XMLSchema" xmlns:xs="http://www.w3.org/2001/XMLSchema" xmlns:p="http://schemas.microsoft.com/office/2006/metadata/properties" xmlns:ns2="a5a4be59-9ad3-406c-9261-23d61a0274a8" xmlns:ns3="429e7655-2721-43e5-a917-d2ada7ab1524" xmlns:ns4="662745e8-e224-48e8-a2e3-254862b8c2f5" targetNamespace="http://schemas.microsoft.com/office/2006/metadata/properties" ma:root="true" ma:fieldsID="4c5e56a503c9ad4a1161d5326779fa01" ns2:_="" ns3:_="" ns4:_="">
    <xsd:import namespace="a5a4be59-9ad3-406c-9261-23d61a0274a8"/>
    <xsd:import namespace="429e7655-2721-43e5-a917-d2ada7ab1524"/>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4be59-9ad3-406c-9261-23d61a027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e7655-2721-43e5-a917-d2ada7ab15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fa7fe5e-5dcf-439c-a9ac-6bdd5b2c73ba}" ma:internalName="TaxCatchAll" ma:showField="CatchAllData" ma:web="429e7655-2721-43e5-a917-d2ada7ab15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a5a4be59-9ad3-406c-9261-23d61a0274a8" xsi:nil="true"/>
    <lcf76f155ced4ddcb4097134ff3c332f xmlns="a5a4be59-9ad3-406c-9261-23d61a0274a8">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28515016-4992-4A60-9D03-A48311D6A645}">
  <ds:schemaRefs>
    <ds:schemaRef ds:uri="http://schemas.microsoft.com/sharepoint/v3/contenttype/forms"/>
  </ds:schemaRefs>
</ds:datastoreItem>
</file>

<file path=customXml/itemProps2.xml><?xml version="1.0" encoding="utf-8"?>
<ds:datastoreItem xmlns:ds="http://schemas.openxmlformats.org/officeDocument/2006/customXml" ds:itemID="{F5899E7F-7586-485E-B600-EA5AC0501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4be59-9ad3-406c-9261-23d61a0274a8"/>
    <ds:schemaRef ds:uri="429e7655-2721-43e5-a917-d2ada7ab1524"/>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509FF-4938-414B-90BE-30EED7AFA9B0}">
  <ds:schemaRefs>
    <ds:schemaRef ds:uri="http://schemas.microsoft.com/office/2006/metadata/properties"/>
    <ds:schemaRef ds:uri="http://schemas.microsoft.com/office/infopath/2007/PartnerControls"/>
    <ds:schemaRef ds:uri="a5a4be59-9ad3-406c-9261-23d61a0274a8"/>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Milestones</vt:lpstr>
      <vt:lpstr>Staff</vt:lpstr>
      <vt:lpstr>Consumables</vt:lpstr>
      <vt:lpstr>Equipment</vt:lpstr>
      <vt:lpstr>Travel Expenses</vt:lpstr>
      <vt:lpstr>Overheads</vt:lpstr>
      <vt:lpstr>Sub-Contracts</vt:lpstr>
      <vt:lpstr>Other</vt:lpstr>
      <vt:lpstr>Match Funding</vt:lpstr>
      <vt:lpstr>Other Funding</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Adams</dc:creator>
  <cp:keywords/>
  <dc:description/>
  <cp:lastModifiedBy>Tyagi, Ajay (NCS)</cp:lastModifiedBy>
  <cp:revision/>
  <dcterms:created xsi:type="dcterms:W3CDTF">2014-02-26T08:53:44Z</dcterms:created>
  <dcterms:modified xsi:type="dcterms:W3CDTF">2022-12-06T15:28:53Z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0x0101001C3BC5B03F06B643ABB94C5BDB0E98BE</vt:lpwstr>
  </property>
  <property fmtid="{D5CDD505-2E9C-101B-9397-08002B2CF9AE}" pid="3" name="MediaServiceImageTags">
    <vt:lpwstr/>
  </property>
</Properties>
</file>