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nica.hodson\Downloads\"/>
    </mc:Choice>
  </mc:AlternateContent>
  <bookViews>
    <workbookView xWindow="0" yWindow="0" windowWidth="17890" windowHeight="5830" firstSheet="3" activeTab="9"/>
  </bookViews>
  <sheets>
    <sheet name="Coversheet" sheetId="5" r:id="rId1"/>
    <sheet name="Index Page Please Read" sheetId="11" r:id="rId2"/>
    <sheet name="Instructions Please Read" sheetId="12" r:id="rId3"/>
    <sheet name="Lot 1" sheetId="14" r:id="rId4"/>
    <sheet name="Lot 2a England &amp; Wales" sheetId="3" r:id="rId5"/>
    <sheet name="Lot 2b Scotland" sheetId="6" r:id="rId6"/>
    <sheet name="Lot 2c Northern Ireland" sheetId="4" r:id="rId7"/>
    <sheet name="Lot 3" sheetId="7" r:id="rId8"/>
    <sheet name="Lot 4" sheetId="9" r:id="rId9"/>
    <sheet name="Lot 5" sheetId="10" r:id="rId10"/>
  </sheets>
  <definedNames>
    <definedName name="_xlnm.Print_Area" localSheetId="0">Coversheet!$A$1:$D$27</definedName>
    <definedName name="_xlnm.Print_Area" localSheetId="1">'Index Page Please Read'!$A$1:$H$25</definedName>
    <definedName name="_xlnm.Print_Area" localSheetId="2">'Instructions Please Read'!$A$1:$A$46</definedName>
    <definedName name="_xlnm.Print_Area" localSheetId="3">'Lot 1'!$A$1:$G$33</definedName>
    <definedName name="_xlnm.Print_Area" localSheetId="4">'Lot 2a England &amp; Wales'!$A$1:$J$37</definedName>
    <definedName name="_xlnm.Print_Area" localSheetId="5">'Lot 2b Scotland'!$A$1:$J$37</definedName>
    <definedName name="_xlnm.Print_Area" localSheetId="6">'Lot 2c Northern Ireland'!$A$1:$J$37</definedName>
    <definedName name="_xlnm.Print_Area" localSheetId="7">'Lot 3'!$A$1:$J$37</definedName>
    <definedName name="_xlnm.Print_Area" localSheetId="8">'Lot 4'!$A$1:$J$37</definedName>
    <definedName name="_xlnm.Print_Area" localSheetId="9">'Lot 5'!$A$1:$I$58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9" l="1"/>
  <c r="G26" i="7"/>
  <c r="G26" i="4"/>
  <c r="G26" i="6"/>
  <c r="E26" i="10"/>
  <c r="E34" i="9"/>
  <c r="E16" i="4"/>
  <c r="E16" i="9"/>
  <c r="E16" i="6"/>
  <c r="C21" i="14" l="1"/>
  <c r="A32" i="14" s="1"/>
  <c r="D21" i="14"/>
  <c r="D31" i="14" s="1"/>
  <c r="E21" i="14"/>
  <c r="D32" i="14" s="1"/>
  <c r="B21" i="14"/>
  <c r="A31" i="14" s="1"/>
  <c r="C13" i="14"/>
  <c r="A24" i="14" s="1"/>
  <c r="D13" i="14"/>
  <c r="D23" i="14" s="1"/>
  <c r="E13" i="14"/>
  <c r="D24" i="14" s="1"/>
  <c r="B13" i="14"/>
  <c r="A23" i="14" s="1"/>
  <c r="F25" i="10" l="1"/>
  <c r="G40" i="10" s="1"/>
  <c r="E25" i="10"/>
  <c r="D41" i="10" s="1"/>
  <c r="D25" i="10"/>
  <c r="D40" i="10" s="1"/>
  <c r="C25" i="10"/>
  <c r="A41" i="10" s="1"/>
  <c r="B25" i="10"/>
  <c r="A40" i="10" s="1"/>
  <c r="B3" i="10"/>
  <c r="B15" i="10"/>
  <c r="C15" i="10"/>
  <c r="D15" i="10"/>
  <c r="E15" i="10"/>
  <c r="F15" i="10"/>
  <c r="B16" i="10"/>
  <c r="A34" i="10" s="1"/>
  <c r="C16" i="10"/>
  <c r="A35" i="10" s="1"/>
  <c r="D16" i="10"/>
  <c r="D34" i="10" s="1"/>
  <c r="E16" i="10"/>
  <c r="D35" i="10" s="1"/>
  <c r="F16" i="10"/>
  <c r="G34" i="10" s="1"/>
  <c r="B24" i="10"/>
  <c r="C24" i="10"/>
  <c r="D24" i="10"/>
  <c r="E24" i="10"/>
  <c r="F24" i="10"/>
  <c r="B33" i="10"/>
  <c r="A46" i="10" s="1"/>
  <c r="C33" i="10"/>
  <c r="A47" i="10" s="1"/>
  <c r="D33" i="10"/>
  <c r="D46" i="10" s="1"/>
  <c r="E33" i="10"/>
  <c r="D47" i="10" s="1"/>
  <c r="F33" i="10"/>
  <c r="G46" i="10" s="1"/>
  <c r="B39" i="10"/>
  <c r="A52" i="10" s="1"/>
  <c r="C39" i="10"/>
  <c r="A53" i="10" s="1"/>
  <c r="D39" i="10"/>
  <c r="D52" i="10" s="1"/>
  <c r="E39" i="10"/>
  <c r="D53" i="10" s="1"/>
  <c r="F39" i="10"/>
  <c r="G52" i="10" s="1"/>
  <c r="D36" i="9"/>
  <c r="A35" i="9"/>
  <c r="F32" i="9"/>
  <c r="E32" i="9"/>
  <c r="D32" i="9"/>
  <c r="C32" i="9"/>
  <c r="B32" i="9"/>
  <c r="F24" i="9"/>
  <c r="G35" i="9" s="1"/>
  <c r="E24" i="9"/>
  <c r="D24" i="9"/>
  <c r="D35" i="9" s="1"/>
  <c r="C24" i="9"/>
  <c r="A36" i="9" s="1"/>
  <c r="B24" i="9"/>
  <c r="F23" i="9"/>
  <c r="E23" i="9"/>
  <c r="D23" i="9"/>
  <c r="C23" i="9"/>
  <c r="E25" i="9" s="1"/>
  <c r="B23" i="9"/>
  <c r="F15" i="9"/>
  <c r="E15" i="9"/>
  <c r="D27" i="9" s="1"/>
  <c r="D15" i="9"/>
  <c r="D26" i="9" s="1"/>
  <c r="C15" i="9"/>
  <c r="A27" i="9" s="1"/>
  <c r="B15" i="9"/>
  <c r="A26" i="9" s="1"/>
  <c r="F14" i="9"/>
  <c r="E14" i="9"/>
  <c r="D14" i="9"/>
  <c r="C14" i="9"/>
  <c r="B14" i="9"/>
  <c r="B3" i="9"/>
  <c r="D36" i="7"/>
  <c r="A35" i="7"/>
  <c r="F32" i="7"/>
  <c r="E32" i="7"/>
  <c r="D32" i="7"/>
  <c r="C32" i="7"/>
  <c r="E34" i="7" s="1"/>
  <c r="B32" i="7"/>
  <c r="F24" i="7"/>
  <c r="G35" i="7" s="1"/>
  <c r="E24" i="7"/>
  <c r="D24" i="7"/>
  <c r="D35" i="7" s="1"/>
  <c r="C24" i="7"/>
  <c r="A36" i="7" s="1"/>
  <c r="B24" i="7"/>
  <c r="F23" i="7"/>
  <c r="E23" i="7"/>
  <c r="D23" i="7"/>
  <c r="C23" i="7"/>
  <c r="E25" i="7" s="1"/>
  <c r="B23" i="7"/>
  <c r="F15" i="7"/>
  <c r="E15" i="7"/>
  <c r="D27" i="7" s="1"/>
  <c r="D15" i="7"/>
  <c r="D26" i="7" s="1"/>
  <c r="C15" i="7"/>
  <c r="A27" i="7" s="1"/>
  <c r="B15" i="7"/>
  <c r="A26" i="7" s="1"/>
  <c r="F14" i="7"/>
  <c r="E14" i="7"/>
  <c r="D14" i="7"/>
  <c r="C14" i="7"/>
  <c r="E16" i="7" s="1"/>
  <c r="B14" i="7"/>
  <c r="B3" i="7"/>
  <c r="D36" i="4"/>
  <c r="A35" i="4"/>
  <c r="F32" i="4"/>
  <c r="E32" i="4"/>
  <c r="D32" i="4"/>
  <c r="E34" i="4" s="1"/>
  <c r="C32" i="4"/>
  <c r="B32" i="4"/>
  <c r="F24" i="4"/>
  <c r="G35" i="4" s="1"/>
  <c r="E24" i="4"/>
  <c r="D24" i="4"/>
  <c r="D35" i="4" s="1"/>
  <c r="C24" i="4"/>
  <c r="A36" i="4" s="1"/>
  <c r="B24" i="4"/>
  <c r="F23" i="4"/>
  <c r="E23" i="4"/>
  <c r="D23" i="4"/>
  <c r="C23" i="4"/>
  <c r="E25" i="4" s="1"/>
  <c r="B23" i="4"/>
  <c r="F15" i="4"/>
  <c r="E15" i="4"/>
  <c r="D27" i="4" s="1"/>
  <c r="D15" i="4"/>
  <c r="D26" i="4" s="1"/>
  <c r="C15" i="4"/>
  <c r="A27" i="4" s="1"/>
  <c r="B15" i="4"/>
  <c r="A26" i="4" s="1"/>
  <c r="F14" i="4"/>
  <c r="E14" i="4"/>
  <c r="D14" i="4"/>
  <c r="C14" i="4"/>
  <c r="B14" i="4"/>
  <c r="B3" i="4"/>
  <c r="F32" i="6"/>
  <c r="E32" i="6"/>
  <c r="E34" i="6" s="1"/>
  <c r="D32" i="6"/>
  <c r="C32" i="6"/>
  <c r="B32" i="6"/>
  <c r="D27" i="6"/>
  <c r="A26" i="6"/>
  <c r="F24" i="6"/>
  <c r="G35" i="6" s="1"/>
  <c r="E24" i="6"/>
  <c r="D36" i="6" s="1"/>
  <c r="D24" i="6"/>
  <c r="D35" i="6" s="1"/>
  <c r="C24" i="6"/>
  <c r="A36" i="6" s="1"/>
  <c r="B24" i="6"/>
  <c r="A35" i="6" s="1"/>
  <c r="F23" i="6"/>
  <c r="E23" i="6"/>
  <c r="D23" i="6"/>
  <c r="E25" i="6" s="1"/>
  <c r="C23" i="6"/>
  <c r="B23" i="6"/>
  <c r="F15" i="6"/>
  <c r="E15" i="6"/>
  <c r="D15" i="6"/>
  <c r="D26" i="6" s="1"/>
  <c r="C15" i="6"/>
  <c r="A27" i="6" s="1"/>
  <c r="B15" i="6"/>
  <c r="F14" i="6"/>
  <c r="E14" i="6"/>
  <c r="D14" i="6"/>
  <c r="C14" i="6"/>
  <c r="B14" i="6"/>
  <c r="B3" i="6"/>
  <c r="E17" i="10" l="1"/>
  <c r="E28" i="10" s="1"/>
  <c r="B3" i="14"/>
  <c r="F32" i="3" l="1"/>
  <c r="E32" i="3"/>
  <c r="E34" i="3" s="1"/>
  <c r="D32" i="3"/>
  <c r="C32" i="3"/>
  <c r="B32" i="3"/>
  <c r="F23" i="3"/>
  <c r="E23" i="3"/>
  <c r="D23" i="3"/>
  <c r="C23" i="3"/>
  <c r="B23" i="3"/>
  <c r="F14" i="3"/>
  <c r="E14" i="3"/>
  <c r="D14" i="3"/>
  <c r="C14" i="3"/>
  <c r="B14" i="3"/>
  <c r="E25" i="3" l="1"/>
  <c r="E16" i="3"/>
  <c r="F24" i="3"/>
  <c r="G35" i="3" s="1"/>
  <c r="E24" i="3"/>
  <c r="D36" i="3" s="1"/>
  <c r="D24" i="3"/>
  <c r="D35" i="3" s="1"/>
  <c r="C24" i="3"/>
  <c r="A36" i="3" s="1"/>
  <c r="B24" i="3"/>
  <c r="A35" i="3" s="1"/>
  <c r="F15" i="3"/>
  <c r="G26" i="3" s="1"/>
  <c r="E15" i="3"/>
  <c r="D27" i="3" s="1"/>
  <c r="D15" i="3"/>
  <c r="D26" i="3" s="1"/>
  <c r="C15" i="3"/>
  <c r="A27" i="3" s="1"/>
  <c r="B15" i="3"/>
  <c r="A26" i="3" s="1"/>
  <c r="B3" i="3" l="1"/>
</calcChain>
</file>

<file path=xl/sharedStrings.xml><?xml version="1.0" encoding="utf-8"?>
<sst xmlns="http://schemas.openxmlformats.org/spreadsheetml/2006/main" count="361" uniqueCount="123">
  <si>
    <t>Partner including Managing Partner</t>
  </si>
  <si>
    <t>Trainee Solicitor / Paralegal</t>
  </si>
  <si>
    <t>Qualified Barrister</t>
  </si>
  <si>
    <t>Qualified Costs Lawyer</t>
  </si>
  <si>
    <t>Experienced Law Costs Draftsman</t>
  </si>
  <si>
    <t>Junior Costs Lawyer</t>
  </si>
  <si>
    <t>Trainee Costs Lawyer</t>
  </si>
  <si>
    <t>Please insert your organisation name in the text box below</t>
  </si>
  <si>
    <t>Please enter your organisation's trading name in the text box below (if different from registered company name)</t>
  </si>
  <si>
    <t>© Crown copyright 2018</t>
  </si>
  <si>
    <t>Reference Number</t>
  </si>
  <si>
    <t xml:space="preserve">If you are registered with Companies House or non-UK equivalent, please enter your Company Registration Number or non-UK equivalent number in the text box below </t>
  </si>
  <si>
    <t>Organisation Name</t>
  </si>
  <si>
    <t>RM3788</t>
  </si>
  <si>
    <t>Key</t>
  </si>
  <si>
    <t>Table 1 - Hourly Rate</t>
  </si>
  <si>
    <t>Sub - Weighting</t>
  </si>
  <si>
    <t>Supplier Personnel Grade</t>
  </si>
  <si>
    <t>Senior Solicitor / Senior Associate / Legal Director</t>
  </si>
  <si>
    <t>Solicitor / Associate</t>
  </si>
  <si>
    <t>Junior Solicitor</t>
  </si>
  <si>
    <t>Table 2 - Daily Rate (8 hours)</t>
  </si>
  <si>
    <t>Table 3 - Monthly Rate (20 days)</t>
  </si>
  <si>
    <t>Wider Public Sector Legal Services</t>
  </si>
  <si>
    <t>For ease please click on the links below to navigate to a page and click back to return to the Index page</t>
  </si>
  <si>
    <t>Index</t>
  </si>
  <si>
    <t>Lot 3</t>
  </si>
  <si>
    <t>Lot 4</t>
  </si>
  <si>
    <t>Lot 5</t>
  </si>
  <si>
    <t>Tab</t>
  </si>
  <si>
    <t>Lot Description</t>
  </si>
  <si>
    <t>Pricing Instructions Please Read</t>
  </si>
  <si>
    <t>Coversheet</t>
  </si>
  <si>
    <t>Click to return to Index Page</t>
  </si>
  <si>
    <t>Senior Practitioner</t>
  </si>
  <si>
    <t>Sub - Weightings</t>
  </si>
  <si>
    <t>Lot 1</t>
  </si>
  <si>
    <t>Table 1b - Hourly Rate Routine Case</t>
  </si>
  <si>
    <t>Table 1a - Hourly Rate Complex Case</t>
  </si>
  <si>
    <t xml:space="preserve">The BLUE cell for Table 1, Table 2 and Table 3 are the total of the GREEN cells(sub-weighted rates) added together to form the Basket Rate for that table. 
This is an automated calculation. The Bidder cannot enter information into BLUE cells.  </t>
  </si>
  <si>
    <t>2. Insert your organisation name on the 'Cover Sheet' (in cell B16:C16).</t>
  </si>
  <si>
    <t>3. Read the general instructions below and the Instructions contained within each of the tabs of this pricing matrix.</t>
  </si>
  <si>
    <t>After completing this Pricing Matrix you MUST:</t>
  </si>
  <si>
    <t xml:space="preserve">2. Upload your completed Pricing Matrix via the e-Sourcing Suite prior to the Tender submission deadline.  </t>
  </si>
  <si>
    <t>Highlighted Cells</t>
  </si>
  <si>
    <t xml:space="preserve">The price submitted must be sustainable and include your operating overhead costs and profit.    </t>
  </si>
  <si>
    <r>
      <t xml:space="preserve">Wider Public Sector Legal Services
</t>
    </r>
    <r>
      <rPr>
        <b/>
        <sz val="12"/>
        <color rgb="FF000000"/>
        <rFont val="Arial"/>
        <family val="2"/>
      </rPr>
      <t>General Instructions</t>
    </r>
  </si>
  <si>
    <t>Hourly Price Rate (£)</t>
  </si>
  <si>
    <t>Daily Price Rate (£)</t>
  </si>
  <si>
    <t>Monthly Price Rate (£)</t>
  </si>
  <si>
    <t>Sub-weighted Hourly Price Rate (£)</t>
  </si>
  <si>
    <t>Sub-weighted Daily Price Rate (£)</t>
  </si>
  <si>
    <t xml:space="preserve">Sub-weighted Monthly Price Rate (£) </t>
  </si>
  <si>
    <t>Zero or negative bids will not be allowed.  We will investigate where we consider your bid to be abnormally low.</t>
  </si>
  <si>
    <t>Your prices should compare with the quality of your offer.</t>
  </si>
  <si>
    <t>The prices submitted will be the maximum payable under this Panel Agreement. Prices maybe lowered at the Call-Off stage.</t>
  </si>
  <si>
    <t>Lot 3 Property and Construction</t>
  </si>
  <si>
    <t xml:space="preserve">The GREEN cells are the Sub-weighted Price Rates (£) for Table 1 (hourly rate), Table 2 (daily rate) and Table 3 (monthly rate).  
The sub - weightings in each table are as follows:
Partner including Managing Partner 40%, Senior Solicitor/Senior Associate/ Legal Director 25%, Solicitor/Associate 15%, Junior Solicitor 10% and Trainee Solicitor/Paralegal 10%
This is automatically calculated. The Bidder cannot enter information into GREEN cells.   </t>
  </si>
  <si>
    <r>
      <t xml:space="preserve">GREEN CELLS-
</t>
    </r>
    <r>
      <rPr>
        <sz val="10"/>
        <color theme="1"/>
        <rFont val="Arial"/>
        <family val="2"/>
      </rPr>
      <t>The Bidder cannot enter information into Green cells.
The sub-weighted Price Rates are automatically calculated when information is entered into the Yellow cells.</t>
    </r>
  </si>
  <si>
    <t>Further instructions</t>
  </si>
  <si>
    <t>When you have completed your pricing matrix, you must upload this into the eSourcing suite at question PQ1 in the commercial envelope.  If you do not upload your pricing matrix your bid may be rejected from this competition</t>
  </si>
  <si>
    <t>The Price Rate (£) you submit into every Daily Price Rate (£) column must not be greater than 8 times the Hourly Price Rate for the respective supplier personnel grade. Failure to adhere to this may result in your Tender being deemed non compliant.</t>
  </si>
  <si>
    <t>The Price Rate (£) you submit into every Monthly Price Rate (£) column must not be greater than 20 times the Daily Price Rate for the respective supplier personnel grade. Failure to adhere to this may result in your Tender being deemed non compliant.</t>
  </si>
  <si>
    <t>Do not alter, amend or change the format or layout of the attachment 5 - Pricing Matrix.</t>
  </si>
  <si>
    <t>Partner Including Managing Partner</t>
  </si>
  <si>
    <t>Note all automated calculations are round up to two decimal places</t>
  </si>
  <si>
    <t>Managing Practitioner</t>
  </si>
  <si>
    <t>Table 4 - Risk and Reward</t>
  </si>
  <si>
    <t>Daily Rate Basket (Weighting 15%)</t>
  </si>
  <si>
    <t>Monthly Rate Basket (Weighting 10%)</t>
  </si>
  <si>
    <t>Daily Rate Basket (Weighting 10%)</t>
  </si>
  <si>
    <t xml:space="preserve">  Risk and Reward Contingency Fee Percentage</t>
  </si>
  <si>
    <t>Risk and Reward  (Weighting 15%)</t>
  </si>
  <si>
    <t>Monthly Rate Basket (Weighting 5%)</t>
  </si>
  <si>
    <t>Hourly Rate Basket (Weigting of 1a &amp; 1b 5%)</t>
  </si>
  <si>
    <t xml:space="preserve">Hourly Rate Complex Case Basket </t>
  </si>
  <si>
    <t xml:space="preserve">Hourly Rate Routine Case Basket </t>
  </si>
  <si>
    <t>You MUST enter a Price Rate (£) in the cells shaded YELLOW in this worksheet. Please note, this must be an Hourly Price Rate for Table 1, Daily Price Rate for Table 2 and Monthly Price Rate for Table 3.</t>
  </si>
  <si>
    <t xml:space="preserve">The GREEN cells are the Sub-weighted Price Rates (£) for Table 1a Hourly Rate Complex Case and Table 1b Hourly Rate Routine Case
The sub - weightings in each table are as follows:
Qualified Barrister 40%, Qualified Costs Lawyer 25%, Experienced Law Costs Draftsman 15%, Junior Costs Lawyer10% and Trainee Costs Lawyer 10%
This is automatically calculated. The Bidder cannot enter information into GREEN cells.   </t>
  </si>
  <si>
    <t>The BLUE cells for Tables 1a &amp; 1b are the total of the GREEN cells(sub-weighted rates) added together to form the Hourly Rate Basket for each table. Cells E17:F17 are the total of Table 1a and 1b will be added together to calculate the Table 1 Hourly Rate Basket.
This is an automated calculation. The Bidder cannot enter information into BLUE cells.  
The BLUE cells for Table 4 only details the weighting for Table 4 Risk and Reward</t>
  </si>
  <si>
    <t>You MUST enter a Price Rate (£) in the cells shaded ORANGE in this worksheet. Please note, this must be a Daily Price Rate for Tables 2a &amp; 2b and a Monthly Price Rate for Table 3a &amp; 3b.
The Price Rate entered in the ORANGE cells WILL NOT BE EVALUATED.</t>
  </si>
  <si>
    <t>Table 2a - Daily Rate (8 hours) Complex Case (WILL NOT BE EVALUATED)</t>
  </si>
  <si>
    <t>Table 2b - Daily Rate (8 hours) Routine Cases (WILL NOT BE EVALUATED)</t>
  </si>
  <si>
    <t>Table 3a - Monthly Rate (20 days) Complex Case (WILL NOT BE EVALUATED)</t>
  </si>
  <si>
    <t>Table 3b - Monthly Rate (20 days) Routine Cases (WILL NOT BE EVALUATED)</t>
  </si>
  <si>
    <t xml:space="preserve">The BLUE cell for Table 1, Table 2 and Table 3 are the total of the GREEN cells(sub-weighted rates) added together to form the Rate Basket for the respective table. 
This is an automated calculation. The Bidder cannot enter information into BLUE cells.  </t>
  </si>
  <si>
    <r>
      <rPr>
        <b/>
        <u/>
        <sz val="10"/>
        <color rgb="FF000000"/>
        <rFont val="Arial"/>
        <family val="2"/>
      </rPr>
      <t>YELLOW CELLS-</t>
    </r>
    <r>
      <rPr>
        <sz val="10"/>
        <color rgb="FF000000"/>
        <rFont val="Arial"/>
        <family val="2"/>
      </rPr>
      <t xml:space="preserve"> 
The Bidder MUST enter a Price Rate (£) or where requested a Percentage rate into the cells highlighted in YELLOW.
Once entered, this will automatically change the GREEN cells (Weighted price) and the BLUE cells (Rate Basket)
The Price enter into the YELLOW cells WILL BE EVALUATED.</t>
    </r>
  </si>
  <si>
    <t>Percentage Rate (%)</t>
  </si>
  <si>
    <t>Only one Price is to be entered in the cell and not multiple rates.</t>
  </si>
  <si>
    <t>Further instruction for populating YELLOW and ORANGE cells</t>
  </si>
  <si>
    <t>Hourly Rate Basket (Weighting 5%)</t>
  </si>
  <si>
    <t>Legal Support Practitioner / Executive</t>
  </si>
  <si>
    <t>Legal Support Practitioner/Executive</t>
  </si>
  <si>
    <t>You should also take into account our management charge of 1.5% which shall be paid by you to us, as set out in attachment 4 - Panel Agreement clause 20.</t>
  </si>
  <si>
    <t>Please note that:
 • The Daily Rate will apply where a minimum of eight (8) hours of work is provided on any one single day.  Once eight (8) hours of work has been completed the Daily Rate will apply irrespective of how many further hours of work are completed on that Day.
 •The Monthly Rate is to be calculated on the basis of 20 Days of work being carried out in any calendar month.  The Monthly Rate will apply where 20 or more Days of work are carried out in any calendar month.   
• partial days will be charged i.e. where half a day has been completed it will be 0.5 x the daily rate and half a day will consist of 4 hours</t>
  </si>
  <si>
    <t>Lot 4 Transport Rail</t>
  </si>
  <si>
    <t>Table 2 Total Maximum Mark Available - 37.50</t>
  </si>
  <si>
    <t>Table 3 Total Maximum Mark Available - 12.50</t>
  </si>
  <si>
    <r>
      <rPr>
        <b/>
        <u/>
        <sz val="10"/>
        <color rgb="FF000000"/>
        <rFont val="Arial"/>
        <family val="2"/>
      </rPr>
      <t>PURPLE CELLS (Lot 1 Only)-</t>
    </r>
    <r>
      <rPr>
        <sz val="10"/>
        <color rgb="FF000000"/>
        <rFont val="Arial"/>
        <family val="2"/>
      </rPr>
      <t xml:space="preserve"> 
The Bidder cannot enter information into PURPLE cells.
The PURPLE cells for information only.
The PURPLE cells contains details of Maximum Mark Available Per Supplier Personnel Grade and the Total Maximum Mark Available for each table. </t>
    </r>
  </si>
  <si>
    <t>The PURPLE cells detail the Maximum Mark Available Per Supplier Personnel Grade and the Total Maximum Mark Available for each table. 
Please read Section 12 Price Evaluation in Bid Pack 3 - Your Offer which details how the prices you provide will be evaluated.</t>
  </si>
  <si>
    <t>Table 1  Maximum Mark Available - 50.00</t>
  </si>
  <si>
    <t>You MUST enter a Price Rate (£) in the cells shaded YELLOW in this worksheet for Tables 1a and 1b and a Percentage Rate (%) for Table 4. Please note, this must be an Hourly Price Rate for Tables 1a &amp; 1b.</t>
  </si>
  <si>
    <r>
      <t xml:space="preserve">Before completing this Pricing Matrix you MUST: 
</t>
    </r>
    <r>
      <rPr>
        <sz val="10"/>
        <rFont val="Arial"/>
        <family val="2"/>
      </rPr>
      <t xml:space="preserve">
1. Read Price Evaluation process in Bid Pack 3 - Your Offer which contains important information on how the prices you provide will be evaluated.</t>
    </r>
    <r>
      <rPr>
        <b/>
        <sz val="10"/>
        <rFont val="Arial"/>
        <family val="2"/>
      </rPr>
      <t xml:space="preserve">
</t>
    </r>
  </si>
  <si>
    <t xml:space="preserve">1. Re-name the file to include your organisation's trading name as a suffix to the original file name provided 
i.e. [RM3788 Pricing Matrix_yourorganisationname] </t>
  </si>
  <si>
    <r>
      <rPr>
        <b/>
        <u/>
        <sz val="10"/>
        <color rgb="FF000000"/>
        <rFont val="Arial"/>
        <family val="2"/>
      </rPr>
      <t>ORANGE CELLS (Lot 5 only)-</t>
    </r>
    <r>
      <rPr>
        <sz val="10"/>
        <color rgb="FF000000"/>
        <rFont val="Arial"/>
        <family val="2"/>
      </rPr>
      <t xml:space="preserve"> 
The bidder MUST enter a Price Rate (£) in the cells highlighted ORANGE. 
The Price Rate entered in the ORANGE cells WILL NOT BE EVALUATED.</t>
    </r>
  </si>
  <si>
    <r>
      <rPr>
        <b/>
        <u/>
        <sz val="10"/>
        <color rgb="FF000000"/>
        <rFont val="Arial"/>
        <family val="2"/>
      </rPr>
      <t>BLUE CELLS-</t>
    </r>
    <r>
      <rPr>
        <sz val="10"/>
        <color rgb="FF000000"/>
        <rFont val="Arial"/>
        <family val="2"/>
      </rPr>
      <t xml:space="preserve"> 
The Bidder cannot enter information into BLUE cells.
The BLUE cells are automatically calculated when information is entered into the Yellow cells.
The BLUE cells contain the total of the GREEN cells (sub-weighted rates) added together to form the Rate Basket for the respective table</t>
    </r>
  </si>
  <si>
    <t>Failure to insert a Price into the YELLOW or ORANGE cells may result in your Tender being deemed non-compliant and may be rejected from this competition.</t>
  </si>
  <si>
    <t>The prices submitted must: 
- exclude VAT
- be exclusive of expenses/travel and subsistence.
- where a Price Rate (£) is requested be in British pounds sterling and to two decimal places i.e.(£25) would be £25.00
- where a Percentage Rate (£) is requested be to two decimal places i.e.(25%) would be 25.00</t>
  </si>
  <si>
    <t xml:space="preserve">Maximum Mark Available Per Supplier Personnel Grade </t>
  </si>
  <si>
    <t>Lot 2c Full Service Firms for Northern Ireland</t>
  </si>
  <si>
    <t xml:space="preserve"> Lot 2b Full Service Firms for Scotland</t>
  </si>
  <si>
    <t xml:space="preserve">  Lot 2a  Full Service Firms for England and Wales</t>
  </si>
  <si>
    <t>Cells in Tabs 'Lot 1', 'Lot 2a England &amp; Wales', 'Lot 2b Scotland', 'Lot 2c Northern Ireland', 'Lot 3', 'Lot 4' and 'Lot 5' are highlighted as below.</t>
  </si>
  <si>
    <t>Lot 2a England &amp; Wales</t>
  </si>
  <si>
    <t>Lot 2b Scotland</t>
  </si>
  <si>
    <t>Lot 2c Northern Ireland</t>
  </si>
  <si>
    <t>Lot 2a Full Service Firms for England and Wales</t>
  </si>
  <si>
    <t>Lot 2b Full Service Firms for Scotland</t>
  </si>
  <si>
    <t>Lot 1 Regional Service Provision</t>
  </si>
  <si>
    <t xml:space="preserve">Lot 5 Costs Lawyer Services </t>
  </si>
  <si>
    <t xml:space="preserve"> Attachment 5 - Pricing Matrix</t>
  </si>
  <si>
    <t xml:space="preserve">4. Note if your bid is deemed to be non-compliant, you may be rejected from this this competition  </t>
  </si>
  <si>
    <t>5. Note all calculations in this Pricing Matrix automated and rounded up to two decimal places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</si>
</sst>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General;\-General;"/>
    <numFmt numFmtId="165" formatCode="&quot;£&quot;#,##0.00"/>
  </numFmts>
  <fonts count="33"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1"/>
      <color theme="1"/>
      <name val="Arial"/>
      <family val="2"/>
    </font>
    <font>
      <sz val="11"/>
      <color rgb="FF000000"/>
      <name val="Arial"/>
      <family val="2"/>
    </font>
    <font>
      <b/>
      <sz val="12"/>
      <color theme="1"/>
      <name val="Arial"/>
      <family val="2"/>
    </font>
    <font>
      <b/>
      <sz val="16"/>
      <color theme="1"/>
      <name val="Arial"/>
      <family val="2"/>
    </font>
    <font>
      <b/>
      <sz val="11"/>
      <color theme="1"/>
      <name val="Arial"/>
      <family val="2"/>
    </font>
    <font>
      <sz val="11"/>
      <name val="Arial"/>
      <family val="2"/>
    </font>
    <font>
      <sz val="12"/>
      <color rgb="FF000000"/>
      <name val="Arial"/>
      <family val="2"/>
    </font>
    <font>
      <b/>
      <sz val="10"/>
      <name val="Arial"/>
      <family val="2"/>
    </font>
    <font>
      <b/>
      <sz val="12"/>
      <name val="Arial"/>
      <family val="2"/>
    </font>
    <font>
      <b/>
      <sz val="11"/>
      <color rgb="FF000000"/>
      <name val="Arial"/>
      <family val="2"/>
    </font>
    <font>
      <b/>
      <sz val="20"/>
      <color rgb="FF000000"/>
      <name val="Arial"/>
      <family val="2"/>
    </font>
    <font>
      <sz val="10"/>
      <color theme="1"/>
      <name val="Arial"/>
      <family val="2"/>
    </font>
    <font>
      <b/>
      <sz val="14"/>
      <color rgb="FFFF0000"/>
      <name val="Arial"/>
      <family val="2"/>
    </font>
    <font>
      <b/>
      <sz val="10"/>
      <color theme="1"/>
      <name val="Arial"/>
      <family val="2"/>
    </font>
    <font>
      <sz val="10"/>
      <name val="Arial"/>
      <family val="2"/>
    </font>
    <font>
      <sz val="10"/>
      <color theme="0"/>
      <name val="Arial"/>
      <family val="2"/>
    </font>
    <font>
      <b/>
      <sz val="10"/>
      <color rgb="FFFF0000"/>
      <name val="Arial"/>
      <family val="2"/>
    </font>
    <font>
      <u/>
      <sz val="11"/>
      <color theme="10"/>
      <name val="Calibri"/>
      <family val="2"/>
      <scheme val="minor"/>
    </font>
    <font>
      <b/>
      <u/>
      <sz val="10"/>
      <color theme="10"/>
      <name val="Arial"/>
      <family val="2"/>
    </font>
    <font>
      <b/>
      <u/>
      <sz val="11"/>
      <color theme="10"/>
      <name val="Arial"/>
      <family val="2"/>
    </font>
    <font>
      <sz val="10"/>
      <color theme="1"/>
      <name val="Calibri"/>
      <family val="2"/>
      <scheme val="minor"/>
    </font>
    <font>
      <sz val="10"/>
      <color rgb="FF000000"/>
      <name val="Arial"/>
      <family val="2"/>
    </font>
    <font>
      <b/>
      <sz val="12"/>
      <color rgb="FF000000"/>
      <name val="Arial"/>
      <family val="2"/>
    </font>
    <font>
      <sz val="12"/>
      <color theme="1"/>
      <name val="Arial"/>
      <family val="2"/>
    </font>
    <font>
      <b/>
      <sz val="10"/>
      <color theme="0"/>
      <name val="Arial"/>
      <family val="2"/>
    </font>
    <font>
      <b/>
      <u/>
      <sz val="10"/>
      <color rgb="FF000000"/>
      <name val="Arial"/>
      <family val="2"/>
    </font>
    <font>
      <b/>
      <u/>
      <sz val="10"/>
      <color theme="1"/>
      <name val="Arial"/>
      <family val="2"/>
    </font>
    <font>
      <sz val="10"/>
      <color rgb="FFFF0000"/>
      <name val="Arial"/>
      <family val="2"/>
    </font>
    <font>
      <b/>
      <u/>
      <sz val="11"/>
      <color rgb="FF0070C0"/>
      <name val="Arial"/>
      <family val="2"/>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0"/>
        <bgColor rgb="FFD8D8D8"/>
      </patternFill>
    </fill>
    <fill>
      <patternFill patternType="solid">
        <fgColor rgb="FFFFFF00"/>
        <bgColor rgb="FFD99594"/>
      </patternFill>
    </fill>
    <fill>
      <patternFill patternType="solid">
        <fgColor theme="0" tint="-0.14999847407452621"/>
        <bgColor rgb="FFD8D8D8"/>
      </patternFill>
    </fill>
    <fill>
      <patternFill patternType="solid">
        <fgColor theme="0" tint="-0.249977111117893"/>
        <bgColor indexed="64"/>
      </patternFill>
    </fill>
    <fill>
      <patternFill patternType="solid">
        <fgColor theme="3"/>
        <bgColor indexed="64"/>
      </patternFill>
    </fill>
    <fill>
      <patternFill patternType="solid">
        <fgColor rgb="FF00B0F0"/>
        <bgColor indexed="64"/>
      </patternFill>
    </fill>
    <fill>
      <patternFill patternType="solid">
        <fgColor rgb="FF92D050"/>
        <bgColor indexed="64"/>
      </patternFill>
    </fill>
    <fill>
      <patternFill patternType="solid">
        <fgColor theme="0"/>
        <bgColor rgb="FFD99594"/>
      </patternFill>
    </fill>
    <fill>
      <patternFill patternType="solid">
        <fgColor rgb="FF00B0F0"/>
        <bgColor rgb="FFD99594"/>
      </patternFill>
    </fill>
    <fill>
      <patternFill patternType="solid">
        <fgColor rgb="FF00B0F0"/>
        <bgColor rgb="FFFFFFC7"/>
      </patternFill>
    </fill>
    <fill>
      <patternFill patternType="solid">
        <fgColor theme="0" tint="-0.14999847407452621"/>
        <bgColor indexed="64"/>
      </patternFill>
    </fill>
    <fill>
      <patternFill patternType="solid">
        <fgColor theme="0" tint="-0.249977111117893"/>
        <bgColor rgb="FFD8D8D8"/>
      </patternFill>
    </fill>
    <fill>
      <patternFill patternType="solid">
        <fgColor rgb="FFCC99FF"/>
        <bgColor indexed="64"/>
      </patternFill>
    </fill>
    <fill>
      <patternFill patternType="solid">
        <fgColor rgb="FFCC99FF"/>
        <bgColor rgb="FFFFFFC7"/>
      </patternFill>
    </fill>
    <fill>
      <patternFill patternType="solid">
        <fgColor rgb="FFFFC000"/>
        <bgColor indexed="64"/>
      </patternFill>
    </fill>
    <fill>
      <patternFill patternType="solid">
        <fgColor rgb="FFFFC000"/>
        <bgColor rgb="FFD9959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FFFFFF"/>
      </top>
      <bottom style="thin">
        <color rgb="FFFFFFFF"/>
      </bottom>
      <diagonal/>
    </border>
    <border>
      <left/>
      <right style="thin">
        <color rgb="FF000000"/>
      </right>
      <top style="thin">
        <color rgb="FFFFFFFF"/>
      </top>
      <bottom style="thin">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0" fontId="21" fillId="0" borderId="0" applyNumberFormat="0" applyFill="0" applyBorder="0" applyAlignment="0" applyProtection="0"/>
  </cellStyleXfs>
  <cellXfs count="194">
    <xf numFmtId="0" fontId="0" fillId="0" borderId="0" xfId="0"/>
    <xf numFmtId="0" fontId="4" fillId="3" borderId="0" xfId="0" applyFont="1" applyFill="1" applyProtection="1"/>
    <xf numFmtId="0" fontId="5" fillId="0" borderId="0" xfId="0" applyFont="1" applyAlignment="1" applyProtection="1">
      <alignment horizontal="right" vertical="top"/>
    </xf>
    <xf numFmtId="0" fontId="9" fillId="3" borderId="5" xfId="0" applyFont="1" applyFill="1" applyBorder="1" applyAlignment="1" applyProtection="1"/>
    <xf numFmtId="0" fontId="9" fillId="3" borderId="6" xfId="0" applyFont="1" applyFill="1" applyBorder="1" applyAlignment="1" applyProtection="1"/>
    <xf numFmtId="0" fontId="14" fillId="5" borderId="0" xfId="0" applyFont="1" applyFill="1" applyBorder="1" applyAlignment="1" applyProtection="1">
      <alignment vertical="center" wrapText="1"/>
    </xf>
    <xf numFmtId="164" fontId="13" fillId="3" borderId="0" xfId="0" applyNumberFormat="1" applyFont="1" applyFill="1" applyBorder="1" applyAlignment="1" applyProtection="1">
      <alignment vertical="center" wrapText="1"/>
    </xf>
    <xf numFmtId="0" fontId="11" fillId="3" borderId="0" xfId="0" applyFont="1" applyFill="1" applyBorder="1" applyAlignment="1" applyProtection="1">
      <alignment vertical="center" wrapText="1"/>
    </xf>
    <xf numFmtId="0" fontId="4" fillId="0" borderId="0" xfId="0" applyFont="1" applyBorder="1" applyAlignment="1" applyProtection="1">
      <alignment vertical="center" wrapText="1"/>
    </xf>
    <xf numFmtId="0" fontId="15" fillId="3" borderId="0" xfId="0" applyFont="1" applyFill="1" applyBorder="1"/>
    <xf numFmtId="0" fontId="15" fillId="3" borderId="0" xfId="0" applyFont="1" applyFill="1" applyBorder="1" applyAlignment="1">
      <alignment wrapText="1"/>
    </xf>
    <xf numFmtId="0" fontId="14" fillId="5" borderId="9" xfId="0" applyFont="1" applyFill="1" applyBorder="1" applyAlignment="1" applyProtection="1">
      <alignment vertical="center" wrapText="1"/>
    </xf>
    <xf numFmtId="0" fontId="14" fillId="5" borderId="8" xfId="0" applyFont="1" applyFill="1" applyBorder="1" applyAlignment="1" applyProtection="1">
      <alignment vertical="center" wrapText="1"/>
    </xf>
    <xf numFmtId="0" fontId="15" fillId="3" borderId="0" xfId="0" applyFont="1" applyFill="1"/>
    <xf numFmtId="0" fontId="17" fillId="3" borderId="11" xfId="0" applyFont="1" applyFill="1" applyBorder="1"/>
    <xf numFmtId="0" fontId="15" fillId="3" borderId="12" xfId="0" applyFont="1" applyFill="1" applyBorder="1"/>
    <xf numFmtId="0" fontId="15" fillId="3" borderId="13" xfId="0" applyFont="1" applyFill="1" applyBorder="1"/>
    <xf numFmtId="0" fontId="17" fillId="3" borderId="10" xfId="0" applyFont="1" applyFill="1" applyBorder="1"/>
    <xf numFmtId="0" fontId="15" fillId="3" borderId="14" xfId="0" applyFont="1" applyFill="1" applyBorder="1"/>
    <xf numFmtId="0" fontId="15" fillId="3" borderId="0" xfId="0" applyFont="1" applyFill="1" applyBorder="1" applyAlignment="1">
      <alignment vertical="center"/>
    </xf>
    <xf numFmtId="0" fontId="17" fillId="3" borderId="10" xfId="0" applyFont="1" applyFill="1" applyBorder="1" applyAlignment="1">
      <alignment vertical="center" wrapText="1"/>
    </xf>
    <xf numFmtId="0" fontId="17" fillId="3" borderId="0" xfId="0" applyFont="1" applyFill="1" applyBorder="1" applyAlignment="1">
      <alignment vertical="center" wrapText="1"/>
    </xf>
    <xf numFmtId="0" fontId="17" fillId="3" borderId="0" xfId="0" applyFont="1" applyFill="1" applyBorder="1" applyAlignment="1">
      <alignment wrapText="1"/>
    </xf>
    <xf numFmtId="0" fontId="15" fillId="3" borderId="10" xfId="0" applyFont="1" applyFill="1" applyBorder="1" applyAlignment="1">
      <alignment vertical="center" wrapText="1"/>
    </xf>
    <xf numFmtId="0" fontId="15" fillId="3" borderId="10" xfId="0" applyFont="1" applyFill="1" applyBorder="1" applyAlignment="1">
      <alignment wrapText="1"/>
    </xf>
    <xf numFmtId="0" fontId="15" fillId="3" borderId="15" xfId="0" applyFont="1" applyFill="1" applyBorder="1"/>
    <xf numFmtId="0" fontId="15" fillId="3" borderId="16" xfId="0" applyFont="1" applyFill="1" applyBorder="1"/>
    <xf numFmtId="0" fontId="15" fillId="3" borderId="17" xfId="0" applyFont="1" applyFill="1" applyBorder="1"/>
    <xf numFmtId="0" fontId="15" fillId="3" borderId="10" xfId="0" applyFont="1" applyFill="1" applyBorder="1" applyAlignment="1">
      <alignment vertical="center"/>
    </xf>
    <xf numFmtId="0" fontId="22" fillId="3" borderId="10" xfId="2" applyFont="1" applyFill="1" applyBorder="1"/>
    <xf numFmtId="0" fontId="22" fillId="3" borderId="10" xfId="2" applyFont="1" applyFill="1" applyBorder="1" applyAlignment="1">
      <alignment vertical="center"/>
    </xf>
    <xf numFmtId="0" fontId="13" fillId="0" borderId="2" xfId="0" applyFont="1" applyBorder="1" applyAlignment="1" applyProtection="1">
      <alignment vertical="center" wrapText="1"/>
    </xf>
    <xf numFmtId="165" fontId="15" fillId="2" borderId="2" xfId="0" applyNumberFormat="1" applyFont="1" applyFill="1" applyBorder="1" applyAlignment="1" applyProtection="1">
      <alignment horizontal="center" vertical="center" wrapText="1"/>
      <protection locked="0"/>
    </xf>
    <xf numFmtId="0" fontId="0" fillId="3" borderId="0" xfId="0" applyFill="1" applyBorder="1" applyProtection="1"/>
    <xf numFmtId="0" fontId="4" fillId="3" borderId="0" xfId="0" applyFont="1" applyFill="1" applyBorder="1" applyAlignment="1" applyProtection="1">
      <alignment vertical="center"/>
    </xf>
    <xf numFmtId="0" fontId="27" fillId="3" borderId="24" xfId="0" applyFont="1" applyFill="1" applyBorder="1" applyAlignment="1" applyProtection="1">
      <alignment vertical="center"/>
    </xf>
    <xf numFmtId="0" fontId="23" fillId="5" borderId="9" xfId="2" applyFont="1" applyFill="1" applyBorder="1" applyAlignment="1" applyProtection="1">
      <alignment vertical="center" wrapText="1"/>
    </xf>
    <xf numFmtId="0" fontId="23" fillId="5" borderId="8" xfId="2" applyFont="1" applyFill="1" applyBorder="1" applyAlignment="1" applyProtection="1">
      <alignment vertical="center" wrapText="1"/>
    </xf>
    <xf numFmtId="0" fontId="23" fillId="5" borderId="0" xfId="2" applyFont="1" applyFill="1" applyBorder="1" applyAlignment="1" applyProtection="1">
      <alignment vertical="center" wrapText="1"/>
    </xf>
    <xf numFmtId="0" fontId="25" fillId="3" borderId="0" xfId="0" applyFont="1" applyFill="1" applyBorder="1" applyAlignment="1" applyProtection="1">
      <alignment vertical="center" wrapText="1"/>
    </xf>
    <xf numFmtId="3" fontId="25" fillId="12" borderId="0" xfId="0" applyNumberFormat="1" applyFont="1" applyFill="1" applyBorder="1" applyAlignment="1" applyProtection="1">
      <alignment vertical="center" wrapText="1"/>
    </xf>
    <xf numFmtId="0" fontId="28" fillId="9" borderId="1" xfId="0" applyFont="1" applyFill="1" applyBorder="1" applyAlignment="1" applyProtection="1">
      <alignment horizontal="center" vertical="center" wrapText="1"/>
    </xf>
    <xf numFmtId="0" fontId="28" fillId="9" borderId="18" xfId="0" applyFont="1" applyFill="1" applyBorder="1" applyAlignment="1" applyProtection="1">
      <alignment horizontal="center" vertical="center" wrapText="1"/>
    </xf>
    <xf numFmtId="0" fontId="28" fillId="9" borderId="19" xfId="0" applyFont="1" applyFill="1" applyBorder="1" applyAlignment="1" applyProtection="1">
      <alignment horizontal="center" vertical="center" wrapText="1"/>
    </xf>
    <xf numFmtId="9" fontId="17" fillId="11" borderId="2" xfId="0" applyNumberFormat="1" applyFont="1" applyFill="1" applyBorder="1" applyAlignment="1" applyProtection="1">
      <alignment horizontal="center" vertical="center" wrapText="1"/>
    </xf>
    <xf numFmtId="165" fontId="18" fillId="11" borderId="2" xfId="0" applyNumberFormat="1" applyFont="1" applyFill="1" applyBorder="1" applyAlignment="1" applyProtection="1">
      <alignment horizontal="center" vertical="center" wrapText="1"/>
    </xf>
    <xf numFmtId="0" fontId="13" fillId="3" borderId="0" xfId="0" applyFont="1" applyFill="1" applyBorder="1" applyAlignment="1" applyProtection="1">
      <alignment vertical="center" wrapText="1"/>
    </xf>
    <xf numFmtId="0" fontId="17" fillId="2" borderId="2" xfId="0" applyFont="1" applyFill="1" applyBorder="1" applyAlignment="1" applyProtection="1">
      <alignment horizontal="left" vertical="center" wrapText="1"/>
    </xf>
    <xf numFmtId="0" fontId="17" fillId="11" borderId="2" xfId="0" applyFont="1" applyFill="1" applyBorder="1" applyAlignment="1" applyProtection="1">
      <alignment horizontal="left" vertical="center" wrapText="1"/>
    </xf>
    <xf numFmtId="0" fontId="17" fillId="2" borderId="2" xfId="0" applyFont="1" applyFill="1" applyBorder="1" applyAlignment="1" applyProtection="1">
      <alignment vertical="center" wrapText="1"/>
    </xf>
    <xf numFmtId="0" fontId="11" fillId="3" borderId="22"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3"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1" fillId="3" borderId="21" xfId="0" applyFont="1" applyFill="1" applyBorder="1" applyAlignment="1" applyProtection="1">
      <alignment horizontal="left" vertical="center" wrapText="1"/>
    </xf>
    <xf numFmtId="3" fontId="25" fillId="6" borderId="25" xfId="0" applyNumberFormat="1" applyFont="1" applyFill="1" applyBorder="1" applyAlignment="1" applyProtection="1">
      <alignment horizontal="left" vertical="center" wrapText="1"/>
    </xf>
    <xf numFmtId="0" fontId="30" fillId="11" borderId="25" xfId="0" applyFont="1" applyFill="1" applyBorder="1" applyAlignment="1" applyProtection="1">
      <alignment horizontal="left" vertical="center" wrapText="1"/>
    </xf>
    <xf numFmtId="0" fontId="25" fillId="3" borderId="21" xfId="0" applyFont="1" applyFill="1" applyBorder="1" applyAlignment="1" applyProtection="1">
      <alignment horizontal="left" vertical="center" wrapText="1"/>
    </xf>
    <xf numFmtId="0" fontId="11" fillId="15" borderId="22" xfId="0" applyFont="1" applyFill="1" applyBorder="1" applyAlignment="1" applyProtection="1">
      <alignment horizontal="left" vertical="center" wrapText="1"/>
    </xf>
    <xf numFmtId="0" fontId="11" fillId="8" borderId="20" xfId="0" applyFont="1" applyFill="1" applyBorder="1" applyAlignment="1" applyProtection="1">
      <alignment horizontal="left" vertical="center" wrapText="1"/>
    </xf>
    <xf numFmtId="0" fontId="25" fillId="14" borderId="26" xfId="0" applyFont="1" applyFill="1" applyBorder="1" applyAlignment="1" applyProtection="1">
      <alignment horizontal="left" vertical="center" wrapText="1"/>
    </xf>
    <xf numFmtId="0" fontId="31" fillId="3" borderId="0" xfId="0" applyFont="1" applyFill="1" applyBorder="1" applyAlignment="1" applyProtection="1">
      <alignment horizontal="left" vertical="center" wrapText="1"/>
    </xf>
    <xf numFmtId="0" fontId="25" fillId="3" borderId="22" xfId="0" applyFont="1" applyFill="1" applyBorder="1" applyAlignment="1" applyProtection="1">
      <alignment horizontal="left" vertical="center" wrapText="1"/>
    </xf>
    <xf numFmtId="0" fontId="15" fillId="3" borderId="22" xfId="0" applyFont="1" applyFill="1" applyBorder="1" applyAlignment="1" applyProtection="1">
      <alignment vertical="center" wrapText="1"/>
    </xf>
    <xf numFmtId="0" fontId="15" fillId="0" borderId="23" xfId="0" applyFont="1" applyBorder="1" applyAlignment="1">
      <alignment vertical="center"/>
    </xf>
    <xf numFmtId="0" fontId="14" fillId="16" borderId="20" xfId="0" applyFont="1" applyFill="1" applyBorder="1" applyAlignment="1" applyProtection="1">
      <alignment horizontal="center" vertical="center" wrapText="1"/>
    </xf>
    <xf numFmtId="0" fontId="17" fillId="17" borderId="1" xfId="0" applyFont="1" applyFill="1" applyBorder="1" applyAlignment="1" applyProtection="1">
      <alignment horizontal="left" vertical="center" wrapText="1"/>
    </xf>
    <xf numFmtId="3" fontId="17" fillId="17" borderId="1" xfId="0" applyNumberFormat="1" applyFont="1" applyFill="1" applyBorder="1" applyAlignment="1" applyProtection="1">
      <alignment horizontal="center" vertical="center" wrapText="1"/>
    </xf>
    <xf numFmtId="0" fontId="13" fillId="0" borderId="1" xfId="0" applyFont="1" applyBorder="1" applyAlignment="1" applyProtection="1">
      <alignment vertical="center" wrapText="1"/>
    </xf>
    <xf numFmtId="0" fontId="25" fillId="18" borderId="26" xfId="0" applyFont="1" applyFill="1" applyBorder="1" applyAlignment="1" applyProtection="1">
      <alignment horizontal="left" vertical="center" wrapText="1"/>
    </xf>
    <xf numFmtId="0" fontId="6" fillId="3" borderId="0" xfId="0" applyFont="1" applyFill="1" applyAlignment="1" applyProtection="1">
      <alignment horizontal="center"/>
    </xf>
    <xf numFmtId="0" fontId="17" fillId="3" borderId="0" xfId="0" applyFont="1" applyFill="1" applyBorder="1" applyAlignment="1" applyProtection="1">
      <alignment vertical="center" wrapText="1"/>
    </xf>
    <xf numFmtId="0" fontId="28" fillId="3" borderId="0" xfId="0" applyFont="1" applyFill="1" applyBorder="1" applyAlignment="1" applyProtection="1">
      <alignment horizontal="center" vertical="center" wrapText="1"/>
    </xf>
    <xf numFmtId="0" fontId="28" fillId="9" borderId="2" xfId="0" applyFont="1" applyFill="1" applyBorder="1" applyAlignment="1" applyProtection="1">
      <alignment horizontal="center" vertical="center" wrapText="1"/>
    </xf>
    <xf numFmtId="165" fontId="15" fillId="19" borderId="2" xfId="0" applyNumberFormat="1" applyFont="1" applyFill="1" applyBorder="1" applyAlignment="1" applyProtection="1">
      <alignment horizontal="center" vertical="center" wrapText="1"/>
      <protection locked="0"/>
    </xf>
    <xf numFmtId="3" fontId="25" fillId="20" borderId="25" xfId="0" applyNumberFormat="1" applyFont="1" applyFill="1" applyBorder="1" applyAlignment="1" applyProtection="1">
      <alignment horizontal="left" vertical="center" wrapText="1"/>
    </xf>
    <xf numFmtId="0" fontId="17" fillId="15" borderId="20" xfId="0" applyFont="1" applyFill="1" applyBorder="1" applyAlignment="1" applyProtection="1">
      <alignment horizontal="left" vertical="center" wrapText="1"/>
    </xf>
    <xf numFmtId="4" fontId="17" fillId="17" borderId="1" xfId="0" applyNumberFormat="1" applyFont="1" applyFill="1" applyBorder="1" applyAlignment="1" applyProtection="1">
      <alignment horizontal="center" vertical="center" wrapText="1"/>
    </xf>
    <xf numFmtId="0" fontId="0" fillId="3" borderId="0" xfId="0" applyFill="1" applyProtection="1"/>
    <xf numFmtId="0" fontId="15" fillId="3" borderId="0" xfId="0" applyFont="1" applyFill="1" applyProtection="1"/>
    <xf numFmtId="0" fontId="1" fillId="3" borderId="0" xfId="0" applyFont="1" applyFill="1" applyBorder="1" applyAlignment="1" applyProtection="1">
      <alignment vertical="center" wrapText="1"/>
    </xf>
    <xf numFmtId="0" fontId="15" fillId="3" borderId="0" xfId="0" applyFont="1" applyFill="1" applyAlignment="1" applyProtection="1">
      <alignment vertical="center"/>
    </xf>
    <xf numFmtId="0" fontId="0" fillId="3" borderId="0" xfId="0" applyFill="1" applyAlignment="1" applyProtection="1">
      <alignment vertical="center"/>
    </xf>
    <xf numFmtId="0" fontId="15" fillId="3" borderId="10" xfId="0" applyFont="1" applyFill="1" applyBorder="1" applyAlignment="1" applyProtection="1">
      <alignment wrapText="1"/>
    </xf>
    <xf numFmtId="165" fontId="19" fillId="3" borderId="0" xfId="0" applyNumberFormat="1" applyFont="1" applyFill="1" applyBorder="1" applyAlignment="1" applyProtection="1">
      <alignment wrapText="1"/>
    </xf>
    <xf numFmtId="0" fontId="19" fillId="3" borderId="0" xfId="0" applyFont="1" applyFill="1" applyBorder="1" applyAlignment="1" applyProtection="1">
      <alignment wrapText="1"/>
    </xf>
    <xf numFmtId="0" fontId="15" fillId="3" borderId="0" xfId="0" applyFont="1" applyFill="1" applyBorder="1" applyProtection="1"/>
    <xf numFmtId="0" fontId="15" fillId="3" borderId="10" xfId="0" applyFont="1" applyFill="1" applyBorder="1" applyProtection="1"/>
    <xf numFmtId="165" fontId="19" fillId="3" borderId="0" xfId="0" applyNumberFormat="1" applyFont="1" applyFill="1" applyBorder="1" applyAlignment="1" applyProtection="1">
      <alignment horizontal="center" wrapText="1"/>
    </xf>
    <xf numFmtId="0" fontId="20" fillId="3" borderId="0" xfId="0" applyFont="1" applyFill="1" applyBorder="1" applyAlignment="1" applyProtection="1">
      <alignment vertical="center" wrapText="1"/>
    </xf>
    <xf numFmtId="0" fontId="20" fillId="3" borderId="0" xfId="0" applyFont="1" applyFill="1" applyAlignment="1" applyProtection="1">
      <alignment vertical="center" wrapText="1"/>
    </xf>
    <xf numFmtId="165" fontId="15" fillId="2" borderId="2" xfId="0" applyNumberFormat="1" applyFont="1" applyFill="1" applyBorder="1" applyAlignment="1" applyProtection="1">
      <alignment horizontal="center" vertical="center"/>
      <protection locked="0"/>
    </xf>
    <xf numFmtId="0" fontId="19" fillId="3" borderId="0" xfId="0" applyFont="1" applyFill="1" applyAlignment="1" applyProtection="1">
      <alignment horizontal="center" vertical="center"/>
    </xf>
    <xf numFmtId="0" fontId="19" fillId="3" borderId="0" xfId="0" applyFont="1" applyFill="1" applyBorder="1" applyAlignment="1" applyProtection="1">
      <alignment horizontal="center" vertical="center" wrapText="1"/>
    </xf>
    <xf numFmtId="0" fontId="8" fillId="3" borderId="0" xfId="0" applyFont="1" applyFill="1" applyBorder="1" applyAlignment="1" applyProtection="1">
      <alignment vertical="center" wrapText="1"/>
    </xf>
    <xf numFmtId="0" fontId="4" fillId="3" borderId="0" xfId="0" applyFont="1" applyFill="1" applyAlignment="1" applyProtection="1">
      <alignment vertical="center"/>
    </xf>
    <xf numFmtId="0" fontId="15" fillId="3" borderId="0" xfId="0" applyFont="1" applyFill="1" applyAlignment="1" applyProtection="1">
      <alignment horizontal="center" vertical="center"/>
    </xf>
    <xf numFmtId="0" fontId="19" fillId="3" borderId="14" xfId="0" applyFont="1" applyFill="1" applyBorder="1" applyAlignment="1" applyProtection="1">
      <alignment wrapText="1"/>
    </xf>
    <xf numFmtId="165" fontId="19" fillId="3" borderId="14" xfId="0" applyNumberFormat="1" applyFont="1" applyFill="1" applyBorder="1" applyAlignment="1" applyProtection="1">
      <alignment horizontal="center" wrapText="1"/>
    </xf>
    <xf numFmtId="0" fontId="15" fillId="3" borderId="14" xfId="0" applyFont="1" applyFill="1" applyBorder="1" applyProtection="1"/>
    <xf numFmtId="0" fontId="16" fillId="3" borderId="0" xfId="0" applyFont="1" applyFill="1" applyAlignment="1" applyProtection="1">
      <alignment vertical="center" wrapText="1"/>
    </xf>
    <xf numFmtId="0" fontId="24" fillId="3" borderId="0" xfId="0" applyFont="1" applyFill="1" applyProtection="1"/>
    <xf numFmtId="0" fontId="17" fillId="3" borderId="0" xfId="0" applyFont="1" applyFill="1" applyBorder="1" applyAlignment="1" applyProtection="1">
      <alignment horizontal="center" vertical="center" wrapText="1"/>
    </xf>
    <xf numFmtId="165" fontId="15" fillId="3" borderId="0" xfId="0" applyNumberFormat="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0" fillId="3" borderId="0" xfId="0" applyFont="1" applyFill="1" applyBorder="1" applyAlignment="1" applyProtection="1">
      <alignment horizontal="center" wrapText="1"/>
    </xf>
    <xf numFmtId="4" fontId="15" fillId="3" borderId="0" xfId="0" applyNumberFormat="1" applyFont="1" applyFill="1" applyBorder="1" applyAlignment="1" applyProtection="1">
      <alignment horizontal="center" vertical="center" wrapText="1"/>
    </xf>
    <xf numFmtId="4" fontId="15" fillId="3" borderId="0" xfId="0" applyNumberFormat="1" applyFont="1" applyFill="1" applyBorder="1" applyAlignment="1" applyProtection="1">
      <alignment vertical="center" wrapText="1"/>
    </xf>
    <xf numFmtId="0" fontId="17" fillId="3" borderId="0" xfId="0" applyFont="1" applyFill="1" applyBorder="1" applyAlignment="1" applyProtection="1">
      <alignment vertical="center"/>
    </xf>
    <xf numFmtId="0" fontId="17" fillId="2" borderId="2" xfId="0" applyFont="1" applyFill="1" applyBorder="1" applyAlignment="1" applyProtection="1">
      <alignment vertical="center" wrapText="1"/>
      <protection locked="0"/>
    </xf>
    <xf numFmtId="2" fontId="17" fillId="2" borderId="2" xfId="0" applyNumberFormat="1" applyFont="1" applyFill="1" applyBorder="1" applyAlignment="1" applyProtection="1">
      <alignment vertical="center" wrapText="1"/>
      <protection locked="0"/>
    </xf>
    <xf numFmtId="0" fontId="17" fillId="19" borderId="2" xfId="0" applyFont="1" applyFill="1" applyBorder="1" applyAlignment="1" applyProtection="1">
      <alignment horizontal="left" vertical="center" wrapText="1"/>
      <protection locked="0"/>
    </xf>
    <xf numFmtId="165" fontId="15" fillId="19" borderId="2" xfId="0" applyNumberFormat="1" applyFont="1" applyFill="1" applyBorder="1" applyAlignment="1" applyProtection="1">
      <alignment vertical="center" wrapText="1"/>
      <protection locked="0"/>
    </xf>
    <xf numFmtId="0" fontId="17" fillId="2" borderId="2" xfId="0" applyFont="1" applyFill="1" applyBorder="1" applyAlignment="1" applyProtection="1">
      <alignment horizontal="left" vertical="center" wrapText="1"/>
      <protection locked="0"/>
    </xf>
    <xf numFmtId="165" fontId="18" fillId="2" borderId="2" xfId="0" applyNumberFormat="1" applyFont="1" applyFill="1" applyBorder="1" applyAlignment="1" applyProtection="1">
      <alignment horizontal="center" vertical="center"/>
      <protection locked="0"/>
    </xf>
    <xf numFmtId="0" fontId="32" fillId="3" borderId="0" xfId="2" applyFont="1" applyFill="1" applyBorder="1" applyAlignment="1">
      <alignment vertical="center" wrapText="1"/>
    </xf>
    <xf numFmtId="0" fontId="12" fillId="3" borderId="0" xfId="0" applyFont="1" applyFill="1" applyBorder="1" applyAlignment="1" applyProtection="1">
      <alignment horizontal="center" wrapText="1"/>
    </xf>
    <xf numFmtId="0" fontId="7" fillId="4" borderId="3" xfId="0" applyFont="1" applyFill="1" applyBorder="1" applyAlignment="1" applyProtection="1">
      <alignment horizontal="center"/>
      <protection locked="0"/>
    </xf>
    <xf numFmtId="0" fontId="7" fillId="4" borderId="4" xfId="0" applyFont="1" applyFill="1" applyBorder="1" applyAlignment="1" applyProtection="1">
      <alignment horizontal="center"/>
      <protection locked="0"/>
    </xf>
    <xf numFmtId="0" fontId="6" fillId="3" borderId="0" xfId="0" applyFont="1" applyFill="1" applyAlignment="1" applyProtection="1">
      <alignment horizontal="center" wrapText="1"/>
    </xf>
    <xf numFmtId="0" fontId="2" fillId="0" borderId="0" xfId="0" applyFont="1" applyAlignment="1" applyProtection="1">
      <alignment horizontal="center" wrapText="1"/>
    </xf>
    <xf numFmtId="0" fontId="6" fillId="3" borderId="0" xfId="0" applyFont="1" applyFill="1" applyAlignment="1" applyProtection="1">
      <alignment horizontal="center"/>
    </xf>
    <xf numFmtId="0" fontId="7" fillId="3" borderId="0" xfId="0" applyFont="1" applyFill="1" applyAlignment="1" applyProtection="1">
      <alignment horizontal="center" vertical="center"/>
    </xf>
    <xf numFmtId="0" fontId="7" fillId="3" borderId="0" xfId="0" applyFont="1" applyFill="1" applyAlignment="1" applyProtection="1">
      <alignment horizontal="center"/>
    </xf>
    <xf numFmtId="0" fontId="10" fillId="0" borderId="0" xfId="0" applyFont="1" applyAlignment="1" applyProtection="1">
      <alignment horizontal="center" wrapText="1"/>
    </xf>
    <xf numFmtId="10" fontId="7" fillId="4" borderId="3" xfId="1" applyNumberFormat="1" applyFont="1" applyFill="1" applyBorder="1" applyAlignment="1" applyProtection="1">
      <alignment horizontal="center" vertical="center" wrapText="1"/>
      <protection locked="0"/>
    </xf>
    <xf numFmtId="0" fontId="7" fillId="0" borderId="4" xfId="0" applyFont="1" applyBorder="1" applyAlignment="1" applyProtection="1">
      <alignment wrapText="1"/>
      <protection locked="0"/>
    </xf>
    <xf numFmtId="0" fontId="14" fillId="16" borderId="7" xfId="0" applyFont="1" applyFill="1" applyBorder="1" applyAlignment="1" applyProtection="1">
      <alignment horizontal="center" vertical="center" wrapText="1"/>
    </xf>
    <xf numFmtId="0" fontId="14" fillId="16" borderId="9" xfId="0" applyFont="1" applyFill="1" applyBorder="1" applyAlignment="1" applyProtection="1">
      <alignment horizontal="center" vertical="center" wrapText="1"/>
    </xf>
    <xf numFmtId="0" fontId="14" fillId="16" borderId="8" xfId="0" applyFont="1" applyFill="1" applyBorder="1" applyAlignment="1" applyProtection="1">
      <alignment horizontal="center" vertical="center" wrapText="1"/>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0"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15" xfId="0" applyFont="1" applyFill="1" applyBorder="1" applyAlignment="1">
      <alignment horizontal="left" vertical="center"/>
    </xf>
    <xf numFmtId="0" fontId="17" fillId="3" borderId="16" xfId="0" applyFont="1" applyFill="1" applyBorder="1" applyAlignment="1">
      <alignment horizontal="left" vertical="center"/>
    </xf>
    <xf numFmtId="0" fontId="17" fillId="3" borderId="17" xfId="0" applyFont="1" applyFill="1" applyBorder="1" applyAlignment="1">
      <alignment horizontal="left" vertical="center"/>
    </xf>
    <xf numFmtId="0" fontId="17" fillId="17" borderId="7" xfId="0" applyFont="1" applyFill="1" applyBorder="1" applyAlignment="1" applyProtection="1">
      <alignment horizontal="center" vertical="center" wrapText="1"/>
    </xf>
    <xf numFmtId="0" fontId="17" fillId="17" borderId="9" xfId="0" applyFont="1" applyFill="1" applyBorder="1" applyAlignment="1" applyProtection="1">
      <alignment horizontal="center" vertical="center" wrapText="1"/>
    </xf>
    <xf numFmtId="0" fontId="17" fillId="17" borderId="8" xfId="0" applyFont="1" applyFill="1" applyBorder="1" applyAlignment="1" applyProtection="1">
      <alignment horizontal="center" vertical="center" wrapText="1"/>
    </xf>
    <xf numFmtId="0" fontId="17" fillId="8" borderId="7" xfId="0" applyFont="1" applyFill="1" applyBorder="1" applyAlignment="1" applyProtection="1">
      <alignment horizontal="center" vertical="center" wrapText="1"/>
    </xf>
    <xf numFmtId="0" fontId="17" fillId="8" borderId="9" xfId="0" applyFont="1" applyFill="1" applyBorder="1" applyAlignment="1" applyProtection="1">
      <alignment horizontal="center" vertical="center" wrapText="1"/>
    </xf>
    <xf numFmtId="0" fontId="17" fillId="8" borderId="8"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2" fillId="5" borderId="7" xfId="2" applyFont="1" applyFill="1" applyBorder="1" applyAlignment="1" applyProtection="1">
      <alignment horizontal="left" vertical="center" wrapText="1"/>
    </xf>
    <xf numFmtId="0" fontId="22" fillId="5" borderId="9" xfId="2" applyFont="1" applyFill="1" applyBorder="1" applyAlignment="1" applyProtection="1">
      <alignment horizontal="left" vertical="center" wrapText="1"/>
    </xf>
    <xf numFmtId="164" fontId="13" fillId="3" borderId="7" xfId="0" applyNumberFormat="1" applyFont="1" applyFill="1" applyBorder="1" applyAlignment="1" applyProtection="1">
      <alignment horizontal="center" vertical="center" wrapText="1"/>
    </xf>
    <xf numFmtId="164" fontId="13" fillId="3" borderId="9" xfId="0" applyNumberFormat="1" applyFont="1" applyFill="1" applyBorder="1" applyAlignment="1" applyProtection="1">
      <alignment horizontal="center" vertical="center" wrapText="1"/>
    </xf>
    <xf numFmtId="164" fontId="13" fillId="3" borderId="8" xfId="0" applyNumberFormat="1" applyFont="1" applyFill="1" applyBorder="1" applyAlignment="1" applyProtection="1">
      <alignment horizontal="center" vertical="center" wrapText="1"/>
    </xf>
    <xf numFmtId="0" fontId="13" fillId="0" borderId="11" xfId="0" applyFont="1" applyBorder="1" applyAlignment="1" applyProtection="1">
      <alignment horizontal="left" vertical="center" wrapText="1"/>
    </xf>
    <xf numFmtId="0" fontId="13" fillId="0" borderId="12"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0" fontId="25" fillId="17" borderId="7" xfId="0" applyFont="1" applyFill="1" applyBorder="1" applyAlignment="1" applyProtection="1">
      <alignment horizontal="left" vertical="center" wrapText="1"/>
    </xf>
    <xf numFmtId="0" fontId="25" fillId="17" borderId="9" xfId="0" applyFont="1" applyFill="1" applyBorder="1" applyAlignment="1" applyProtection="1">
      <alignment horizontal="left" vertical="center" wrapText="1"/>
    </xf>
    <xf numFmtId="0" fontId="25" fillId="17" borderId="8" xfId="0" applyFont="1" applyFill="1" applyBorder="1" applyAlignment="1" applyProtection="1">
      <alignment horizontal="left" vertical="center" wrapText="1"/>
    </xf>
    <xf numFmtId="3" fontId="25" fillId="6" borderId="7" xfId="0" applyNumberFormat="1" applyFont="1" applyFill="1" applyBorder="1" applyAlignment="1" applyProtection="1">
      <alignment horizontal="left" vertical="center" wrapText="1"/>
    </xf>
    <xf numFmtId="3" fontId="25" fillId="6" borderId="9" xfId="0" applyNumberFormat="1" applyFont="1" applyFill="1" applyBorder="1" applyAlignment="1" applyProtection="1">
      <alignment horizontal="left" vertical="center" wrapText="1"/>
    </xf>
    <xf numFmtId="3" fontId="25" fillId="6" borderId="8" xfId="0" applyNumberFormat="1" applyFont="1" applyFill="1" applyBorder="1" applyAlignment="1" applyProtection="1">
      <alignment horizontal="left" vertical="center" wrapText="1"/>
    </xf>
    <xf numFmtId="0" fontId="17" fillId="10" borderId="2" xfId="0" applyFont="1" applyFill="1" applyBorder="1" applyAlignment="1" applyProtection="1">
      <alignment horizontal="center" vertical="center"/>
    </xf>
    <xf numFmtId="165" fontId="15" fillId="10" borderId="7" xfId="0" applyNumberFormat="1" applyFont="1" applyFill="1" applyBorder="1" applyAlignment="1" applyProtection="1">
      <alignment horizontal="center" vertical="center"/>
    </xf>
    <xf numFmtId="165" fontId="15" fillId="10" borderId="8" xfId="0" applyNumberFormat="1" applyFont="1" applyFill="1" applyBorder="1" applyAlignment="1" applyProtection="1">
      <alignment horizontal="center" vertical="center"/>
    </xf>
    <xf numFmtId="0" fontId="17" fillId="10" borderId="2" xfId="0" applyFont="1" applyFill="1" applyBorder="1" applyAlignment="1" applyProtection="1">
      <alignment horizontal="center" vertical="center" wrapText="1"/>
    </xf>
    <xf numFmtId="165" fontId="15" fillId="10" borderId="7" xfId="0" applyNumberFormat="1" applyFont="1" applyFill="1" applyBorder="1" applyAlignment="1" applyProtection="1">
      <alignment horizontal="center" vertical="center" wrapText="1"/>
    </xf>
    <xf numFmtId="165" fontId="15" fillId="10" borderId="8" xfId="0" applyNumberFormat="1" applyFont="1" applyFill="1" applyBorder="1" applyAlignment="1" applyProtection="1">
      <alignment horizontal="center" vertical="center" wrapText="1"/>
    </xf>
    <xf numFmtId="0" fontId="20" fillId="3" borderId="0" xfId="0" applyFont="1" applyFill="1" applyBorder="1" applyAlignment="1" applyProtection="1">
      <alignment horizontal="center" wrapText="1"/>
    </xf>
    <xf numFmtId="0" fontId="14" fillId="16" borderId="18" xfId="0" applyFont="1" applyFill="1" applyBorder="1" applyAlignment="1" applyProtection="1">
      <alignment horizontal="center" vertical="center" wrapText="1"/>
    </xf>
    <xf numFmtId="0" fontId="14" fillId="7" borderId="18"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164" fontId="13" fillId="3" borderId="1" xfId="0" applyNumberFormat="1" applyFont="1" applyFill="1" applyBorder="1" applyAlignment="1" applyProtection="1">
      <alignment horizontal="center" vertical="center" wrapText="1"/>
    </xf>
    <xf numFmtId="0" fontId="13" fillId="0" borderId="2" xfId="0" applyFont="1" applyBorder="1" applyAlignment="1" applyProtection="1">
      <alignment horizontal="left" vertical="center" wrapText="1"/>
    </xf>
    <xf numFmtId="3" fontId="25" fillId="6" borderId="2" xfId="0" applyNumberFormat="1" applyFont="1" applyFill="1" applyBorder="1" applyAlignment="1" applyProtection="1">
      <alignment horizontal="left" vertical="center" wrapText="1"/>
    </xf>
    <xf numFmtId="0" fontId="25" fillId="11" borderId="2" xfId="0" applyFont="1" applyFill="1" applyBorder="1" applyAlignment="1" applyProtection="1">
      <alignment horizontal="left" vertical="center" wrapText="1"/>
    </xf>
    <xf numFmtId="3" fontId="25" fillId="13" borderId="2" xfId="0" applyNumberFormat="1" applyFont="1" applyFill="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25" fillId="11" borderId="7" xfId="0" applyFont="1" applyFill="1" applyBorder="1" applyAlignment="1" applyProtection="1">
      <alignment horizontal="left" vertical="center" wrapText="1"/>
    </xf>
    <xf numFmtId="3" fontId="25" fillId="13" borderId="7" xfId="0" applyNumberFormat="1" applyFont="1" applyFill="1" applyBorder="1" applyAlignment="1" applyProtection="1">
      <alignment horizontal="left" vertical="center" wrapText="1"/>
    </xf>
    <xf numFmtId="3" fontId="25" fillId="13" borderId="9" xfId="0" applyNumberFormat="1" applyFont="1" applyFill="1" applyBorder="1" applyAlignment="1" applyProtection="1">
      <alignment horizontal="left" vertical="center" wrapText="1"/>
    </xf>
    <xf numFmtId="3" fontId="25" fillId="13" borderId="8" xfId="0" applyNumberFormat="1" applyFont="1" applyFill="1" applyBorder="1" applyAlignment="1" applyProtection="1">
      <alignment horizontal="left" vertical="center" wrapText="1"/>
    </xf>
    <xf numFmtId="0" fontId="28" fillId="9" borderId="2" xfId="0" applyFont="1" applyFill="1" applyBorder="1" applyAlignment="1" applyProtection="1">
      <alignment horizontal="center" vertical="center" wrapText="1"/>
    </xf>
    <xf numFmtId="0" fontId="17" fillId="10" borderId="7" xfId="0" applyFont="1" applyFill="1" applyBorder="1" applyAlignment="1" applyProtection="1">
      <alignment horizontal="left" vertical="center"/>
    </xf>
    <xf numFmtId="0" fontId="17" fillId="10" borderId="8" xfId="0" applyFont="1" applyFill="1" applyBorder="1" applyAlignment="1" applyProtection="1">
      <alignment horizontal="left" vertical="center"/>
    </xf>
    <xf numFmtId="0" fontId="17" fillId="8" borderId="2" xfId="0" applyFont="1" applyFill="1" applyBorder="1" applyAlignment="1" applyProtection="1">
      <alignment horizontal="center" vertical="center" wrapText="1"/>
    </xf>
    <xf numFmtId="0" fontId="14" fillId="7" borderId="9" xfId="0" applyFont="1" applyFill="1" applyBorder="1" applyAlignment="1" applyProtection="1">
      <alignment horizontal="center" vertical="center" wrapText="1"/>
    </xf>
    <xf numFmtId="0" fontId="14" fillId="7" borderId="8" xfId="0" applyFont="1" applyFill="1" applyBorder="1" applyAlignment="1" applyProtection="1">
      <alignment horizontal="center" vertical="center" wrapText="1"/>
    </xf>
    <xf numFmtId="0" fontId="23" fillId="5" borderId="7" xfId="2" applyFont="1" applyFill="1" applyBorder="1" applyAlignment="1" applyProtection="1">
      <alignment horizontal="left" vertical="center" wrapText="1"/>
    </xf>
    <xf numFmtId="0" fontId="23" fillId="5" borderId="9" xfId="2" applyFont="1" applyFill="1" applyBorder="1" applyAlignment="1" applyProtection="1">
      <alignment horizontal="left" vertical="center" wrapText="1"/>
    </xf>
    <xf numFmtId="0" fontId="17" fillId="3" borderId="0" xfId="0" applyFont="1" applyFill="1" applyBorder="1" applyAlignment="1" applyProtection="1">
      <alignment horizontal="center" vertical="center" wrapText="1"/>
    </xf>
    <xf numFmtId="165" fontId="11" fillId="10" borderId="2" xfId="0" applyNumberFormat="1" applyFont="1" applyFill="1" applyBorder="1" applyAlignment="1" applyProtection="1">
      <alignment horizontal="center" vertical="center" wrapText="1"/>
    </xf>
    <xf numFmtId="0" fontId="11" fillId="10" borderId="2" xfId="0" applyFont="1" applyFill="1" applyBorder="1" applyAlignment="1" applyProtection="1">
      <alignment horizontal="center" vertical="center" wrapText="1"/>
    </xf>
    <xf numFmtId="3" fontId="25" fillId="20" borderId="2" xfId="0" applyNumberFormat="1" applyFont="1" applyFill="1" applyBorder="1" applyAlignment="1" applyProtection="1">
      <alignment horizontal="left" vertical="center" wrapText="1"/>
    </xf>
  </cellXfs>
  <cellStyles count="3">
    <cellStyle name="Currency" xfId="1" builtinId="4"/>
    <cellStyle name="Hyperlink" xfId="2" builtinId="8"/>
    <cellStyle name="Normal" xfId="0" builtinId="0"/>
  </cellStyles>
  <dxfs count="8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82550</xdr:rowOff>
    </xdr:from>
    <xdr:to>
      <xdr:col>1</xdr:col>
      <xdr:colOff>768350</xdr:colOff>
      <xdr:row>7</xdr:row>
      <xdr:rowOff>31750</xdr:rowOff>
    </xdr:to>
    <xdr:pic>
      <xdr:nvPicPr>
        <xdr:cNvPr id="4" name="Picture 3"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82550"/>
          <a:ext cx="1485900"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71530</xdr:colOff>
      <xdr:row>0</xdr:row>
      <xdr:rowOff>38100</xdr:rowOff>
    </xdr:from>
    <xdr:to>
      <xdr:col>0</xdr:col>
      <xdr:colOff>1098550</xdr:colOff>
      <xdr:row>0</xdr:row>
      <xdr:rowOff>857250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38100"/>
          <a:ext cx="1027020" cy="8191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04625" y="76200"/>
          <a:ext cx="3175" cy="76200"/>
        </a:xfrm>
        <a:prstGeom prst="rect">
          <a:avLst/>
        </a:prstGeom>
        <a:noFill/>
      </xdr:spPr>
    </xdr:pic>
    <xdr:clientData fLocksWithSheet="0"/>
  </xdr:twoCellAnchor>
  <xdr:twoCellAnchor>
    <xdr:from>
      <xdr:col>0</xdr:col>
      <xdr:colOff>117101</xdr:colOff>
      <xdr:row>0</xdr:row>
      <xdr:rowOff>49390</xdr:rowOff>
    </xdr:from>
    <xdr:to>
      <xdr:col>0</xdr:col>
      <xdr:colOff>1199444</xdr:colOff>
      <xdr:row>0</xdr:row>
      <xdr:rowOff>839612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117101" y="4939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38760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47117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8"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8"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8"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9"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2"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71530</xdr:colOff>
      <xdr:row>0</xdr:row>
      <xdr:rowOff>69850</xdr:rowOff>
    </xdr:from>
    <xdr:to>
      <xdr:col>0</xdr:col>
      <xdr:colOff>1098550</xdr:colOff>
      <xdr:row>0</xdr:row>
      <xdr:rowOff>812800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1530" y="69850"/>
          <a:ext cx="1027020" cy="7429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7" name="image01.jpg"/>
        <xdr:cNvPicPr preferRelativeResize="0"/>
      </xdr:nvPicPr>
      <xdr:blipFill>
        <a:blip xmlns:r="http://schemas.openxmlformats.org/officeDocument/2006/relationships" r:embed="rId2" cstate="print"/>
        <a:stretch>
          <a:fillRect/>
        </a:stretch>
      </xdr:blipFill>
      <xdr:spPr>
        <a:xfrm>
          <a:off x="2686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8"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9"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0"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2"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3"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4"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16" name="image01.jpg"/>
        <xdr:cNvPicPr preferRelativeResize="0"/>
      </xdr:nvPicPr>
      <xdr:blipFill>
        <a:blip xmlns:r="http://schemas.openxmlformats.org/officeDocument/2006/relationships" r:embed="rId2" cstate="print"/>
        <a:stretch>
          <a:fillRect/>
        </a:stretch>
      </xdr:blipFill>
      <xdr:spPr>
        <a:xfrm>
          <a:off x="2813050" y="4762"/>
          <a:ext cx="3175" cy="76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26"/>
  <sheetViews>
    <sheetView topLeftCell="A4" workbookViewId="0">
      <selection activeCell="B13" sqref="B13"/>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2:3" x14ac:dyDescent="0.3">
      <c r="C1" s="2" t="s">
        <v>9</v>
      </c>
    </row>
    <row r="6" spans="2:3" ht="15.5" x14ac:dyDescent="0.35">
      <c r="B6" s="121" t="s">
        <v>120</v>
      </c>
      <c r="C6" s="121"/>
    </row>
    <row r="7" spans="2:3" ht="15.5" x14ac:dyDescent="0.35">
      <c r="B7" s="70"/>
    </row>
    <row r="8" spans="2:3" ht="20" x14ac:dyDescent="0.3">
      <c r="B8" s="122" t="s">
        <v>23</v>
      </c>
      <c r="C8" s="122"/>
    </row>
    <row r="9" spans="2:3" ht="15.5" x14ac:dyDescent="0.35">
      <c r="B9" s="70"/>
    </row>
    <row r="10" spans="2:3" ht="15.5" x14ac:dyDescent="0.35">
      <c r="B10" s="121" t="s">
        <v>10</v>
      </c>
      <c r="C10" s="121"/>
    </row>
    <row r="11" spans="2:3" ht="15.5" x14ac:dyDescent="0.35">
      <c r="B11" s="70"/>
    </row>
    <row r="12" spans="2:3" ht="20" x14ac:dyDescent="0.4">
      <c r="B12" s="123" t="s">
        <v>13</v>
      </c>
      <c r="C12" s="123"/>
    </row>
    <row r="14" spans="2:3" ht="15.5" x14ac:dyDescent="0.35">
      <c r="B14" s="119" t="s">
        <v>7</v>
      </c>
      <c r="C14" s="124"/>
    </row>
    <row r="15" spans="2:3" ht="14.5" thickBot="1" x14ac:dyDescent="0.35"/>
    <row r="16" spans="2:3" ht="20.5" thickBot="1" x14ac:dyDescent="0.45">
      <c r="B16" s="125"/>
      <c r="C16" s="126"/>
    </row>
    <row r="19" spans="2:12" ht="14" customHeight="1" x14ac:dyDescent="0.35">
      <c r="B19" s="116" t="s">
        <v>8</v>
      </c>
      <c r="C19" s="116"/>
      <c r="D19" s="3"/>
      <c r="E19" s="3"/>
      <c r="F19" s="3"/>
      <c r="G19" s="3"/>
      <c r="H19" s="3"/>
      <c r="I19" s="3"/>
      <c r="J19" s="3"/>
      <c r="K19" s="3"/>
      <c r="L19" s="4"/>
    </row>
    <row r="20" spans="2:12" ht="14.5" thickBot="1" x14ac:dyDescent="0.35"/>
    <row r="21" spans="2:12" ht="21.5" customHeight="1" thickBot="1" x14ac:dyDescent="0.45">
      <c r="B21" s="117"/>
      <c r="C21" s="118"/>
    </row>
    <row r="24" spans="2:12" x14ac:dyDescent="0.3">
      <c r="B24" s="119" t="s">
        <v>11</v>
      </c>
      <c r="C24" s="120"/>
    </row>
    <row r="25" spans="2:12" ht="14.5" thickBot="1" x14ac:dyDescent="0.35">
      <c r="B25" s="120"/>
      <c r="C25" s="120"/>
    </row>
    <row r="26" spans="2:12" ht="21.5" customHeight="1" thickBot="1" x14ac:dyDescent="0.45">
      <c r="B26" s="117"/>
      <c r="C26" s="118"/>
    </row>
  </sheetData>
  <sheetProtection algorithmName="SHA-512" hashValue="tjNn1Tv+YgHaF3863Sgk+mkcA7IWM65VaxDdNRQKOkvhcyS2n8OVLHxNL5UGAeUTMZeJOQ2hTqeAzBNiGtOeCg==" saltValue="Hrovo8zZSKBRyRLKfUb6rg==" spinCount="100000" sheet="1" objects="1" scenarios="1"/>
  <mergeCells count="10">
    <mergeCell ref="B19:C19"/>
    <mergeCell ref="B21:C21"/>
    <mergeCell ref="B24:C25"/>
    <mergeCell ref="B26:C26"/>
    <mergeCell ref="B6:C6"/>
    <mergeCell ref="B8:C8"/>
    <mergeCell ref="B10:C10"/>
    <mergeCell ref="B12:C12"/>
    <mergeCell ref="B14:C14"/>
    <mergeCell ref="B16:C16"/>
  </mergeCells>
  <pageMargins left="0.7" right="0.7" top="0.75" bottom="0.75" header="0.3" footer="0.3"/>
  <pageSetup paperSize="9" scale="94"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J58"/>
  <sheetViews>
    <sheetView tabSelected="1" topLeftCell="A40" zoomScaleNormal="100" workbookViewId="0">
      <selection activeCell="A55" sqref="A55:B55"/>
    </sheetView>
  </sheetViews>
  <sheetFormatPr defaultColWidth="8.81640625" defaultRowHeight="14.5" x14ac:dyDescent="0.35"/>
  <cols>
    <col min="1" max="1" width="23.1796875" style="78" customWidth="1"/>
    <col min="2" max="6" width="18.90625" style="78" customWidth="1"/>
    <col min="7" max="7" width="13.453125" style="78" customWidth="1"/>
    <col min="8" max="8" width="10.6328125" style="78" customWidth="1"/>
    <col min="9" max="9" width="12.1796875" style="78" customWidth="1"/>
    <col min="10" max="11" width="8.81640625" style="78"/>
    <col min="12" max="12" width="8.81640625" style="78" customWidth="1"/>
    <col min="13" max="16384" width="8.81640625" style="78"/>
  </cols>
  <sheetData>
    <row r="1" spans="1:10" ht="71" customHeight="1" x14ac:dyDescent="0.35">
      <c r="A1" s="127" t="s">
        <v>119</v>
      </c>
      <c r="B1" s="128"/>
      <c r="C1" s="128"/>
      <c r="D1" s="128"/>
      <c r="E1" s="128"/>
      <c r="F1" s="128"/>
      <c r="G1" s="128"/>
      <c r="H1" s="186"/>
      <c r="I1" s="187"/>
    </row>
    <row r="2" spans="1:10" ht="27" customHeight="1" x14ac:dyDescent="0.35">
      <c r="A2" s="188" t="s">
        <v>33</v>
      </c>
      <c r="B2" s="189"/>
      <c r="C2" s="11"/>
      <c r="D2" s="11"/>
      <c r="E2" s="11"/>
      <c r="F2" s="11"/>
      <c r="G2" s="11"/>
      <c r="H2" s="11"/>
      <c r="I2" s="12"/>
    </row>
    <row r="3" spans="1:10" ht="29" customHeight="1" x14ac:dyDescent="0.35">
      <c r="A3" s="31" t="s">
        <v>12</v>
      </c>
      <c r="B3" s="148">
        <f>Coversheet!B16</f>
        <v>0</v>
      </c>
      <c r="C3" s="149"/>
      <c r="D3" s="149"/>
      <c r="E3" s="149"/>
      <c r="F3" s="149"/>
      <c r="G3" s="149"/>
      <c r="H3" s="149"/>
      <c r="I3" s="150"/>
    </row>
    <row r="4" spans="1:10" ht="43.5" customHeight="1" x14ac:dyDescent="0.35">
      <c r="A4" s="175" t="s">
        <v>14</v>
      </c>
      <c r="B4" s="176"/>
      <c r="C4" s="176"/>
      <c r="D4" s="176"/>
      <c r="E4" s="176"/>
      <c r="F4" s="176"/>
      <c r="G4" s="176"/>
      <c r="H4" s="176"/>
      <c r="I4" s="177"/>
    </row>
    <row r="5" spans="1:10" ht="33.5" customHeight="1" x14ac:dyDescent="0.35">
      <c r="A5" s="172" t="s">
        <v>101</v>
      </c>
      <c r="B5" s="172"/>
      <c r="C5" s="172"/>
      <c r="D5" s="172"/>
      <c r="E5" s="172"/>
      <c r="F5" s="172"/>
      <c r="G5" s="172"/>
      <c r="H5" s="172"/>
      <c r="I5" s="172"/>
    </row>
    <row r="6" spans="1:10" ht="70" customHeight="1" x14ac:dyDescent="0.35">
      <c r="A6" s="173" t="s">
        <v>78</v>
      </c>
      <c r="B6" s="173"/>
      <c r="C6" s="173"/>
      <c r="D6" s="173"/>
      <c r="E6" s="173"/>
      <c r="F6" s="173"/>
      <c r="G6" s="173"/>
      <c r="H6" s="173"/>
      <c r="I6" s="178"/>
    </row>
    <row r="7" spans="1:10" ht="41" customHeight="1" x14ac:dyDescent="0.35">
      <c r="A7" s="193" t="s">
        <v>80</v>
      </c>
      <c r="B7" s="193"/>
      <c r="C7" s="193"/>
      <c r="D7" s="193"/>
      <c r="E7" s="193"/>
      <c r="F7" s="193"/>
      <c r="G7" s="193"/>
      <c r="H7" s="193"/>
      <c r="I7" s="193"/>
    </row>
    <row r="8" spans="1:10" ht="53.5" customHeight="1" x14ac:dyDescent="0.35">
      <c r="A8" s="179" t="s">
        <v>79</v>
      </c>
      <c r="B8" s="180"/>
      <c r="C8" s="180"/>
      <c r="D8" s="180"/>
      <c r="E8" s="180"/>
      <c r="F8" s="180"/>
      <c r="G8" s="180"/>
      <c r="H8" s="180"/>
      <c r="I8" s="181"/>
    </row>
    <row r="9" spans="1:10" x14ac:dyDescent="0.35">
      <c r="A9" s="1"/>
      <c r="B9" s="1"/>
      <c r="C9" s="1"/>
      <c r="D9" s="1"/>
      <c r="E9" s="1"/>
      <c r="F9" s="1"/>
      <c r="G9" s="1"/>
      <c r="H9" s="1"/>
      <c r="I9" s="1"/>
    </row>
    <row r="10" spans="1:10" x14ac:dyDescent="0.35">
      <c r="A10" s="79"/>
      <c r="B10" s="79"/>
      <c r="C10" s="79"/>
      <c r="D10" s="79"/>
      <c r="E10" s="79"/>
      <c r="F10" s="79"/>
      <c r="G10" s="79"/>
      <c r="H10" s="79"/>
      <c r="I10" s="1"/>
    </row>
    <row r="11" spans="1:10" ht="25" customHeight="1" x14ac:dyDescent="0.35">
      <c r="A11" s="142" t="s">
        <v>38</v>
      </c>
      <c r="B11" s="143"/>
      <c r="C11" s="143"/>
      <c r="D11" s="143"/>
      <c r="E11" s="143"/>
      <c r="F11" s="144"/>
      <c r="G11" s="92"/>
      <c r="H11" s="81"/>
      <c r="I11" s="1"/>
    </row>
    <row r="12" spans="1:10" ht="36" customHeight="1" x14ac:dyDescent="0.35">
      <c r="A12" s="73" t="s">
        <v>17</v>
      </c>
      <c r="B12" s="41" t="s">
        <v>2</v>
      </c>
      <c r="C12" s="41" t="s">
        <v>3</v>
      </c>
      <c r="D12" s="41" t="s">
        <v>4</v>
      </c>
      <c r="E12" s="41" t="s">
        <v>5</v>
      </c>
      <c r="F12" s="73" t="s">
        <v>6</v>
      </c>
      <c r="G12" s="93"/>
      <c r="H12" s="71"/>
      <c r="I12" s="94"/>
      <c r="J12" s="80"/>
    </row>
    <row r="13" spans="1:10" s="82" customFormat="1" ht="25" customHeight="1" x14ac:dyDescent="0.35">
      <c r="A13" s="113" t="s">
        <v>47</v>
      </c>
      <c r="B13" s="32"/>
      <c r="C13" s="32"/>
      <c r="D13" s="32"/>
      <c r="E13" s="32"/>
      <c r="F13" s="32"/>
      <c r="G13" s="92"/>
      <c r="H13" s="81"/>
      <c r="I13" s="95"/>
    </row>
    <row r="14" spans="1:10" s="82" customFormat="1" ht="25" customHeight="1" x14ac:dyDescent="0.35">
      <c r="A14" s="48" t="s">
        <v>35</v>
      </c>
      <c r="B14" s="44">
        <v>0.4</v>
      </c>
      <c r="C14" s="44">
        <v>0.25</v>
      </c>
      <c r="D14" s="44">
        <v>0.15</v>
      </c>
      <c r="E14" s="44">
        <v>0.1</v>
      </c>
      <c r="F14" s="44">
        <v>0.1</v>
      </c>
      <c r="G14" s="92"/>
      <c r="H14" s="81"/>
      <c r="I14" s="95"/>
    </row>
    <row r="15" spans="1:10" s="82" customFormat="1" ht="25" customHeight="1" x14ac:dyDescent="0.35">
      <c r="A15" s="48" t="s">
        <v>50</v>
      </c>
      <c r="B15" s="45">
        <f>(B13/100)*40</f>
        <v>0</v>
      </c>
      <c r="C15" s="45">
        <f>(C13/100)*25</f>
        <v>0</v>
      </c>
      <c r="D15" s="45">
        <f>(D13/100)*15</f>
        <v>0</v>
      </c>
      <c r="E15" s="45">
        <f>(E13/100)*10</f>
        <v>0</v>
      </c>
      <c r="F15" s="45">
        <f>(F13/100)*10</f>
        <v>0</v>
      </c>
      <c r="G15" s="96"/>
      <c r="H15" s="81"/>
      <c r="I15" s="95"/>
    </row>
    <row r="16" spans="1:10" x14ac:dyDescent="0.35">
      <c r="A16" s="83"/>
      <c r="B16" s="85">
        <f>B13*8</f>
        <v>0</v>
      </c>
      <c r="C16" s="85">
        <f>C13*8</f>
        <v>0</v>
      </c>
      <c r="D16" s="85">
        <f>D13*8</f>
        <v>0</v>
      </c>
      <c r="E16" s="85">
        <f>E13*8</f>
        <v>0</v>
      </c>
      <c r="F16" s="97">
        <f>F13*8</f>
        <v>0</v>
      </c>
      <c r="G16" s="79"/>
      <c r="H16" s="79"/>
      <c r="I16" s="1"/>
    </row>
    <row r="17" spans="1:9" ht="30" customHeight="1" x14ac:dyDescent="0.35">
      <c r="A17" s="163" t="s">
        <v>75</v>
      </c>
      <c r="B17" s="163"/>
      <c r="C17" s="163"/>
      <c r="D17" s="163"/>
      <c r="E17" s="164">
        <f>SUM(B15:F15)</f>
        <v>0</v>
      </c>
      <c r="F17" s="165"/>
      <c r="G17" s="79"/>
      <c r="H17" s="79"/>
      <c r="I17" s="1"/>
    </row>
    <row r="18" spans="1:9" ht="36.5" customHeight="1" x14ac:dyDescent="0.35">
      <c r="A18" s="190"/>
      <c r="B18" s="190"/>
      <c r="C18" s="190"/>
      <c r="D18" s="190"/>
      <c r="E18" s="166"/>
      <c r="F18" s="166"/>
      <c r="G18" s="79"/>
      <c r="H18" s="79"/>
      <c r="I18" s="1"/>
    </row>
    <row r="19" spans="1:9" ht="36.5" customHeight="1" x14ac:dyDescent="0.35">
      <c r="A19" s="145"/>
      <c r="B19" s="145"/>
      <c r="C19" s="145"/>
      <c r="D19" s="166"/>
      <c r="E19" s="166"/>
      <c r="F19" s="166"/>
      <c r="G19" s="79"/>
      <c r="H19" s="79"/>
      <c r="I19" s="1"/>
    </row>
    <row r="20" spans="1:9" ht="25" customHeight="1" x14ac:dyDescent="0.35">
      <c r="A20" s="142" t="s">
        <v>37</v>
      </c>
      <c r="B20" s="143"/>
      <c r="C20" s="143"/>
      <c r="D20" s="143"/>
      <c r="E20" s="143"/>
      <c r="F20" s="144"/>
      <c r="G20" s="79"/>
      <c r="H20" s="79"/>
      <c r="I20" s="1"/>
    </row>
    <row r="21" spans="1:9" ht="25" customHeight="1" x14ac:dyDescent="0.35">
      <c r="A21" s="73" t="s">
        <v>17</v>
      </c>
      <c r="B21" s="41" t="s">
        <v>2</v>
      </c>
      <c r="C21" s="41" t="s">
        <v>3</v>
      </c>
      <c r="D21" s="41" t="s">
        <v>4</v>
      </c>
      <c r="E21" s="41" t="s">
        <v>5</v>
      </c>
      <c r="F21" s="73" t="s">
        <v>6</v>
      </c>
      <c r="G21" s="79"/>
      <c r="H21" s="79"/>
      <c r="I21" s="1"/>
    </row>
    <row r="22" spans="1:9" ht="25" customHeight="1" x14ac:dyDescent="0.35">
      <c r="A22" s="113" t="s">
        <v>47</v>
      </c>
      <c r="B22" s="32"/>
      <c r="C22" s="32"/>
      <c r="D22" s="32"/>
      <c r="E22" s="32"/>
      <c r="F22" s="32"/>
      <c r="G22" s="79"/>
      <c r="H22" s="79"/>
      <c r="I22" s="1"/>
    </row>
    <row r="23" spans="1:9" ht="25" customHeight="1" x14ac:dyDescent="0.35">
      <c r="A23" s="48" t="s">
        <v>35</v>
      </c>
      <c r="B23" s="44">
        <v>0.4</v>
      </c>
      <c r="C23" s="44">
        <v>0.25</v>
      </c>
      <c r="D23" s="44">
        <v>0.15</v>
      </c>
      <c r="E23" s="44">
        <v>0.1</v>
      </c>
      <c r="F23" s="44">
        <v>0.1</v>
      </c>
      <c r="G23" s="79"/>
      <c r="H23" s="79"/>
      <c r="I23" s="1"/>
    </row>
    <row r="24" spans="1:9" ht="25" customHeight="1" x14ac:dyDescent="0.35">
      <c r="A24" s="48" t="s">
        <v>50</v>
      </c>
      <c r="B24" s="45">
        <f>(B22/100)*40</f>
        <v>0</v>
      </c>
      <c r="C24" s="45">
        <f>(C22/100)*25</f>
        <v>0</v>
      </c>
      <c r="D24" s="45">
        <f>(D22/100)*15</f>
        <v>0</v>
      </c>
      <c r="E24" s="45">
        <f>(E22/100)*10</f>
        <v>0</v>
      </c>
      <c r="F24" s="45">
        <f>(F22/100)*10</f>
        <v>0</v>
      </c>
      <c r="G24" s="79"/>
      <c r="H24" s="79"/>
      <c r="I24" s="1"/>
    </row>
    <row r="25" spans="1:9" ht="14.5" customHeight="1" x14ac:dyDescent="0.35">
      <c r="A25" s="83"/>
      <c r="B25" s="85">
        <f>B22*8</f>
        <v>0</v>
      </c>
      <c r="C25" s="85">
        <f>C22*8</f>
        <v>0</v>
      </c>
      <c r="D25" s="85">
        <f>D22*8</f>
        <v>0</v>
      </c>
      <c r="E25" s="85">
        <f>E22*8</f>
        <v>0</v>
      </c>
      <c r="F25" s="97">
        <f>F22*8</f>
        <v>0</v>
      </c>
      <c r="G25" s="79"/>
      <c r="H25" s="79"/>
      <c r="I25" s="1"/>
    </row>
    <row r="26" spans="1:9" ht="30" customHeight="1" x14ac:dyDescent="0.35">
      <c r="A26" s="163" t="s">
        <v>76</v>
      </c>
      <c r="B26" s="163"/>
      <c r="C26" s="163"/>
      <c r="D26" s="163"/>
      <c r="E26" s="164">
        <f>SUM(B24:F24)</f>
        <v>0</v>
      </c>
      <c r="F26" s="165"/>
      <c r="G26" s="79"/>
      <c r="H26" s="79"/>
      <c r="I26" s="1"/>
    </row>
    <row r="27" spans="1:9" ht="14.5" customHeight="1" x14ac:dyDescent="0.35">
      <c r="A27" s="102"/>
      <c r="B27" s="102"/>
      <c r="C27" s="102"/>
      <c r="D27" s="102"/>
      <c r="E27" s="103"/>
      <c r="F27" s="103"/>
      <c r="G27" s="79"/>
      <c r="H27" s="79"/>
      <c r="I27" s="1"/>
    </row>
    <row r="28" spans="1:9" ht="36.5" customHeight="1" x14ac:dyDescent="0.35">
      <c r="A28" s="163" t="s">
        <v>74</v>
      </c>
      <c r="B28" s="163"/>
      <c r="C28" s="163"/>
      <c r="D28" s="163"/>
      <c r="E28" s="191">
        <f>SUM(E17+E26)</f>
        <v>0</v>
      </c>
      <c r="F28" s="192"/>
      <c r="G28" s="79"/>
      <c r="H28" s="79"/>
      <c r="I28" s="1"/>
    </row>
    <row r="29" spans="1:9" ht="36.5" customHeight="1" x14ac:dyDescent="0.35">
      <c r="A29" s="104"/>
      <c r="B29" s="104"/>
      <c r="C29" s="104"/>
      <c r="D29" s="105"/>
      <c r="E29" s="105"/>
      <c r="F29" s="105"/>
      <c r="G29" s="79"/>
      <c r="H29" s="79"/>
      <c r="I29" s="1"/>
    </row>
    <row r="30" spans="1:9" ht="25" customHeight="1" x14ac:dyDescent="0.35">
      <c r="A30" s="142" t="s">
        <v>81</v>
      </c>
      <c r="B30" s="143"/>
      <c r="C30" s="143"/>
      <c r="D30" s="143"/>
      <c r="E30" s="143"/>
      <c r="F30" s="144"/>
      <c r="G30" s="79"/>
      <c r="H30" s="79"/>
      <c r="I30" s="1"/>
    </row>
    <row r="31" spans="1:9" ht="25" customHeight="1" x14ac:dyDescent="0.35">
      <c r="A31" s="73" t="s">
        <v>17</v>
      </c>
      <c r="B31" s="41" t="s">
        <v>2</v>
      </c>
      <c r="C31" s="41" t="s">
        <v>3</v>
      </c>
      <c r="D31" s="41" t="s">
        <v>4</v>
      </c>
      <c r="E31" s="41" t="s">
        <v>5</v>
      </c>
      <c r="F31" s="73" t="s">
        <v>6</v>
      </c>
      <c r="G31" s="79"/>
      <c r="H31" s="79"/>
      <c r="I31" s="1"/>
    </row>
    <row r="32" spans="1:9" ht="25" customHeight="1" x14ac:dyDescent="0.35">
      <c r="A32" s="111" t="s">
        <v>48</v>
      </c>
      <c r="B32" s="74"/>
      <c r="C32" s="74"/>
      <c r="D32" s="74"/>
      <c r="E32" s="74"/>
      <c r="F32" s="74"/>
      <c r="G32" s="79"/>
      <c r="H32" s="79"/>
      <c r="I32" s="1"/>
    </row>
    <row r="33" spans="1:9" x14ac:dyDescent="0.35">
      <c r="A33" s="87"/>
      <c r="B33" s="88">
        <f>B32*20</f>
        <v>0</v>
      </c>
      <c r="C33" s="88">
        <f>C32*20</f>
        <v>0</v>
      </c>
      <c r="D33" s="88">
        <f>D32*20</f>
        <v>0</v>
      </c>
      <c r="E33" s="88">
        <f>E32*20</f>
        <v>0</v>
      </c>
      <c r="F33" s="88">
        <f>F32*20</f>
        <v>0</v>
      </c>
      <c r="G33" s="79"/>
      <c r="H33" s="79"/>
      <c r="I33" s="1"/>
    </row>
    <row r="34" spans="1:9" ht="36.5" customHeight="1" x14ac:dyDescent="0.35">
      <c r="A34" s="145" t="str">
        <f>IF(B32&gt;B16," Non Compliant the Daily Price Rate for Partner including Managing Partner exceeds 8 x Hourly Price Rate for respective grade","")</f>
        <v/>
      </c>
      <c r="B34" s="145"/>
      <c r="C34" s="145"/>
      <c r="D34" s="145" t="str">
        <f>IF(D32&gt;D16," Non Compliant the Daily Price Rate for Solicitor/Associate exceeds 8 x Hourly Price Rate for respective grade ","")</f>
        <v/>
      </c>
      <c r="E34" s="145"/>
      <c r="F34" s="145"/>
      <c r="G34" s="145" t="str">
        <f>IF(F32&gt;F16,"Non Compliant the Daily Price Rate for Trainees Solicitor/Paralegal exceeds 8 x Hourly Price Rate for respective grade ","")</f>
        <v/>
      </c>
      <c r="H34" s="145"/>
      <c r="I34" s="169"/>
    </row>
    <row r="35" spans="1:9" ht="36.5" customHeight="1" x14ac:dyDescent="0.35">
      <c r="A35" s="145" t="str">
        <f>IF(C32&gt;C16," Non Compliant the Daily Price Rate for Senior Solicitor/Senior Associate/Legal Director exceeds 8 x Hourly Price Rate for respective grade ","")</f>
        <v/>
      </c>
      <c r="B35" s="145"/>
      <c r="C35" s="145"/>
      <c r="D35" s="145" t="str">
        <f>IF(E32&gt;E16," Non Compliant the Daily Price Rate for Junior Solicitor exceeds 8 x Hourly Price Rate for respective grade ","")</f>
        <v/>
      </c>
      <c r="E35" s="145"/>
      <c r="F35" s="145"/>
      <c r="G35" s="81"/>
      <c r="H35" s="81"/>
      <c r="I35" s="95"/>
    </row>
    <row r="36" spans="1:9" ht="27" customHeight="1" x14ac:dyDescent="0.35">
      <c r="A36" s="142" t="s">
        <v>82</v>
      </c>
      <c r="B36" s="143"/>
      <c r="C36" s="143"/>
      <c r="D36" s="143"/>
      <c r="E36" s="143"/>
      <c r="F36" s="144"/>
      <c r="G36" s="81"/>
      <c r="H36" s="81"/>
      <c r="I36" s="95"/>
    </row>
    <row r="37" spans="1:9" ht="27" customHeight="1" x14ac:dyDescent="0.35">
      <c r="A37" s="73" t="s">
        <v>17</v>
      </c>
      <c r="B37" s="41" t="s">
        <v>2</v>
      </c>
      <c r="C37" s="41" t="s">
        <v>3</v>
      </c>
      <c r="D37" s="41" t="s">
        <v>4</v>
      </c>
      <c r="E37" s="41" t="s">
        <v>5</v>
      </c>
      <c r="F37" s="73" t="s">
        <v>6</v>
      </c>
      <c r="G37" s="81"/>
      <c r="H37" s="81"/>
      <c r="I37" s="95"/>
    </row>
    <row r="38" spans="1:9" ht="27" customHeight="1" x14ac:dyDescent="0.35">
      <c r="A38" s="111" t="s">
        <v>48</v>
      </c>
      <c r="B38" s="74"/>
      <c r="C38" s="74"/>
      <c r="D38" s="74"/>
      <c r="E38" s="74"/>
      <c r="F38" s="74"/>
      <c r="G38" s="81"/>
      <c r="H38" s="81"/>
      <c r="I38" s="95"/>
    </row>
    <row r="39" spans="1:9" ht="14.5" customHeight="1" x14ac:dyDescent="0.35">
      <c r="A39" s="87"/>
      <c r="B39" s="88">
        <f>B38*20</f>
        <v>0</v>
      </c>
      <c r="C39" s="88">
        <f>C38*20</f>
        <v>0</v>
      </c>
      <c r="D39" s="88">
        <f>D38*20</f>
        <v>0</v>
      </c>
      <c r="E39" s="88">
        <f>E38*20</f>
        <v>0</v>
      </c>
      <c r="F39" s="88">
        <f>F38*20</f>
        <v>0</v>
      </c>
      <c r="G39" s="81"/>
      <c r="H39" s="81"/>
      <c r="I39" s="95"/>
    </row>
    <row r="40" spans="1:9" ht="36.5" customHeight="1" x14ac:dyDescent="0.35">
      <c r="A40" s="145" t="str">
        <f>IF(B38&gt;B25," Non Compliant the Daily Price Rate for Partner including Managing Partner exceeds 8 x Hourly Price Rate for respective grade","")</f>
        <v/>
      </c>
      <c r="B40" s="145"/>
      <c r="C40" s="145"/>
      <c r="D40" s="145" t="str">
        <f>IF(D38&gt;D25," Non Compliant the Daily Price Rate for Solicitor/Associate exceeds 8 x Hourly Price Rate for respective grade ","")</f>
        <v/>
      </c>
      <c r="E40" s="145"/>
      <c r="F40" s="145"/>
      <c r="G40" s="145" t="str">
        <f>IF(F38&gt;F25,"Non Compliant the Daily Price Rate for Trainees Solicitor/Paralegal exceeds 8 x Hourly Price Rate for respective grade ","")</f>
        <v/>
      </c>
      <c r="H40" s="145"/>
      <c r="I40" s="169"/>
    </row>
    <row r="41" spans="1:9" ht="36.5" customHeight="1" x14ac:dyDescent="0.35">
      <c r="A41" s="145" t="str">
        <f>IF(C38&gt;C25," Non Compliant the Daily Price Rate for Senior Solicitor/Senior Associate/Legal Director exceeds 8 x Hourly Price Rate for respective grade ","")</f>
        <v/>
      </c>
      <c r="B41" s="145"/>
      <c r="C41" s="145"/>
      <c r="D41" s="145" t="str">
        <f>IF(E38&gt;E25," Non Compliant the Daily Price Rate for Junior Solicitor exceeds 8 x Hourly Price Rate for respective grade ","")</f>
        <v/>
      </c>
      <c r="E41" s="145"/>
      <c r="F41" s="145"/>
      <c r="G41" s="81"/>
      <c r="H41" s="81"/>
      <c r="I41" s="95"/>
    </row>
    <row r="42" spans="1:9" ht="25" customHeight="1" x14ac:dyDescent="0.35">
      <c r="A42" s="142" t="s">
        <v>83</v>
      </c>
      <c r="B42" s="143"/>
      <c r="C42" s="143"/>
      <c r="D42" s="143"/>
      <c r="E42" s="143"/>
      <c r="F42" s="144"/>
      <c r="G42" s="79"/>
      <c r="H42" s="79"/>
      <c r="I42" s="1"/>
    </row>
    <row r="43" spans="1:9" ht="25" customHeight="1" x14ac:dyDescent="0.35">
      <c r="A43" s="73" t="s">
        <v>17</v>
      </c>
      <c r="B43" s="41" t="s">
        <v>2</v>
      </c>
      <c r="C43" s="41" t="s">
        <v>3</v>
      </c>
      <c r="D43" s="41" t="s">
        <v>4</v>
      </c>
      <c r="E43" s="41" t="s">
        <v>5</v>
      </c>
      <c r="F43" s="73" t="s">
        <v>6</v>
      </c>
      <c r="G43" s="79"/>
      <c r="H43" s="79"/>
      <c r="I43" s="1"/>
    </row>
    <row r="44" spans="1:9" ht="25" customHeight="1" x14ac:dyDescent="0.35">
      <c r="A44" s="111" t="s">
        <v>49</v>
      </c>
      <c r="B44" s="74"/>
      <c r="C44" s="74"/>
      <c r="D44" s="74"/>
      <c r="E44" s="74"/>
      <c r="F44" s="112"/>
      <c r="G44" s="79"/>
      <c r="H44" s="79"/>
      <c r="I44" s="1"/>
    </row>
    <row r="45" spans="1:9" x14ac:dyDescent="0.35">
      <c r="A45" s="87"/>
      <c r="B45" s="86"/>
      <c r="C45" s="86"/>
      <c r="D45" s="86"/>
      <c r="E45" s="86"/>
      <c r="F45" s="86"/>
      <c r="G45" s="86"/>
      <c r="H45" s="79"/>
      <c r="I45" s="1"/>
    </row>
    <row r="46" spans="1:9" ht="36.5" customHeight="1" x14ac:dyDescent="0.35">
      <c r="A46" s="145" t="str">
        <f>IF(B44&gt;B33,"Non Compliant the Monthly Price Rate for Partner including Managing Partner exceeds 20 x Daily Price Rate for respective grade","")</f>
        <v/>
      </c>
      <c r="B46" s="145"/>
      <c r="C46" s="145"/>
      <c r="D46" s="145" t="str">
        <f>IF(D44&gt;D33," Non Compliant the Monthly Price Rate for Solicitor/Associate exceeds 20 x Daily Price Rate for respective grade ","")</f>
        <v/>
      </c>
      <c r="E46" s="145"/>
      <c r="F46" s="145"/>
      <c r="G46" s="145" t="str">
        <f>IF(F44&gt;F33,"Non Compliant the Monthly Price Rate for Trainee Solicitor/Paralegal exceeds 20 x Daily Price Rate for respective grade ","")</f>
        <v/>
      </c>
      <c r="H46" s="145"/>
      <c r="I46" s="169"/>
    </row>
    <row r="47" spans="1:9" ht="36.5" customHeight="1" x14ac:dyDescent="0.35">
      <c r="A47" s="145" t="str">
        <f>IF(C44&gt;C33," Non Compliant the Monthly Price Rate for Senior Solicitor/Senior Associate/Legal Director exceeds 20 x Daily Price  Rate for respective grade ","")</f>
        <v/>
      </c>
      <c r="B47" s="145"/>
      <c r="C47" s="145"/>
      <c r="D47" s="145" t="str">
        <f>IF(E44&gt;E33," Non Compliant the Monthly Price Rate for Junior Solicitor exceeds 20 x Daily Price Rate for respective grade ","")</f>
        <v/>
      </c>
      <c r="E47" s="145"/>
      <c r="F47" s="145"/>
      <c r="G47" s="90"/>
      <c r="H47" s="90"/>
      <c r="I47" s="100"/>
    </row>
    <row r="48" spans="1:9" ht="25" customHeight="1" x14ac:dyDescent="0.35">
      <c r="A48" s="142" t="s">
        <v>84</v>
      </c>
      <c r="B48" s="143"/>
      <c r="C48" s="143"/>
      <c r="D48" s="143"/>
      <c r="E48" s="143"/>
      <c r="F48" s="144"/>
      <c r="G48" s="101"/>
      <c r="H48" s="101"/>
    </row>
    <row r="49" spans="1:9" ht="25" customHeight="1" x14ac:dyDescent="0.35">
      <c r="A49" s="73" t="s">
        <v>17</v>
      </c>
      <c r="B49" s="41" t="s">
        <v>2</v>
      </c>
      <c r="C49" s="41" t="s">
        <v>3</v>
      </c>
      <c r="D49" s="41" t="s">
        <v>4</v>
      </c>
      <c r="E49" s="41" t="s">
        <v>5</v>
      </c>
      <c r="F49" s="73" t="s">
        <v>6</v>
      </c>
      <c r="G49" s="101"/>
      <c r="H49" s="101"/>
    </row>
    <row r="50" spans="1:9" ht="25" customHeight="1" x14ac:dyDescent="0.35">
      <c r="A50" s="111" t="s">
        <v>49</v>
      </c>
      <c r="B50" s="74"/>
      <c r="C50" s="74"/>
      <c r="D50" s="74"/>
      <c r="E50" s="74"/>
      <c r="F50" s="112"/>
    </row>
    <row r="51" spans="1:9" x14ac:dyDescent="0.35">
      <c r="A51" s="87"/>
      <c r="B51" s="86"/>
      <c r="C51" s="86"/>
      <c r="D51" s="86"/>
      <c r="E51" s="86"/>
      <c r="F51" s="86"/>
      <c r="G51" s="33"/>
      <c r="H51" s="33"/>
      <c r="I51" s="33"/>
    </row>
    <row r="52" spans="1:9" ht="36.5" customHeight="1" x14ac:dyDescent="0.35">
      <c r="A52" s="145" t="str">
        <f>IF(B50&gt;B39,"Non Compliant the Monthly Price Rate for Partner including Managing Partner exceeds 20 x Daily Price Rate for respective grade","")</f>
        <v/>
      </c>
      <c r="B52" s="145"/>
      <c r="C52" s="145"/>
      <c r="D52" s="145" t="str">
        <f>IF(D50&gt;D39," Non Compliant the Monthly Price Rate for Solicitor/Associate exceeds 20 x Daily Price Rate for respective grade ","")</f>
        <v/>
      </c>
      <c r="E52" s="145"/>
      <c r="F52" s="145"/>
      <c r="G52" s="145" t="str">
        <f>IF(F50&gt;F39,"Non Compliant the Monthly Price Rate for Trainee Solicitor/Paralegal exceeds 20 x Daily Price Rate for respective grade ","")</f>
        <v/>
      </c>
      <c r="H52" s="145"/>
      <c r="I52" s="169"/>
    </row>
    <row r="53" spans="1:9" ht="36.5" customHeight="1" x14ac:dyDescent="0.35">
      <c r="A53" s="145" t="str">
        <f>IF(C50&gt;C39," Non Compliant the Monthly Price Rate for Senior Solicitor/Senior Associate/Legal Director exceeds 20 x Daily Price  Rate for respective grade ","")</f>
        <v/>
      </c>
      <c r="B53" s="145"/>
      <c r="C53" s="145"/>
      <c r="D53" s="145" t="str">
        <f>IF(E50&gt;E39," Non Compliant the Monthly Price Rate for Junior Solicitor exceeds 20 x Daily Price Rate for respective grade ","")</f>
        <v/>
      </c>
      <c r="E53" s="145"/>
      <c r="F53" s="145"/>
      <c r="G53" s="90"/>
      <c r="H53" s="90"/>
      <c r="I53" s="100"/>
    </row>
    <row r="54" spans="1:9" ht="14.5" customHeight="1" x14ac:dyDescent="0.35">
      <c r="A54" s="185" t="s">
        <v>67</v>
      </c>
      <c r="B54" s="185"/>
      <c r="C54" s="71"/>
      <c r="D54" s="71"/>
      <c r="E54" s="71"/>
      <c r="F54" s="71"/>
    </row>
    <row r="55" spans="1:9" ht="45" customHeight="1" x14ac:dyDescent="0.35">
      <c r="A55" s="182" t="s">
        <v>71</v>
      </c>
      <c r="B55" s="182"/>
      <c r="C55" s="72"/>
      <c r="D55" s="72"/>
      <c r="E55" s="72"/>
      <c r="F55" s="72"/>
    </row>
    <row r="56" spans="1:9" ht="27.5" customHeight="1" x14ac:dyDescent="0.35">
      <c r="A56" s="109" t="s">
        <v>87</v>
      </c>
      <c r="B56" s="110"/>
      <c r="C56" s="106"/>
      <c r="D56" s="106"/>
      <c r="E56" s="106"/>
      <c r="F56" s="107"/>
      <c r="G56" s="33"/>
    </row>
    <row r="57" spans="1:9" ht="27.5" customHeight="1" x14ac:dyDescent="0.35">
      <c r="A57" s="183" t="s">
        <v>72</v>
      </c>
      <c r="B57" s="184"/>
      <c r="C57" s="108"/>
      <c r="D57" s="108"/>
    </row>
    <row r="58" spans="1:9" x14ac:dyDescent="0.35">
      <c r="C58" s="33"/>
      <c r="D58" s="33"/>
    </row>
  </sheetData>
  <sheetProtection algorithmName="SHA-512" hashValue="DIkxadtR5UStEUbpYNmXTbuhS85ZSZfhFz8Q1JxltH++qu8EwKkcKztkrtEZeZGdOeu5rMgiZ6OsbbwQdxqF1A==" saltValue="CQtRl0zG4f2anKn4qZdywA==" spinCount="100000" sheet="1" objects="1" scenarios="1"/>
  <protectedRanges>
    <protectedRange sqref="B13:E13 B32:E32 B44:E44 B22:E22 B38:E38 B50:E50 B56:E56" name="Range2_2"/>
  </protectedRanges>
  <mergeCells count="47">
    <mergeCell ref="A18:D18"/>
    <mergeCell ref="E18:F18"/>
    <mergeCell ref="A28:D28"/>
    <mergeCell ref="E28:F28"/>
    <mergeCell ref="A7:I7"/>
    <mergeCell ref="D19:F19"/>
    <mergeCell ref="A20:F20"/>
    <mergeCell ref="A26:D26"/>
    <mergeCell ref="E26:F26"/>
    <mergeCell ref="A55:B55"/>
    <mergeCell ref="A57:B57"/>
    <mergeCell ref="A54:B54"/>
    <mergeCell ref="A1:I1"/>
    <mergeCell ref="A2:B2"/>
    <mergeCell ref="A35:C35"/>
    <mergeCell ref="D35:F35"/>
    <mergeCell ref="A42:F42"/>
    <mergeCell ref="A30:F30"/>
    <mergeCell ref="A34:C34"/>
    <mergeCell ref="D34:F34"/>
    <mergeCell ref="G34:I34"/>
    <mergeCell ref="A11:F11"/>
    <mergeCell ref="A17:D17"/>
    <mergeCell ref="E17:F17"/>
    <mergeCell ref="A19:C19"/>
    <mergeCell ref="B3:I3"/>
    <mergeCell ref="A4:I4"/>
    <mergeCell ref="A5:I5"/>
    <mergeCell ref="A6:I6"/>
    <mergeCell ref="A8:I8"/>
    <mergeCell ref="A36:F36"/>
    <mergeCell ref="A40:C40"/>
    <mergeCell ref="D40:F40"/>
    <mergeCell ref="G40:I40"/>
    <mergeCell ref="A41:C41"/>
    <mergeCell ref="D41:F41"/>
    <mergeCell ref="A48:F48"/>
    <mergeCell ref="G46:I46"/>
    <mergeCell ref="A47:C47"/>
    <mergeCell ref="D47:F47"/>
    <mergeCell ref="A46:C46"/>
    <mergeCell ref="D46:F46"/>
    <mergeCell ref="A52:C52"/>
    <mergeCell ref="D52:F52"/>
    <mergeCell ref="G52:I52"/>
    <mergeCell ref="A53:C53"/>
    <mergeCell ref="D53:F53"/>
  </mergeCells>
  <conditionalFormatting sqref="C32">
    <cfRule type="expression" dxfId="23" priority="28">
      <formula>C32&gt;C16</formula>
    </cfRule>
  </conditionalFormatting>
  <conditionalFormatting sqref="D32">
    <cfRule type="expression" dxfId="22" priority="27">
      <formula>D32&gt;D16</formula>
    </cfRule>
  </conditionalFormatting>
  <conditionalFormatting sqref="E32">
    <cfRule type="expression" dxfId="21" priority="26">
      <formula>E32&gt;E16</formula>
    </cfRule>
  </conditionalFormatting>
  <conditionalFormatting sqref="F32">
    <cfRule type="expression" dxfId="20" priority="25">
      <formula>F32&gt;F16</formula>
    </cfRule>
  </conditionalFormatting>
  <conditionalFormatting sqref="B44">
    <cfRule type="expression" dxfId="19" priority="24">
      <formula>B44&gt;B33</formula>
    </cfRule>
  </conditionalFormatting>
  <conditionalFormatting sqref="C44">
    <cfRule type="expression" dxfId="18" priority="23">
      <formula>C44&gt;C33</formula>
    </cfRule>
  </conditionalFormatting>
  <conditionalFormatting sqref="D44">
    <cfRule type="expression" dxfId="17" priority="22">
      <formula>D44&gt;D33</formula>
    </cfRule>
  </conditionalFormatting>
  <conditionalFormatting sqref="E44">
    <cfRule type="expression" dxfId="16" priority="21">
      <formula>E44&gt;E33</formula>
    </cfRule>
  </conditionalFormatting>
  <conditionalFormatting sqref="F44">
    <cfRule type="expression" dxfId="15" priority="20">
      <formula>F44&gt;F33</formula>
    </cfRule>
  </conditionalFormatting>
  <conditionalFormatting sqref="C38">
    <cfRule type="expression" dxfId="14" priority="14">
      <formula>C38&gt;C25</formula>
    </cfRule>
  </conditionalFormatting>
  <conditionalFormatting sqref="D38">
    <cfRule type="expression" dxfId="13" priority="13">
      <formula>D38&gt;D25</formula>
    </cfRule>
  </conditionalFormatting>
  <conditionalFormatting sqref="E38">
    <cfRule type="expression" dxfId="12" priority="12">
      <formula>E38&gt;E25</formula>
    </cfRule>
  </conditionalFormatting>
  <conditionalFormatting sqref="F38">
    <cfRule type="expression" dxfId="11" priority="11">
      <formula>F38&gt;F25</formula>
    </cfRule>
  </conditionalFormatting>
  <conditionalFormatting sqref="B50">
    <cfRule type="expression" dxfId="10" priority="10">
      <formula>B50&gt;B39</formula>
    </cfRule>
  </conditionalFormatting>
  <conditionalFormatting sqref="C50">
    <cfRule type="expression" dxfId="9" priority="9">
      <formula>C50&gt;C39</formula>
    </cfRule>
  </conditionalFormatting>
  <conditionalFormatting sqref="D50">
    <cfRule type="expression" dxfId="8" priority="8">
      <formula>D50&gt;D39</formula>
    </cfRule>
  </conditionalFormatting>
  <conditionalFormatting sqref="E50">
    <cfRule type="expression" dxfId="7" priority="7">
      <formula>E50&gt;E39</formula>
    </cfRule>
  </conditionalFormatting>
  <conditionalFormatting sqref="F50">
    <cfRule type="expression" dxfId="6" priority="6">
      <formula>F50&gt;F39</formula>
    </cfRule>
  </conditionalFormatting>
  <conditionalFormatting sqref="C56">
    <cfRule type="expression" dxfId="5" priority="4">
      <formula>C56&gt;C45</formula>
    </cfRule>
  </conditionalFormatting>
  <conditionalFormatting sqref="D56">
    <cfRule type="expression" dxfId="4" priority="3">
      <formula>D56&gt;D45</formula>
    </cfRule>
  </conditionalFormatting>
  <conditionalFormatting sqref="E56">
    <cfRule type="expression" dxfId="3" priority="2">
      <formula>E56&gt;E45</formula>
    </cfRule>
  </conditionalFormatting>
  <conditionalFormatting sqref="F56">
    <cfRule type="expression" dxfId="2" priority="1">
      <formula>F56&gt;F45</formula>
    </cfRule>
  </conditionalFormatting>
  <conditionalFormatting sqref="B32">
    <cfRule type="expression" dxfId="1" priority="32">
      <formula>($B32&gt;B16)</formula>
    </cfRule>
  </conditionalFormatting>
  <conditionalFormatting sqref="B38">
    <cfRule type="expression" dxfId="0" priority="36">
      <formula>($B38&gt;B25)</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4"/>
  <sheetViews>
    <sheetView zoomScaleNormal="100" workbookViewId="0">
      <selection activeCell="A9" sqref="A9"/>
    </sheetView>
  </sheetViews>
  <sheetFormatPr defaultColWidth="8.81640625" defaultRowHeight="12.5" x14ac:dyDescent="0.25"/>
  <cols>
    <col min="1" max="1" width="40.90625" style="13" customWidth="1"/>
    <col min="2" max="2" width="40" style="13" customWidth="1"/>
    <col min="3" max="8" width="16.54296875" style="13" customWidth="1"/>
    <col min="9" max="16384" width="8.81640625" style="13"/>
  </cols>
  <sheetData>
    <row r="1" spans="1:8" ht="71.5" customHeight="1" x14ac:dyDescent="0.25">
      <c r="A1" s="127" t="s">
        <v>23</v>
      </c>
      <c r="B1" s="128"/>
      <c r="C1" s="128"/>
      <c r="D1" s="128"/>
      <c r="E1" s="128"/>
      <c r="F1" s="128"/>
      <c r="G1" s="128"/>
      <c r="H1" s="129"/>
    </row>
    <row r="3" spans="1:8" x14ac:dyDescent="0.25">
      <c r="A3" s="130" t="s">
        <v>24</v>
      </c>
      <c r="B3" s="131"/>
      <c r="C3" s="131"/>
      <c r="D3" s="131"/>
      <c r="E3" s="131"/>
      <c r="F3" s="131"/>
      <c r="G3" s="131"/>
      <c r="H3" s="132"/>
    </row>
    <row r="4" spans="1:8" x14ac:dyDescent="0.25">
      <c r="A4" s="133"/>
      <c r="B4" s="134"/>
      <c r="C4" s="134"/>
      <c r="D4" s="134"/>
      <c r="E4" s="134"/>
      <c r="F4" s="134"/>
      <c r="G4" s="134"/>
      <c r="H4" s="135"/>
    </row>
    <row r="5" spans="1:8" x14ac:dyDescent="0.25">
      <c r="A5" s="133"/>
      <c r="B5" s="134"/>
      <c r="C5" s="134"/>
      <c r="D5" s="134"/>
      <c r="E5" s="134"/>
      <c r="F5" s="134"/>
      <c r="G5" s="134"/>
      <c r="H5" s="135"/>
    </row>
    <row r="6" spans="1:8" x14ac:dyDescent="0.25">
      <c r="A6" s="136"/>
      <c r="B6" s="137"/>
      <c r="C6" s="137"/>
      <c r="D6" s="137"/>
      <c r="E6" s="137"/>
      <c r="F6" s="137"/>
      <c r="G6" s="137"/>
      <c r="H6" s="138"/>
    </row>
    <row r="9" spans="1:8" ht="13" x14ac:dyDescent="0.3">
      <c r="A9" s="14" t="s">
        <v>25</v>
      </c>
      <c r="B9" s="15"/>
      <c r="C9" s="15"/>
      <c r="D9" s="15"/>
      <c r="E9" s="15"/>
      <c r="F9" s="15"/>
      <c r="G9" s="15"/>
      <c r="H9" s="16"/>
    </row>
    <row r="10" spans="1:8" ht="13" x14ac:dyDescent="0.3">
      <c r="A10" s="17"/>
      <c r="B10" s="9"/>
      <c r="C10" s="9"/>
      <c r="D10" s="9"/>
      <c r="E10" s="9"/>
      <c r="F10" s="9"/>
      <c r="G10" s="9"/>
      <c r="H10" s="18"/>
    </row>
    <row r="11" spans="1:8" ht="13" x14ac:dyDescent="0.3">
      <c r="A11" s="29" t="s">
        <v>32</v>
      </c>
      <c r="B11" s="9"/>
      <c r="C11" s="9"/>
      <c r="D11" s="9"/>
      <c r="E11" s="9"/>
      <c r="F11" s="9"/>
      <c r="G11" s="9"/>
      <c r="H11" s="18"/>
    </row>
    <row r="12" spans="1:8" ht="15" customHeight="1" x14ac:dyDescent="0.25">
      <c r="A12" s="30" t="s">
        <v>31</v>
      </c>
      <c r="B12" s="19"/>
      <c r="C12" s="9"/>
      <c r="D12" s="9"/>
      <c r="E12" s="9"/>
      <c r="F12" s="9"/>
      <c r="G12" s="9"/>
      <c r="H12" s="18"/>
    </row>
    <row r="13" spans="1:8" ht="15" customHeight="1" x14ac:dyDescent="0.25">
      <c r="A13" s="28"/>
      <c r="B13" s="19"/>
      <c r="C13" s="9"/>
      <c r="D13" s="9"/>
      <c r="E13" s="9"/>
      <c r="F13" s="9"/>
      <c r="G13" s="9"/>
      <c r="H13" s="18"/>
    </row>
    <row r="14" spans="1:8" ht="13" x14ac:dyDescent="0.3">
      <c r="A14" s="20" t="s">
        <v>30</v>
      </c>
      <c r="B14" s="21" t="s">
        <v>29</v>
      </c>
      <c r="C14" s="22"/>
      <c r="D14" s="9"/>
      <c r="E14" s="9"/>
      <c r="F14" s="9"/>
      <c r="G14" s="9"/>
      <c r="H14" s="18"/>
    </row>
    <row r="15" spans="1:8" ht="13" x14ac:dyDescent="0.3">
      <c r="A15" s="20"/>
      <c r="B15" s="21"/>
      <c r="C15" s="22"/>
      <c r="D15" s="9"/>
      <c r="E15" s="9"/>
      <c r="F15" s="9"/>
      <c r="G15" s="9"/>
      <c r="H15" s="18"/>
    </row>
    <row r="16" spans="1:8" ht="14" x14ac:dyDescent="0.3">
      <c r="A16" s="23" t="s">
        <v>118</v>
      </c>
      <c r="B16" s="115" t="s">
        <v>36</v>
      </c>
      <c r="C16" s="22"/>
      <c r="D16" s="9"/>
      <c r="E16" s="9"/>
      <c r="F16" s="9"/>
      <c r="G16" s="9"/>
      <c r="H16" s="18"/>
    </row>
    <row r="17" spans="1:8" ht="14" customHeight="1" x14ac:dyDescent="0.25">
      <c r="A17" s="23" t="s">
        <v>116</v>
      </c>
      <c r="B17" s="115" t="s">
        <v>113</v>
      </c>
      <c r="C17" s="10"/>
      <c r="D17" s="9"/>
      <c r="E17" s="9"/>
      <c r="F17" s="9"/>
      <c r="G17" s="9"/>
      <c r="H17" s="18"/>
    </row>
    <row r="18" spans="1:8" ht="15" customHeight="1" x14ac:dyDescent="0.25">
      <c r="A18" s="23" t="s">
        <v>117</v>
      </c>
      <c r="B18" s="115" t="s">
        <v>114</v>
      </c>
      <c r="C18" s="10"/>
      <c r="D18" s="9"/>
      <c r="E18" s="9"/>
      <c r="F18" s="9"/>
      <c r="G18" s="9"/>
      <c r="H18" s="18"/>
    </row>
    <row r="19" spans="1:8" ht="15" customHeight="1" x14ac:dyDescent="0.25">
      <c r="A19" s="23" t="s">
        <v>109</v>
      </c>
      <c r="B19" s="115" t="s">
        <v>115</v>
      </c>
      <c r="C19" s="10"/>
      <c r="D19" s="9"/>
      <c r="E19" s="9"/>
      <c r="F19" s="9"/>
      <c r="G19" s="9"/>
      <c r="H19" s="18"/>
    </row>
    <row r="20" spans="1:8" ht="15" customHeight="1" x14ac:dyDescent="0.25">
      <c r="A20" s="23" t="s">
        <v>56</v>
      </c>
      <c r="B20" s="115" t="s">
        <v>26</v>
      </c>
      <c r="C20" s="10"/>
      <c r="D20" s="9"/>
      <c r="E20" s="9"/>
      <c r="F20" s="9"/>
      <c r="G20" s="9"/>
      <c r="H20" s="18"/>
    </row>
    <row r="21" spans="1:8" ht="15" customHeight="1" x14ac:dyDescent="0.25">
      <c r="A21" s="23" t="s">
        <v>95</v>
      </c>
      <c r="B21" s="115" t="s">
        <v>27</v>
      </c>
      <c r="C21" s="10"/>
      <c r="D21" s="9"/>
      <c r="E21" s="9"/>
      <c r="F21" s="9"/>
      <c r="G21" s="9"/>
      <c r="H21" s="18"/>
    </row>
    <row r="22" spans="1:8" ht="15" customHeight="1" x14ac:dyDescent="0.25">
      <c r="A22" s="23" t="s">
        <v>119</v>
      </c>
      <c r="B22" s="115" t="s">
        <v>28</v>
      </c>
      <c r="C22" s="10"/>
      <c r="D22" s="9"/>
      <c r="E22" s="9"/>
      <c r="F22" s="9"/>
      <c r="G22" s="9"/>
      <c r="H22" s="18"/>
    </row>
    <row r="23" spans="1:8" x14ac:dyDescent="0.25">
      <c r="A23" s="24"/>
      <c r="B23" s="10"/>
      <c r="C23" s="10"/>
      <c r="D23" s="9"/>
      <c r="E23" s="9"/>
      <c r="F23" s="9"/>
      <c r="G23" s="9"/>
      <c r="H23" s="18"/>
    </row>
    <row r="24" spans="1:8" x14ac:dyDescent="0.25">
      <c r="A24" s="25"/>
      <c r="B24" s="26"/>
      <c r="C24" s="26"/>
      <c r="D24" s="26"/>
      <c r="E24" s="26"/>
      <c r="F24" s="26"/>
      <c r="G24" s="26"/>
      <c r="H24" s="27"/>
    </row>
  </sheetData>
  <sheetProtection algorithmName="SHA-512" hashValue="pWt7bjSCfFLos5hTzXgMmmm1bwUuQKdpI8wflZqZlsJo6PHWVIhA7+eKjrOslkO9gAUPpPMbBU2++3EqGQ8DNQ==" saltValue="j2ydEvFq/xmFMn0Yh5kR2Q==" spinCount="100000" sheet="1" objects="1" scenarios="1"/>
  <mergeCells count="2">
    <mergeCell ref="A1:H1"/>
    <mergeCell ref="A3:H6"/>
  </mergeCells>
  <hyperlinks>
    <hyperlink ref="A11" location="Coversheet!A1" display="Coversheet"/>
    <hyperlink ref="A12" location="'Instructions Please Read'!A1" display="Pricing Instructions Please Read"/>
    <hyperlink ref="B17" location="'Lot 2a England &amp; Wales'!Print_Area" display="Lot 2a England &amp; Wales"/>
    <hyperlink ref="B18" location="'Lot 2b Scotland'!Print_Area" display="Lot 2b Scotland"/>
    <hyperlink ref="B19" location="'Lot 2c Northern Ireland'!Print_Area" display="Lot 2c Northern Ireland"/>
    <hyperlink ref="B20" location="'Lot 3'!A1" display="Lot 3"/>
    <hyperlink ref="B21" location="'Lot 4'!A1" display="Lot 4"/>
    <hyperlink ref="B22" location="'Lot 5'!A1" display="Lot 5"/>
    <hyperlink ref="B16" location="'Lot 1'!A1" display="Lot 1"/>
  </hyperlinks>
  <pageMargins left="0.7" right="0.7" top="0.75" bottom="0.75" header="0.3" footer="0.3"/>
  <pageSetup paperSize="8"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4"/>
  <sheetViews>
    <sheetView zoomScaleNormal="100" workbookViewId="0">
      <selection activeCell="A51" sqref="A51"/>
    </sheetView>
  </sheetViews>
  <sheetFormatPr defaultColWidth="8.1796875" defaultRowHeight="14.5" x14ac:dyDescent="0.35"/>
  <cols>
    <col min="1" max="1" width="166.90625" style="34" customWidth="1"/>
    <col min="2" max="2" width="8.1796875" style="33"/>
    <col min="3" max="3" width="13.1796875" style="33" customWidth="1"/>
    <col min="4" max="16384" width="8.1796875" style="33"/>
  </cols>
  <sheetData>
    <row r="1" spans="1:8" ht="71" customHeight="1" thickBot="1" x14ac:dyDescent="0.4">
      <c r="A1" s="65" t="s">
        <v>46</v>
      </c>
      <c r="B1" s="5"/>
      <c r="C1" s="5"/>
      <c r="D1" s="5"/>
      <c r="E1" s="5"/>
      <c r="F1" s="5"/>
      <c r="G1" s="5"/>
      <c r="H1" s="5"/>
    </row>
    <row r="2" spans="1:8" ht="16" thickBot="1" x14ac:dyDescent="0.4">
      <c r="A2" s="35"/>
    </row>
    <row r="3" spans="1:8" ht="64.5" customHeight="1" x14ac:dyDescent="0.35">
      <c r="A3" s="50" t="s">
        <v>102</v>
      </c>
    </row>
    <row r="4" spans="1:8" x14ac:dyDescent="0.35">
      <c r="A4" s="51" t="s">
        <v>40</v>
      </c>
    </row>
    <row r="5" spans="1:8" x14ac:dyDescent="0.35">
      <c r="A5" s="51"/>
    </row>
    <row r="6" spans="1:8" x14ac:dyDescent="0.35">
      <c r="A6" s="51" t="s">
        <v>41</v>
      </c>
    </row>
    <row r="7" spans="1:8" x14ac:dyDescent="0.35">
      <c r="A7" s="51"/>
    </row>
    <row r="8" spans="1:8" x14ac:dyDescent="0.35">
      <c r="A8" s="51" t="s">
        <v>121</v>
      </c>
    </row>
    <row r="9" spans="1:8" x14ac:dyDescent="0.35">
      <c r="A9" s="51"/>
    </row>
    <row r="10" spans="1:8" x14ac:dyDescent="0.35">
      <c r="A10" s="51" t="s">
        <v>122</v>
      </c>
    </row>
    <row r="11" spans="1:8" ht="15" thickBot="1" x14ac:dyDescent="0.4">
      <c r="A11" s="52"/>
    </row>
    <row r="12" spans="1:8" ht="15" thickBot="1" x14ac:dyDescent="0.4">
      <c r="A12" s="53"/>
    </row>
    <row r="13" spans="1:8" ht="26.25" customHeight="1" x14ac:dyDescent="0.35">
      <c r="A13" s="50" t="s">
        <v>42</v>
      </c>
    </row>
    <row r="14" spans="1:8" ht="25" x14ac:dyDescent="0.35">
      <c r="A14" s="51" t="s">
        <v>103</v>
      </c>
    </row>
    <row r="15" spans="1:8" x14ac:dyDescent="0.35">
      <c r="A15" s="51"/>
    </row>
    <row r="16" spans="1:8" x14ac:dyDescent="0.35">
      <c r="A16" s="51" t="s">
        <v>43</v>
      </c>
    </row>
    <row r="17" spans="1:1" ht="15" thickBot="1" x14ac:dyDescent="0.4">
      <c r="A17" s="52"/>
    </row>
    <row r="18" spans="1:1" ht="15" thickBot="1" x14ac:dyDescent="0.4">
      <c r="A18" s="53"/>
    </row>
    <row r="19" spans="1:1" ht="15" thickBot="1" x14ac:dyDescent="0.4">
      <c r="A19" s="59" t="s">
        <v>44</v>
      </c>
    </row>
    <row r="20" spans="1:1" x14ac:dyDescent="0.35">
      <c r="A20" s="50"/>
    </row>
    <row r="21" spans="1:1" x14ac:dyDescent="0.35">
      <c r="A21" s="54" t="s">
        <v>112</v>
      </c>
    </row>
    <row r="22" spans="1:1" x14ac:dyDescent="0.35">
      <c r="A22" s="54"/>
    </row>
    <row r="23" spans="1:1" ht="58" customHeight="1" x14ac:dyDescent="0.35">
      <c r="A23" s="55" t="s">
        <v>86</v>
      </c>
    </row>
    <row r="24" spans="1:1" ht="49" customHeight="1" x14ac:dyDescent="0.35">
      <c r="A24" s="75" t="s">
        <v>104</v>
      </c>
    </row>
    <row r="25" spans="1:1" ht="56.5" customHeight="1" x14ac:dyDescent="0.35">
      <c r="A25" s="56" t="s">
        <v>58</v>
      </c>
    </row>
    <row r="26" spans="1:1" ht="59" customHeight="1" thickBot="1" x14ac:dyDescent="0.4">
      <c r="A26" s="60" t="s">
        <v>105</v>
      </c>
    </row>
    <row r="27" spans="1:1" ht="73" customHeight="1" thickBot="1" x14ac:dyDescent="0.4">
      <c r="A27" s="69" t="s">
        <v>98</v>
      </c>
    </row>
    <row r="28" spans="1:1" ht="27.5" customHeight="1" thickBot="1" x14ac:dyDescent="0.4">
      <c r="A28" s="53" t="s">
        <v>65</v>
      </c>
    </row>
    <row r="29" spans="1:1" ht="15" thickBot="1" x14ac:dyDescent="0.4">
      <c r="A29" s="76" t="s">
        <v>89</v>
      </c>
    </row>
    <row r="30" spans="1:1" ht="21" customHeight="1" x14ac:dyDescent="0.35">
      <c r="A30" s="62" t="s">
        <v>106</v>
      </c>
    </row>
    <row r="31" spans="1:1" ht="21" customHeight="1" x14ac:dyDescent="0.35">
      <c r="A31" s="57" t="s">
        <v>54</v>
      </c>
    </row>
    <row r="32" spans="1:1" ht="21" customHeight="1" x14ac:dyDescent="0.35">
      <c r="A32" s="51" t="s">
        <v>88</v>
      </c>
    </row>
    <row r="33" spans="1:1" ht="21" customHeight="1" x14ac:dyDescent="0.35">
      <c r="A33" s="51" t="s">
        <v>45</v>
      </c>
    </row>
    <row r="34" spans="1:1" ht="21" customHeight="1" x14ac:dyDescent="0.35">
      <c r="A34" s="51" t="s">
        <v>93</v>
      </c>
    </row>
    <row r="35" spans="1:1" ht="62" customHeight="1" x14ac:dyDescent="0.35">
      <c r="A35" s="51" t="s">
        <v>107</v>
      </c>
    </row>
    <row r="36" spans="1:1" ht="34" customHeight="1" x14ac:dyDescent="0.35">
      <c r="A36" s="51" t="s">
        <v>61</v>
      </c>
    </row>
    <row r="37" spans="1:1" ht="34" customHeight="1" x14ac:dyDescent="0.35">
      <c r="A37" s="51" t="s">
        <v>62</v>
      </c>
    </row>
    <row r="38" spans="1:1" ht="21" customHeight="1" x14ac:dyDescent="0.35">
      <c r="A38" s="51" t="s">
        <v>53</v>
      </c>
    </row>
    <row r="39" spans="1:1" ht="86.5" customHeight="1" x14ac:dyDescent="0.35">
      <c r="A39" s="51" t="s">
        <v>94</v>
      </c>
    </row>
    <row r="40" spans="1:1" ht="20.5" customHeight="1" thickBot="1" x14ac:dyDescent="0.4">
      <c r="A40" s="52" t="s">
        <v>55</v>
      </c>
    </row>
    <row r="41" spans="1:1" ht="15" customHeight="1" thickBot="1" x14ac:dyDescent="0.4">
      <c r="A41" s="61"/>
    </row>
    <row r="42" spans="1:1" ht="15" thickBot="1" x14ac:dyDescent="0.4">
      <c r="A42" s="58" t="s">
        <v>59</v>
      </c>
    </row>
    <row r="43" spans="1:1" ht="30" customHeight="1" x14ac:dyDescent="0.35">
      <c r="A43" s="63" t="s">
        <v>60</v>
      </c>
    </row>
    <row r="44" spans="1:1" ht="20.5" customHeight="1" thickBot="1" x14ac:dyDescent="0.4">
      <c r="A44" s="64" t="s">
        <v>63</v>
      </c>
    </row>
  </sheetData>
  <sheetProtection algorithmName="SHA-512" hashValue="pcuNWFDdYFXVIv8QRRrhKSHLTCIOgJyvqclNXnCkUo/CbM5DI+NCZsuaqRUVdwkSmbBhyPOtdBcez1WyGXPdqA==" saltValue="iRl3W8EL4CdgaZ0i5n1tcg==" spinCount="100000" sheet="1" objects="1" scenario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J38"/>
  <sheetViews>
    <sheetView workbookViewId="0">
      <selection activeCell="A5" sqref="A5:G5"/>
    </sheetView>
  </sheetViews>
  <sheetFormatPr defaultColWidth="8.81640625" defaultRowHeight="14.5" x14ac:dyDescent="0.35"/>
  <cols>
    <col min="1" max="1" width="20.36328125" style="78" customWidth="1"/>
    <col min="2" max="3" width="18.90625" style="78" customWidth="1"/>
    <col min="4" max="4" width="18.81640625" style="78" customWidth="1"/>
    <col min="5" max="5" width="19.81640625" style="78" customWidth="1"/>
    <col min="6" max="6" width="10.6328125" style="78" customWidth="1"/>
    <col min="7" max="7" width="8.1796875" style="78" customWidth="1"/>
    <col min="8" max="8" width="15.90625" style="78" customWidth="1"/>
    <col min="9" max="16384" width="8.81640625" style="78"/>
  </cols>
  <sheetData>
    <row r="1" spans="1:10" ht="71" customHeight="1" x14ac:dyDescent="0.35">
      <c r="A1" s="127" t="s">
        <v>118</v>
      </c>
      <c r="B1" s="128"/>
      <c r="C1" s="128"/>
      <c r="D1" s="128"/>
      <c r="E1" s="128"/>
      <c r="F1" s="128"/>
      <c r="G1" s="129"/>
      <c r="H1" s="5"/>
    </row>
    <row r="2" spans="1:10" ht="27" customHeight="1" x14ac:dyDescent="0.35">
      <c r="A2" s="146" t="s">
        <v>33</v>
      </c>
      <c r="B2" s="147"/>
      <c r="C2" s="36"/>
      <c r="D2" s="36"/>
      <c r="E2" s="36"/>
      <c r="F2" s="36"/>
      <c r="G2" s="37"/>
      <c r="H2" s="38"/>
      <c r="I2" s="38"/>
    </row>
    <row r="3" spans="1:10" ht="29" customHeight="1" x14ac:dyDescent="0.35">
      <c r="A3" s="31" t="s">
        <v>12</v>
      </c>
      <c r="B3" s="148">
        <f>Coversheet!B16</f>
        <v>0</v>
      </c>
      <c r="C3" s="149"/>
      <c r="D3" s="149"/>
      <c r="E3" s="149"/>
      <c r="F3" s="149"/>
      <c r="G3" s="150"/>
      <c r="H3" s="6"/>
      <c r="I3" s="33"/>
      <c r="J3" s="33"/>
    </row>
    <row r="4" spans="1:10" ht="29" customHeight="1" x14ac:dyDescent="0.35">
      <c r="A4" s="151" t="s">
        <v>14</v>
      </c>
      <c r="B4" s="152"/>
      <c r="C4" s="152"/>
      <c r="D4" s="152"/>
      <c r="E4" s="152"/>
      <c r="F4" s="152"/>
      <c r="G4" s="153"/>
      <c r="H4" s="46"/>
      <c r="I4" s="33"/>
      <c r="J4" s="33"/>
    </row>
    <row r="5" spans="1:10" ht="32.5" customHeight="1" x14ac:dyDescent="0.35">
      <c r="A5" s="157" t="s">
        <v>77</v>
      </c>
      <c r="B5" s="158"/>
      <c r="C5" s="158"/>
      <c r="D5" s="158"/>
      <c r="E5" s="158"/>
      <c r="F5" s="158"/>
      <c r="G5" s="159"/>
      <c r="H5" s="40"/>
      <c r="I5" s="40"/>
      <c r="J5" s="33"/>
    </row>
    <row r="6" spans="1:10" ht="41.5" customHeight="1" x14ac:dyDescent="0.35">
      <c r="A6" s="154" t="s">
        <v>99</v>
      </c>
      <c r="B6" s="155"/>
      <c r="C6" s="155"/>
      <c r="D6" s="155"/>
      <c r="E6" s="155"/>
      <c r="F6" s="155"/>
      <c r="G6" s="156"/>
      <c r="H6" s="39"/>
      <c r="I6" s="39"/>
      <c r="J6" s="33"/>
    </row>
    <row r="7" spans="1:10" x14ac:dyDescent="0.35">
      <c r="A7" s="1"/>
      <c r="B7" s="1"/>
      <c r="C7" s="1"/>
      <c r="D7" s="1"/>
      <c r="E7" s="1"/>
      <c r="F7" s="1"/>
      <c r="G7" s="1"/>
      <c r="H7" s="1"/>
    </row>
    <row r="8" spans="1:10" x14ac:dyDescent="0.35">
      <c r="A8" s="79"/>
      <c r="B8" s="79"/>
      <c r="C8" s="79"/>
      <c r="D8" s="79"/>
      <c r="E8" s="79"/>
      <c r="F8" s="79"/>
      <c r="G8" s="79"/>
      <c r="H8" s="79"/>
    </row>
    <row r="9" spans="1:10" ht="25" customHeight="1" x14ac:dyDescent="0.35">
      <c r="A9" s="142" t="s">
        <v>15</v>
      </c>
      <c r="B9" s="143"/>
      <c r="C9" s="143"/>
      <c r="D9" s="143"/>
      <c r="E9" s="144"/>
      <c r="F9" s="79"/>
      <c r="G9" s="79"/>
      <c r="H9" s="79"/>
    </row>
    <row r="10" spans="1:10" ht="38" customHeight="1" x14ac:dyDescent="0.35">
      <c r="A10" s="73" t="s">
        <v>17</v>
      </c>
      <c r="B10" s="73" t="s">
        <v>66</v>
      </c>
      <c r="C10" s="41" t="s">
        <v>34</v>
      </c>
      <c r="D10" s="41" t="s">
        <v>19</v>
      </c>
      <c r="E10" s="41" t="s">
        <v>92</v>
      </c>
      <c r="F10" s="71"/>
      <c r="G10" s="71"/>
      <c r="H10" s="71"/>
      <c r="I10" s="80"/>
    </row>
    <row r="11" spans="1:10" ht="43" customHeight="1" x14ac:dyDescent="0.35">
      <c r="A11" s="66" t="s">
        <v>108</v>
      </c>
      <c r="B11" s="67">
        <v>20</v>
      </c>
      <c r="C11" s="67">
        <v>15</v>
      </c>
      <c r="D11" s="67">
        <v>10</v>
      </c>
      <c r="E11" s="67">
        <v>5</v>
      </c>
      <c r="F11" s="71"/>
      <c r="G11" s="71"/>
      <c r="H11" s="71"/>
      <c r="I11" s="80"/>
    </row>
    <row r="12" spans="1:10" s="82" customFormat="1" ht="25" customHeight="1" x14ac:dyDescent="0.35">
      <c r="A12" s="47" t="s">
        <v>47</v>
      </c>
      <c r="B12" s="32"/>
      <c r="C12" s="32"/>
      <c r="D12" s="32"/>
      <c r="E12" s="114"/>
      <c r="F12" s="81"/>
      <c r="G12" s="81"/>
      <c r="H12" s="81"/>
    </row>
    <row r="13" spans="1:10" x14ac:dyDescent="0.35">
      <c r="A13" s="83"/>
      <c r="B13" s="84">
        <f>B12*8</f>
        <v>0</v>
      </c>
      <c r="C13" s="84">
        <f t="shared" ref="C13:E13" si="0">C12*8</f>
        <v>0</v>
      </c>
      <c r="D13" s="84">
        <f t="shared" si="0"/>
        <v>0</v>
      </c>
      <c r="E13" s="84">
        <f t="shared" si="0"/>
        <v>0</v>
      </c>
      <c r="F13" s="85"/>
      <c r="G13" s="86"/>
      <c r="H13" s="79"/>
    </row>
    <row r="14" spans="1:10" ht="26" customHeight="1" x14ac:dyDescent="0.35">
      <c r="A14" s="139" t="s">
        <v>100</v>
      </c>
      <c r="B14" s="140"/>
      <c r="C14" s="140"/>
      <c r="D14" s="140"/>
      <c r="E14" s="141"/>
      <c r="F14" s="79"/>
      <c r="G14" s="79"/>
      <c r="H14" s="79"/>
    </row>
    <row r="15" spans="1:10" ht="38" customHeight="1" x14ac:dyDescent="0.35">
      <c r="A15" s="145"/>
      <c r="B15" s="145"/>
      <c r="C15" s="145"/>
      <c r="D15" s="145"/>
      <c r="E15" s="145"/>
      <c r="F15" s="145"/>
      <c r="G15" s="79"/>
      <c r="H15" s="79"/>
    </row>
    <row r="16" spans="1:10" ht="38" customHeight="1" x14ac:dyDescent="0.35">
      <c r="A16" s="145"/>
      <c r="B16" s="145"/>
      <c r="C16" s="145"/>
      <c r="D16" s="145"/>
      <c r="E16" s="145"/>
      <c r="F16" s="145"/>
      <c r="G16" s="79"/>
      <c r="H16" s="79"/>
    </row>
    <row r="17" spans="1:8" ht="25" customHeight="1" x14ac:dyDescent="0.35">
      <c r="A17" s="142" t="s">
        <v>21</v>
      </c>
      <c r="B17" s="143"/>
      <c r="C17" s="143"/>
      <c r="D17" s="143"/>
      <c r="E17" s="144"/>
      <c r="F17" s="79"/>
      <c r="G17" s="79"/>
      <c r="H17" s="79"/>
    </row>
    <row r="18" spans="1:8" ht="42.5" customHeight="1" x14ac:dyDescent="0.35">
      <c r="A18" s="73" t="s">
        <v>17</v>
      </c>
      <c r="B18" s="73" t="s">
        <v>66</v>
      </c>
      <c r="C18" s="41" t="s">
        <v>34</v>
      </c>
      <c r="D18" s="41" t="s">
        <v>19</v>
      </c>
      <c r="E18" s="41" t="s">
        <v>92</v>
      </c>
      <c r="F18" s="79"/>
      <c r="G18" s="79"/>
      <c r="H18" s="79"/>
    </row>
    <row r="19" spans="1:8" ht="42.5" customHeight="1" x14ac:dyDescent="0.35">
      <c r="A19" s="66" t="s">
        <v>108</v>
      </c>
      <c r="B19" s="77">
        <v>15</v>
      </c>
      <c r="C19" s="77">
        <v>11.25</v>
      </c>
      <c r="D19" s="77">
        <v>7.5</v>
      </c>
      <c r="E19" s="77">
        <v>3.75</v>
      </c>
      <c r="F19" s="79"/>
      <c r="G19" s="79"/>
      <c r="H19" s="79"/>
    </row>
    <row r="20" spans="1:8" ht="25" customHeight="1" x14ac:dyDescent="0.35">
      <c r="A20" s="49" t="s">
        <v>48</v>
      </c>
      <c r="B20" s="32"/>
      <c r="C20" s="32"/>
      <c r="D20" s="32"/>
      <c r="E20" s="91"/>
      <c r="F20" s="79"/>
      <c r="G20" s="79"/>
      <c r="H20" s="79"/>
    </row>
    <row r="21" spans="1:8" x14ac:dyDescent="0.35">
      <c r="A21" s="87"/>
      <c r="B21" s="88">
        <f>B20*20</f>
        <v>0</v>
      </c>
      <c r="C21" s="88">
        <f t="shared" ref="C21:E21" si="1">C20*20</f>
        <v>0</v>
      </c>
      <c r="D21" s="88">
        <f t="shared" si="1"/>
        <v>0</v>
      </c>
      <c r="E21" s="88">
        <f t="shared" si="1"/>
        <v>0</v>
      </c>
      <c r="F21" s="79"/>
      <c r="G21" s="79"/>
      <c r="H21" s="79"/>
    </row>
    <row r="22" spans="1:8" ht="26" customHeight="1" x14ac:dyDescent="0.35">
      <c r="A22" s="139" t="s">
        <v>96</v>
      </c>
      <c r="B22" s="140"/>
      <c r="C22" s="140"/>
      <c r="D22" s="140"/>
      <c r="E22" s="141"/>
      <c r="F22" s="79"/>
      <c r="G22" s="79"/>
      <c r="H22" s="79"/>
    </row>
    <row r="23" spans="1:8" ht="38" customHeight="1" x14ac:dyDescent="0.35">
      <c r="A23" s="145" t="str">
        <f>IF(B20&gt;B13,"Non Compliant the Daily Price Rate for Managing Practitioner exceeds 8 x Hourly Price Rate for respective grade","")</f>
        <v/>
      </c>
      <c r="B23" s="145"/>
      <c r="C23" s="145"/>
      <c r="D23" s="145" t="str">
        <f>IF(D20&gt;D13,"Non Compliant the Daily Price Rate for Solicitor/Associate exceeds 8 x Hourly Price Rate for respective grade ","")</f>
        <v/>
      </c>
      <c r="E23" s="145"/>
      <c r="F23" s="145"/>
      <c r="G23" s="89"/>
      <c r="H23" s="89"/>
    </row>
    <row r="24" spans="1:8" ht="38" customHeight="1" x14ac:dyDescent="0.35">
      <c r="A24" s="145" t="str">
        <f>IF(C20&gt;C13," Non Compliant the Daily Price Rate for Senior Practitioner exceeds 8 x Hourly Price Rate for respective grade ","")</f>
        <v/>
      </c>
      <c r="B24" s="145"/>
      <c r="C24" s="145"/>
      <c r="D24" s="145" t="str">
        <f>IF(E20&gt;E13,"Non Compliant the Daily Price Rate for Legal Support Practitioner/Excutive exceeds 8 x Hourly Price Rate for respective grade ","")</f>
        <v/>
      </c>
      <c r="E24" s="145"/>
      <c r="F24" s="145"/>
      <c r="G24" s="81"/>
      <c r="H24" s="81"/>
    </row>
    <row r="25" spans="1:8" ht="25" customHeight="1" x14ac:dyDescent="0.35">
      <c r="A25" s="142" t="s">
        <v>22</v>
      </c>
      <c r="B25" s="143"/>
      <c r="C25" s="143"/>
      <c r="D25" s="143"/>
      <c r="E25" s="144"/>
      <c r="F25" s="79"/>
      <c r="G25" s="79"/>
      <c r="H25" s="79"/>
    </row>
    <row r="26" spans="1:8" ht="43.5" customHeight="1" x14ac:dyDescent="0.35">
      <c r="A26" s="73" t="s">
        <v>17</v>
      </c>
      <c r="B26" s="73" t="s">
        <v>66</v>
      </c>
      <c r="C26" s="41" t="s">
        <v>34</v>
      </c>
      <c r="D26" s="41" t="s">
        <v>19</v>
      </c>
      <c r="E26" s="41" t="s">
        <v>91</v>
      </c>
      <c r="F26" s="79"/>
      <c r="G26" s="79"/>
      <c r="H26" s="79"/>
    </row>
    <row r="27" spans="1:8" ht="43.5" customHeight="1" x14ac:dyDescent="0.35">
      <c r="A27" s="66" t="s">
        <v>108</v>
      </c>
      <c r="B27" s="77">
        <v>5</v>
      </c>
      <c r="C27" s="77">
        <v>3.75</v>
      </c>
      <c r="D27" s="77">
        <v>2.5</v>
      </c>
      <c r="E27" s="77">
        <v>1.25</v>
      </c>
      <c r="F27" s="79"/>
      <c r="G27" s="79"/>
      <c r="H27" s="79"/>
    </row>
    <row r="28" spans="1:8" ht="25" customHeight="1" x14ac:dyDescent="0.35">
      <c r="A28" s="47" t="s">
        <v>49</v>
      </c>
      <c r="B28" s="32"/>
      <c r="C28" s="32"/>
      <c r="D28" s="32"/>
      <c r="E28" s="91"/>
      <c r="F28" s="79"/>
      <c r="G28" s="79"/>
      <c r="H28" s="79"/>
    </row>
    <row r="29" spans="1:8" x14ac:dyDescent="0.35">
      <c r="A29" s="87"/>
      <c r="B29" s="88"/>
      <c r="C29" s="88"/>
      <c r="D29" s="88"/>
      <c r="E29" s="88"/>
      <c r="F29" s="79"/>
      <c r="G29" s="79"/>
      <c r="H29" s="79"/>
    </row>
    <row r="30" spans="1:8" ht="26" customHeight="1" x14ac:dyDescent="0.35">
      <c r="A30" s="139" t="s">
        <v>97</v>
      </c>
      <c r="B30" s="140"/>
      <c r="C30" s="140"/>
      <c r="D30" s="140"/>
      <c r="E30" s="141"/>
      <c r="F30" s="79"/>
      <c r="G30" s="79"/>
      <c r="H30" s="79"/>
    </row>
    <row r="31" spans="1:8" ht="38" customHeight="1" x14ac:dyDescent="0.35">
      <c r="A31" s="145" t="str">
        <f>IF(B28&gt;B21,"Non Compliant the Monthly Price Rate for Managing Practitioner exceeds 20 x Daily Price Rate for respective grade","")</f>
        <v/>
      </c>
      <c r="B31" s="145"/>
      <c r="C31" s="145"/>
      <c r="D31" s="145" t="str">
        <f>IF(D28&gt;D21,"Non Compliant the Monthly Price Rate for Solicitor/Associate exceeds 20 x Daily Price Rate for respective grade ","")</f>
        <v/>
      </c>
      <c r="E31" s="145"/>
      <c r="F31" s="145"/>
      <c r="G31" s="89"/>
      <c r="H31" s="89"/>
    </row>
    <row r="32" spans="1:8" ht="38" customHeight="1" x14ac:dyDescent="0.35">
      <c r="A32" s="145" t="str">
        <f>IF(C28&gt;C21," Non Compliant the Monthly Price Rate for Senior Practitioner exceeds 20 x Daily Price Rate for respective grade ","")</f>
        <v/>
      </c>
      <c r="B32" s="145"/>
      <c r="C32" s="145"/>
      <c r="D32" s="145" t="str">
        <f>IF(E28&gt;E21,"Non Compliant the Monthly Price Rate for Legal Support Practitioner / Excutive exceeds 20 x Daily Price Rate for respective grade ","")</f>
        <v/>
      </c>
      <c r="E32" s="145"/>
      <c r="F32" s="145"/>
      <c r="G32" s="90"/>
      <c r="H32" s="90"/>
    </row>
    <row r="36" spans="3:5" x14ac:dyDescent="0.35">
      <c r="C36" s="33"/>
      <c r="D36" s="33"/>
      <c r="E36" s="33"/>
    </row>
    <row r="37" spans="3:5" x14ac:dyDescent="0.35">
      <c r="C37" s="33"/>
      <c r="D37" s="33"/>
      <c r="E37" s="33"/>
    </row>
    <row r="38" spans="3:5" x14ac:dyDescent="0.35">
      <c r="C38" s="33"/>
      <c r="D38" s="33"/>
      <c r="E38" s="33"/>
    </row>
  </sheetData>
  <sheetProtection algorithmName="SHA-512" hashValue="GKX5MldgS//DCYTL/eghhBQRsynUC4jyx57Ha7DcbP5BgKNEdDO7f3l13X2ReWLIQxXjDLdyH4yrjjna6MmP8g==" saltValue="zcf+OiE95WUs+jdWeqTztA==" spinCount="100000" sheet="1" objects="1" scenarios="1"/>
  <protectedRanges>
    <protectedRange sqref="B20:D20 B28:D28 B12:D12" name="Range2"/>
  </protectedRanges>
  <mergeCells count="24">
    <mergeCell ref="A1:G1"/>
    <mergeCell ref="A2:B2"/>
    <mergeCell ref="B3:G3"/>
    <mergeCell ref="A4:G4"/>
    <mergeCell ref="A6:G6"/>
    <mergeCell ref="A5:G5"/>
    <mergeCell ref="A31:C31"/>
    <mergeCell ref="A32:C32"/>
    <mergeCell ref="A24:C24"/>
    <mergeCell ref="A23:C23"/>
    <mergeCell ref="D23:F23"/>
    <mergeCell ref="D24:F24"/>
    <mergeCell ref="D31:F31"/>
    <mergeCell ref="D32:F32"/>
    <mergeCell ref="A22:E22"/>
    <mergeCell ref="A30:E30"/>
    <mergeCell ref="A9:E9"/>
    <mergeCell ref="A17:E17"/>
    <mergeCell ref="A25:E25"/>
    <mergeCell ref="A14:E14"/>
    <mergeCell ref="A16:C16"/>
    <mergeCell ref="D16:F16"/>
    <mergeCell ref="A15:C15"/>
    <mergeCell ref="D15:F15"/>
  </mergeCells>
  <conditionalFormatting sqref="B20">
    <cfRule type="expression" dxfId="81" priority="8">
      <formula>(B20&gt;B13)</formula>
    </cfRule>
  </conditionalFormatting>
  <conditionalFormatting sqref="C20">
    <cfRule type="expression" dxfId="80" priority="7">
      <formula>(C20&gt;C13)</formula>
    </cfRule>
  </conditionalFormatting>
  <conditionalFormatting sqref="D20">
    <cfRule type="expression" dxfId="79" priority="6">
      <formula>(D20&gt;D13)</formula>
    </cfRule>
  </conditionalFormatting>
  <conditionalFormatting sqref="E20">
    <cfRule type="expression" dxfId="78" priority="5">
      <formula>(E20&gt;E13)</formula>
    </cfRule>
  </conditionalFormatting>
  <conditionalFormatting sqref="B28">
    <cfRule type="expression" dxfId="77" priority="4">
      <formula>(B28&gt;B21)</formula>
    </cfRule>
  </conditionalFormatting>
  <conditionalFormatting sqref="C28">
    <cfRule type="expression" dxfId="76" priority="3">
      <formula>(C28&gt;C21)</formula>
    </cfRule>
  </conditionalFormatting>
  <conditionalFormatting sqref="D28">
    <cfRule type="expression" dxfId="75" priority="2">
      <formula>(D28&gt;D21)</formula>
    </cfRule>
  </conditionalFormatting>
  <conditionalFormatting sqref="E28">
    <cfRule type="expression" dxfId="74" priority="1">
      <formula>(E28&gt;E21)</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9"/>
  <sheetViews>
    <sheetView topLeftCell="A31" zoomScaleNormal="100" workbookViewId="0">
      <selection activeCell="E43" sqref="E43"/>
    </sheetView>
  </sheetViews>
  <sheetFormatPr defaultColWidth="8.81640625" defaultRowHeight="14.5" x14ac:dyDescent="0.35"/>
  <cols>
    <col min="1" max="1" width="20.81640625" style="78" customWidth="1"/>
    <col min="2" max="6" width="18.90625" style="78" customWidth="1"/>
    <col min="7" max="7" width="13.453125" style="78" customWidth="1"/>
    <col min="8" max="8" width="10.6328125" style="78" customWidth="1"/>
    <col min="9" max="9" width="9.81640625" style="78" customWidth="1"/>
    <col min="10" max="10" width="15.90625" style="78" customWidth="1"/>
    <col min="11" max="16384" width="8.81640625" style="78"/>
  </cols>
  <sheetData>
    <row r="1" spans="1:11" ht="71" customHeight="1" x14ac:dyDescent="0.35">
      <c r="A1" s="167" t="s">
        <v>111</v>
      </c>
      <c r="B1" s="167"/>
      <c r="C1" s="167"/>
      <c r="D1" s="167"/>
      <c r="E1" s="167"/>
      <c r="F1" s="167"/>
      <c r="G1" s="167"/>
      <c r="H1" s="168"/>
      <c r="I1" s="168"/>
      <c r="J1" s="5"/>
    </row>
    <row r="2" spans="1:11" ht="27" customHeight="1" x14ac:dyDescent="0.35">
      <c r="A2" s="146" t="s">
        <v>33</v>
      </c>
      <c r="B2" s="147"/>
      <c r="C2" s="36"/>
      <c r="D2" s="36"/>
      <c r="E2" s="36"/>
      <c r="F2" s="36"/>
      <c r="G2" s="36"/>
      <c r="H2" s="36"/>
      <c r="I2" s="37"/>
      <c r="J2" s="5"/>
    </row>
    <row r="3" spans="1:11" ht="29" customHeight="1" x14ac:dyDescent="0.35">
      <c r="A3" s="68" t="s">
        <v>12</v>
      </c>
      <c r="B3" s="170">
        <f>Coversheet!B16</f>
        <v>0</v>
      </c>
      <c r="C3" s="170"/>
      <c r="D3" s="170"/>
      <c r="E3" s="170"/>
      <c r="F3" s="170"/>
      <c r="G3" s="170"/>
      <c r="H3" s="170"/>
      <c r="I3" s="170"/>
    </row>
    <row r="4" spans="1:11" ht="29" customHeight="1" x14ac:dyDescent="0.35">
      <c r="A4" s="171" t="s">
        <v>14</v>
      </c>
      <c r="B4" s="171"/>
      <c r="C4" s="171"/>
      <c r="D4" s="171"/>
      <c r="E4" s="171"/>
      <c r="F4" s="171"/>
      <c r="G4" s="171"/>
      <c r="H4" s="171"/>
      <c r="I4" s="171"/>
      <c r="J4" s="6"/>
    </row>
    <row r="5" spans="1:11" ht="34" customHeight="1" x14ac:dyDescent="0.35">
      <c r="A5" s="172" t="s">
        <v>77</v>
      </c>
      <c r="B5" s="172"/>
      <c r="C5" s="172"/>
      <c r="D5" s="172"/>
      <c r="E5" s="172"/>
      <c r="F5" s="172"/>
      <c r="G5" s="172"/>
      <c r="H5" s="172"/>
      <c r="I5" s="172"/>
      <c r="J5" s="7"/>
    </row>
    <row r="6" spans="1:11" ht="60" customHeight="1" x14ac:dyDescent="0.35">
      <c r="A6" s="173" t="s">
        <v>57</v>
      </c>
      <c r="B6" s="173"/>
      <c r="C6" s="173"/>
      <c r="D6" s="173"/>
      <c r="E6" s="173"/>
      <c r="F6" s="173"/>
      <c r="G6" s="173"/>
      <c r="H6" s="173"/>
      <c r="I6" s="173"/>
      <c r="J6" s="8"/>
    </row>
    <row r="7" spans="1:11" ht="29" customHeight="1" x14ac:dyDescent="0.35">
      <c r="A7" s="174" t="s">
        <v>85</v>
      </c>
      <c r="B7" s="174"/>
      <c r="C7" s="174"/>
      <c r="D7" s="174"/>
      <c r="E7" s="174"/>
      <c r="F7" s="174"/>
      <c r="G7" s="174"/>
      <c r="H7" s="174"/>
      <c r="I7" s="174"/>
      <c r="J7" s="7"/>
    </row>
    <row r="8" spans="1:11" x14ac:dyDescent="0.35">
      <c r="A8" s="1"/>
      <c r="B8" s="1"/>
      <c r="C8" s="1"/>
      <c r="D8" s="1"/>
      <c r="E8" s="1"/>
      <c r="F8" s="1"/>
      <c r="G8" s="1"/>
      <c r="H8" s="1"/>
      <c r="I8" s="1"/>
      <c r="J8" s="1"/>
    </row>
    <row r="9" spans="1:11" x14ac:dyDescent="0.35">
      <c r="A9" s="79"/>
      <c r="B9" s="79"/>
      <c r="C9" s="79"/>
      <c r="D9" s="79"/>
      <c r="E9" s="79"/>
      <c r="F9" s="79"/>
      <c r="G9" s="79"/>
      <c r="H9" s="79"/>
      <c r="I9" s="1"/>
      <c r="J9" s="1"/>
    </row>
    <row r="10" spans="1:11" ht="25" customHeight="1" x14ac:dyDescent="0.35">
      <c r="A10" s="142" t="s">
        <v>15</v>
      </c>
      <c r="B10" s="143"/>
      <c r="C10" s="143"/>
      <c r="D10" s="143"/>
      <c r="E10" s="143"/>
      <c r="F10" s="144"/>
      <c r="G10" s="92"/>
      <c r="H10" s="79"/>
      <c r="I10" s="1"/>
      <c r="J10" s="1"/>
    </row>
    <row r="11" spans="1:11" ht="41" customHeight="1" x14ac:dyDescent="0.35">
      <c r="A11" s="73" t="s">
        <v>17</v>
      </c>
      <c r="B11" s="43" t="s">
        <v>64</v>
      </c>
      <c r="C11" s="41" t="s">
        <v>18</v>
      </c>
      <c r="D11" s="41" t="s">
        <v>19</v>
      </c>
      <c r="E11" s="41" t="s">
        <v>20</v>
      </c>
      <c r="F11" s="73" t="s">
        <v>1</v>
      </c>
      <c r="G11" s="93"/>
      <c r="H11" s="71"/>
      <c r="I11" s="94"/>
      <c r="J11" s="94"/>
      <c r="K11" s="80"/>
    </row>
    <row r="12" spans="1:11" s="82" customFormat="1" ht="25" customHeight="1" x14ac:dyDescent="0.35">
      <c r="A12" s="47" t="s">
        <v>47</v>
      </c>
      <c r="B12" s="32"/>
      <c r="C12" s="32"/>
      <c r="D12" s="32"/>
      <c r="E12" s="32"/>
      <c r="F12" s="32"/>
      <c r="G12" s="92"/>
      <c r="H12" s="81"/>
      <c r="I12" s="95"/>
      <c r="J12" s="95"/>
    </row>
    <row r="13" spans="1:11" s="82" customFormat="1" ht="25" customHeight="1" x14ac:dyDescent="0.35">
      <c r="A13" s="48" t="s">
        <v>35</v>
      </c>
      <c r="B13" s="44">
        <v>0.4</v>
      </c>
      <c r="C13" s="44">
        <v>0.25</v>
      </c>
      <c r="D13" s="44">
        <v>0.15</v>
      </c>
      <c r="E13" s="44">
        <v>0.1</v>
      </c>
      <c r="F13" s="44">
        <v>0.1</v>
      </c>
      <c r="G13" s="92"/>
      <c r="H13" s="81"/>
      <c r="I13" s="95"/>
      <c r="J13" s="95"/>
    </row>
    <row r="14" spans="1:11" s="82" customFormat="1" ht="25" customHeight="1" x14ac:dyDescent="0.35">
      <c r="A14" s="48" t="s">
        <v>50</v>
      </c>
      <c r="B14" s="45">
        <f>(B12/100)*40</f>
        <v>0</v>
      </c>
      <c r="C14" s="45">
        <f>(C12/100)*25</f>
        <v>0</v>
      </c>
      <c r="D14" s="45">
        <f>(D12/100)*15</f>
        <v>0</v>
      </c>
      <c r="E14" s="45">
        <f>(E12/100)*10</f>
        <v>0</v>
      </c>
      <c r="F14" s="45">
        <f>(F12/100)*10</f>
        <v>0</v>
      </c>
      <c r="G14" s="96"/>
      <c r="H14" s="81"/>
      <c r="I14" s="95"/>
      <c r="J14" s="95"/>
    </row>
    <row r="15" spans="1:11" x14ac:dyDescent="0.35">
      <c r="A15" s="83"/>
      <c r="B15" s="85">
        <f>B12*8</f>
        <v>0</v>
      </c>
      <c r="C15" s="85">
        <f>C12*8</f>
        <v>0</v>
      </c>
      <c r="D15" s="85">
        <f>D12*8</f>
        <v>0</v>
      </c>
      <c r="E15" s="85">
        <f>E12*8</f>
        <v>0</v>
      </c>
      <c r="F15" s="97">
        <f>F12*8</f>
        <v>0</v>
      </c>
      <c r="G15" s="79"/>
      <c r="H15" s="79"/>
      <c r="I15" s="1"/>
      <c r="J15" s="1"/>
    </row>
    <row r="16" spans="1:11" ht="26" customHeight="1" x14ac:dyDescent="0.35">
      <c r="A16" s="163" t="s">
        <v>90</v>
      </c>
      <c r="B16" s="163"/>
      <c r="C16" s="163"/>
      <c r="D16" s="163"/>
      <c r="E16" s="164">
        <f>SUM(B14:F14)</f>
        <v>0</v>
      </c>
      <c r="F16" s="165"/>
      <c r="G16" s="79"/>
      <c r="H16" s="79"/>
      <c r="I16" s="1"/>
      <c r="J16" s="1"/>
    </row>
    <row r="17" spans="1:10" ht="33" customHeight="1" x14ac:dyDescent="0.35">
      <c r="A17" s="166"/>
      <c r="B17" s="166"/>
      <c r="C17" s="166"/>
      <c r="D17" s="166"/>
      <c r="E17" s="166"/>
      <c r="F17" s="166"/>
      <c r="G17" s="79"/>
      <c r="H17" s="79"/>
      <c r="I17" s="1"/>
      <c r="J17" s="1"/>
    </row>
    <row r="18" spans="1:10" ht="41" customHeight="1" x14ac:dyDescent="0.35">
      <c r="A18" s="145"/>
      <c r="B18" s="145"/>
      <c r="C18" s="145"/>
      <c r="D18" s="166"/>
      <c r="E18" s="166"/>
      <c r="F18" s="166"/>
      <c r="G18" s="79"/>
      <c r="H18" s="79"/>
      <c r="I18" s="1"/>
      <c r="J18" s="1"/>
    </row>
    <row r="19" spans="1:10" ht="25" customHeight="1" x14ac:dyDescent="0.35">
      <c r="A19" s="142" t="s">
        <v>21</v>
      </c>
      <c r="B19" s="143"/>
      <c r="C19" s="143"/>
      <c r="D19" s="143"/>
      <c r="E19" s="143"/>
      <c r="F19" s="144"/>
      <c r="G19" s="79"/>
      <c r="H19" s="79"/>
      <c r="I19" s="1"/>
      <c r="J19" s="1"/>
    </row>
    <row r="20" spans="1:10" ht="41" customHeight="1" x14ac:dyDescent="0.35">
      <c r="A20" s="42" t="s">
        <v>17</v>
      </c>
      <c r="B20" s="43" t="s">
        <v>0</v>
      </c>
      <c r="C20" s="43" t="s">
        <v>18</v>
      </c>
      <c r="D20" s="43" t="s">
        <v>19</v>
      </c>
      <c r="E20" s="43" t="s">
        <v>20</v>
      </c>
      <c r="F20" s="42" t="s">
        <v>1</v>
      </c>
      <c r="G20" s="79"/>
      <c r="H20" s="79"/>
      <c r="I20" s="1"/>
      <c r="J20" s="1"/>
    </row>
    <row r="21" spans="1:10" ht="25" customHeight="1" x14ac:dyDescent="0.35">
      <c r="A21" s="49" t="s">
        <v>48</v>
      </c>
      <c r="B21" s="32"/>
      <c r="C21" s="32"/>
      <c r="D21" s="32"/>
      <c r="E21" s="32"/>
      <c r="F21" s="32"/>
      <c r="G21" s="79"/>
      <c r="H21" s="79"/>
      <c r="I21" s="1"/>
      <c r="J21" s="1"/>
    </row>
    <row r="22" spans="1:10" ht="25" customHeight="1" x14ac:dyDescent="0.35">
      <c r="A22" s="48" t="s">
        <v>16</v>
      </c>
      <c r="B22" s="44">
        <v>0.4</v>
      </c>
      <c r="C22" s="44">
        <v>0.25</v>
      </c>
      <c r="D22" s="44">
        <v>0.15</v>
      </c>
      <c r="E22" s="44">
        <v>0.1</v>
      </c>
      <c r="F22" s="44">
        <v>0.1</v>
      </c>
      <c r="G22" s="79"/>
      <c r="H22" s="79"/>
      <c r="I22" s="1"/>
      <c r="J22" s="1"/>
    </row>
    <row r="23" spans="1:10" ht="25" customHeight="1" x14ac:dyDescent="0.35">
      <c r="A23" s="48" t="s">
        <v>51</v>
      </c>
      <c r="B23" s="45">
        <f>(B21/100)*40</f>
        <v>0</v>
      </c>
      <c r="C23" s="45">
        <f>(C21/100)*25</f>
        <v>0</v>
      </c>
      <c r="D23" s="45">
        <f>(D21/100)*15</f>
        <v>0</v>
      </c>
      <c r="E23" s="45">
        <f>(E21/100)*10</f>
        <v>0</v>
      </c>
      <c r="F23" s="45">
        <f>(F21/100)*10</f>
        <v>0</v>
      </c>
      <c r="G23" s="79"/>
      <c r="H23" s="79"/>
      <c r="I23" s="1"/>
      <c r="J23" s="1"/>
    </row>
    <row r="24" spans="1:10" x14ac:dyDescent="0.35">
      <c r="A24" s="87"/>
      <c r="B24" s="88">
        <f>B21*20</f>
        <v>0</v>
      </c>
      <c r="C24" s="88">
        <f>C21*20</f>
        <v>0</v>
      </c>
      <c r="D24" s="88">
        <f>D21*20</f>
        <v>0</v>
      </c>
      <c r="E24" s="88">
        <f>E21*20</f>
        <v>0</v>
      </c>
      <c r="F24" s="98">
        <f>F21*20</f>
        <v>0</v>
      </c>
      <c r="G24" s="79"/>
      <c r="H24" s="79"/>
      <c r="I24" s="1"/>
      <c r="J24" s="1"/>
    </row>
    <row r="25" spans="1:10" ht="26" customHeight="1" x14ac:dyDescent="0.35">
      <c r="A25" s="160" t="s">
        <v>68</v>
      </c>
      <c r="B25" s="160"/>
      <c r="C25" s="160"/>
      <c r="D25" s="160"/>
      <c r="E25" s="161">
        <f>SUM(B23:F23)</f>
        <v>0</v>
      </c>
      <c r="F25" s="162"/>
      <c r="G25" s="79"/>
      <c r="H25" s="79"/>
      <c r="I25" s="1"/>
      <c r="J25" s="1"/>
    </row>
    <row r="26" spans="1:10" ht="38" customHeight="1" x14ac:dyDescent="0.35">
      <c r="A26" s="145" t="str">
        <f>IF(B21&gt;B15," Non Compliant the Daily Price Rate for Partner including Managing Partner exceeds 8 x Hourly Price Rate for respective grade","")</f>
        <v/>
      </c>
      <c r="B26" s="145"/>
      <c r="C26" s="145"/>
      <c r="D26" s="145" t="str">
        <f>IF(D21&gt;D15," Non Compliant the Daily Price Rate for Solicitor/Associate exceeds 8 x Hourly Price Rate for respective grade ","")</f>
        <v/>
      </c>
      <c r="E26" s="145"/>
      <c r="F26" s="145"/>
      <c r="G26" s="145" t="str">
        <f>IF(F21&gt;F15,"Non Compliant the Daily Price Rate for Trainee Solicitor/Paralegal exceeds 8 x Hourly Price Rate for respective grade ","")</f>
        <v/>
      </c>
      <c r="H26" s="145"/>
      <c r="I26" s="169"/>
      <c r="J26" s="169"/>
    </row>
    <row r="27" spans="1:10" ht="42.5" customHeight="1" x14ac:dyDescent="0.35">
      <c r="A27" s="145" t="str">
        <f>IF(C21&gt;C15," Non Compliant the Daily Price Rate for Senior Solicitor/Senior Associate/Legal Director exceeds 8 x Hourly Price Rate for respective grade ","")</f>
        <v/>
      </c>
      <c r="B27" s="145"/>
      <c r="C27" s="145"/>
      <c r="D27" s="145" t="str">
        <f>IF(E21&gt;E15," Non Compliant the Daily Price Rate for Junior Solicitor exceeds 8 x Hourly Price Rate for respective grade ","")</f>
        <v/>
      </c>
      <c r="E27" s="145"/>
      <c r="F27" s="145"/>
      <c r="G27" s="81"/>
      <c r="H27" s="81"/>
      <c r="I27" s="95"/>
      <c r="J27" s="95"/>
    </row>
    <row r="28" spans="1:10" ht="25" customHeight="1" x14ac:dyDescent="0.35">
      <c r="A28" s="142" t="s">
        <v>22</v>
      </c>
      <c r="B28" s="143"/>
      <c r="C28" s="143"/>
      <c r="D28" s="143"/>
      <c r="E28" s="143"/>
      <c r="F28" s="144"/>
      <c r="G28" s="79"/>
      <c r="H28" s="79"/>
      <c r="I28" s="1"/>
      <c r="J28" s="1"/>
    </row>
    <row r="29" spans="1:10" ht="41" customHeight="1" x14ac:dyDescent="0.35">
      <c r="A29" s="73" t="s">
        <v>17</v>
      </c>
      <c r="B29" s="41" t="s">
        <v>0</v>
      </c>
      <c r="C29" s="41" t="s">
        <v>18</v>
      </c>
      <c r="D29" s="41" t="s">
        <v>19</v>
      </c>
      <c r="E29" s="41" t="s">
        <v>20</v>
      </c>
      <c r="F29" s="73" t="s">
        <v>1</v>
      </c>
      <c r="G29" s="79"/>
      <c r="H29" s="79"/>
      <c r="I29" s="1"/>
      <c r="J29" s="1"/>
    </row>
    <row r="30" spans="1:10" ht="25" customHeight="1" x14ac:dyDescent="0.35">
      <c r="A30" s="47" t="s">
        <v>49</v>
      </c>
      <c r="B30" s="32"/>
      <c r="C30" s="32"/>
      <c r="D30" s="32"/>
      <c r="E30" s="32"/>
      <c r="F30" s="32"/>
      <c r="G30" s="79"/>
      <c r="H30" s="79"/>
      <c r="I30" s="1"/>
      <c r="J30" s="1"/>
    </row>
    <row r="31" spans="1:10" ht="25" customHeight="1" x14ac:dyDescent="0.35">
      <c r="A31" s="48" t="s">
        <v>16</v>
      </c>
      <c r="B31" s="44">
        <v>0.4</v>
      </c>
      <c r="C31" s="44">
        <v>0.25</v>
      </c>
      <c r="D31" s="44">
        <v>0.15</v>
      </c>
      <c r="E31" s="44">
        <v>0.1</v>
      </c>
      <c r="F31" s="44">
        <v>0.1</v>
      </c>
      <c r="G31" s="79"/>
      <c r="H31" s="79"/>
      <c r="I31" s="1"/>
      <c r="J31" s="1"/>
    </row>
    <row r="32" spans="1:10" ht="25" customHeight="1" x14ac:dyDescent="0.35">
      <c r="A32" s="48" t="s">
        <v>52</v>
      </c>
      <c r="B32" s="45">
        <f>(B30/100)*40</f>
        <v>0</v>
      </c>
      <c r="C32" s="45">
        <f>(C30/100)*25</f>
        <v>0</v>
      </c>
      <c r="D32" s="45">
        <f>(D30/100)*15</f>
        <v>0</v>
      </c>
      <c r="E32" s="45">
        <f>(E30/100)*10</f>
        <v>0</v>
      </c>
      <c r="F32" s="45">
        <f>(F30/100)*10</f>
        <v>0</v>
      </c>
      <c r="G32" s="79"/>
      <c r="H32" s="79"/>
      <c r="I32" s="1"/>
      <c r="J32" s="1"/>
    </row>
    <row r="33" spans="1:10" x14ac:dyDescent="0.35">
      <c r="A33" s="87"/>
      <c r="B33" s="86"/>
      <c r="C33" s="86"/>
      <c r="D33" s="86"/>
      <c r="E33" s="86"/>
      <c r="F33" s="99"/>
      <c r="G33" s="79"/>
      <c r="H33" s="79"/>
      <c r="I33" s="1"/>
      <c r="J33" s="1"/>
    </row>
    <row r="34" spans="1:10" ht="26" customHeight="1" x14ac:dyDescent="0.35">
      <c r="A34" s="160" t="s">
        <v>69</v>
      </c>
      <c r="B34" s="160"/>
      <c r="C34" s="160"/>
      <c r="D34" s="160"/>
      <c r="E34" s="161">
        <f>SUM(B32:F32)</f>
        <v>0</v>
      </c>
      <c r="F34" s="162"/>
      <c r="G34" s="79"/>
      <c r="H34" s="79"/>
      <c r="I34" s="1"/>
      <c r="J34" s="1"/>
    </row>
    <row r="35" spans="1:10" ht="41" customHeight="1" x14ac:dyDescent="0.35">
      <c r="A35" s="145" t="str">
        <f>IF(B30&gt;B24,"Non Compliant the Monthly Price Rate for Partner including Managing Partner exceeds 20 x Daily Price Rate for respective grade","")</f>
        <v/>
      </c>
      <c r="B35" s="145"/>
      <c r="C35" s="145"/>
      <c r="D35" s="145" t="str">
        <f>IF(D30&gt;D24," Non Compliant the Monthly Price Rate for Solicitor/Associate exceeds 20 x Daily Price Rate for respective grade ","")</f>
        <v/>
      </c>
      <c r="E35" s="145"/>
      <c r="F35" s="145"/>
      <c r="G35" s="145" t="str">
        <f>IF(F30&gt;F24,"Non Compliant the Monthly Price Rate for Trainee Solicitor/Paralegal exceeds 20 x Daily Price Rate for respective grade ","")</f>
        <v/>
      </c>
      <c r="H35" s="145"/>
      <c r="I35" s="169"/>
      <c r="J35" s="169"/>
    </row>
    <row r="36" spans="1:10" ht="41" customHeight="1" x14ac:dyDescent="0.35">
      <c r="A36" s="145" t="str">
        <f>IF(C30&gt;C24," Non Compliant the Monthly Price Rate for Senior Solicitor/Senior Associate/Legal Director exceeds 20 x Daily Price  Rate for respective grade ","")</f>
        <v/>
      </c>
      <c r="B36" s="145"/>
      <c r="C36" s="145"/>
      <c r="D36" s="145" t="str">
        <f>IF(E30&gt;E24," Non Compliant the Monthly Price Rate for Junior Solicitor exceeds 20 x Daily Price Rate for respective grade ","")</f>
        <v/>
      </c>
      <c r="E36" s="145"/>
      <c r="F36" s="145"/>
      <c r="G36" s="90"/>
      <c r="H36" s="90"/>
      <c r="I36" s="100"/>
      <c r="J36" s="100"/>
    </row>
    <row r="37" spans="1:10" x14ac:dyDescent="0.35">
      <c r="A37" s="101"/>
      <c r="B37" s="101"/>
      <c r="C37" s="101"/>
      <c r="D37" s="101"/>
      <c r="E37" s="101"/>
      <c r="F37" s="101"/>
      <c r="G37" s="101"/>
      <c r="H37" s="101"/>
    </row>
    <row r="38" spans="1:10" x14ac:dyDescent="0.35">
      <c r="A38" s="101"/>
      <c r="B38" s="101"/>
      <c r="C38" s="101"/>
      <c r="D38" s="101"/>
      <c r="E38" s="101"/>
      <c r="F38" s="101"/>
      <c r="G38" s="101"/>
      <c r="H38" s="101"/>
    </row>
    <row r="39" spans="1:10" x14ac:dyDescent="0.35">
      <c r="A39" s="101"/>
      <c r="B39" s="101"/>
      <c r="C39" s="101"/>
      <c r="D39" s="101"/>
      <c r="E39" s="101"/>
      <c r="F39" s="101"/>
      <c r="G39" s="101"/>
      <c r="H39" s="101"/>
    </row>
  </sheetData>
  <sheetProtection algorithmName="SHA-512" hashValue="TBcBXHEAAiVPzezmXfqT2YPLwX/Q40bd6jnhpWubC78ISteJG727s0UTntPyxp5zQO/e6htTL+rGy1IAolWkng==" saltValue="4nRP0t0rMl6GxAqs3V7oAQ==" spinCount="100000" sheet="1" objects="1" scenarios="1"/>
  <protectedRanges>
    <protectedRange sqref="B12:E12 B21:E21 B30:E30" name="Range2"/>
  </protectedRanges>
  <mergeCells count="30">
    <mergeCell ref="A1:I1"/>
    <mergeCell ref="A2:B2"/>
    <mergeCell ref="A18:C18"/>
    <mergeCell ref="D18:F18"/>
    <mergeCell ref="G35:J35"/>
    <mergeCell ref="A10:F10"/>
    <mergeCell ref="A19:F19"/>
    <mergeCell ref="A28:F28"/>
    <mergeCell ref="G26:J26"/>
    <mergeCell ref="B3:I3"/>
    <mergeCell ref="A4:I4"/>
    <mergeCell ref="A5:I5"/>
    <mergeCell ref="A6:I6"/>
    <mergeCell ref="A7:I7"/>
    <mergeCell ref="A25:D25"/>
    <mergeCell ref="E25:F25"/>
    <mergeCell ref="A26:C26"/>
    <mergeCell ref="D26:F26"/>
    <mergeCell ref="A16:D16"/>
    <mergeCell ref="E16:F16"/>
    <mergeCell ref="A17:C17"/>
    <mergeCell ref="D17:F17"/>
    <mergeCell ref="D27:F27"/>
    <mergeCell ref="A35:C35"/>
    <mergeCell ref="A36:C36"/>
    <mergeCell ref="D35:F35"/>
    <mergeCell ref="D36:F36"/>
    <mergeCell ref="A34:D34"/>
    <mergeCell ref="E34:F34"/>
    <mergeCell ref="A27:C27"/>
  </mergeCells>
  <conditionalFormatting sqref="C21">
    <cfRule type="expression" dxfId="73" priority="13">
      <formula>C21&gt;C15</formula>
    </cfRule>
  </conditionalFormatting>
  <conditionalFormatting sqref="D21">
    <cfRule type="expression" dxfId="72" priority="12">
      <formula>D21&gt;D15</formula>
    </cfRule>
  </conditionalFormatting>
  <conditionalFormatting sqref="E21">
    <cfRule type="expression" dxfId="71" priority="11">
      <formula>E21&gt;E15</formula>
    </cfRule>
  </conditionalFormatting>
  <conditionalFormatting sqref="F21">
    <cfRule type="expression" dxfId="70" priority="10">
      <formula>F21&gt;F15</formula>
    </cfRule>
  </conditionalFormatting>
  <conditionalFormatting sqref="B30">
    <cfRule type="expression" dxfId="69" priority="9">
      <formula>B30&gt;B24</formula>
    </cfRule>
  </conditionalFormatting>
  <conditionalFormatting sqref="C30">
    <cfRule type="expression" dxfId="68" priority="8">
      <formula>C30&gt;C24</formula>
    </cfRule>
  </conditionalFormatting>
  <conditionalFormatting sqref="D30">
    <cfRule type="expression" dxfId="67" priority="7">
      <formula>D30&gt;D24</formula>
    </cfRule>
  </conditionalFormatting>
  <conditionalFormatting sqref="E30">
    <cfRule type="expression" dxfId="66" priority="6">
      <formula>E30&gt;E24</formula>
    </cfRule>
  </conditionalFormatting>
  <conditionalFormatting sqref="F30">
    <cfRule type="expression" dxfId="65" priority="5">
      <formula>F30&gt;F24</formula>
    </cfRule>
  </conditionalFormatting>
  <conditionalFormatting sqref="B21">
    <cfRule type="expression" dxfId="64" priority="25">
      <formula>($B21&gt;B15)</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9"/>
  <sheetViews>
    <sheetView topLeftCell="A10" workbookViewId="0">
      <selection activeCell="E34" sqref="E34:F34"/>
    </sheetView>
  </sheetViews>
  <sheetFormatPr defaultColWidth="8.81640625" defaultRowHeight="14.5" x14ac:dyDescent="0.35"/>
  <cols>
    <col min="1" max="1" width="20.81640625" style="78" customWidth="1"/>
    <col min="2" max="6" width="18.90625" style="78" customWidth="1"/>
    <col min="7" max="7" width="13.453125" style="78" customWidth="1"/>
    <col min="8" max="8" width="10.6328125" style="78" customWidth="1"/>
    <col min="9" max="9" width="9.81640625" style="78" customWidth="1"/>
    <col min="10" max="10" width="15.90625" style="78" customWidth="1"/>
    <col min="11" max="16384" width="8.81640625" style="78"/>
  </cols>
  <sheetData>
    <row r="1" spans="1:11" ht="71" customHeight="1" x14ac:dyDescent="0.35">
      <c r="A1" s="167" t="s">
        <v>110</v>
      </c>
      <c r="B1" s="167"/>
      <c r="C1" s="167"/>
      <c r="D1" s="167"/>
      <c r="E1" s="167"/>
      <c r="F1" s="167"/>
      <c r="G1" s="167"/>
      <c r="H1" s="168"/>
      <c r="I1" s="168"/>
      <c r="J1" s="5"/>
    </row>
    <row r="2" spans="1:11" ht="27" customHeight="1" x14ac:dyDescent="0.35">
      <c r="A2" s="146" t="s">
        <v>33</v>
      </c>
      <c r="B2" s="147"/>
      <c r="C2" s="36"/>
      <c r="D2" s="36"/>
      <c r="E2" s="36"/>
      <c r="F2" s="36"/>
      <c r="G2" s="36"/>
      <c r="H2" s="36"/>
      <c r="I2" s="37"/>
      <c r="J2" s="5"/>
    </row>
    <row r="3" spans="1:11" ht="29" customHeight="1" x14ac:dyDescent="0.35">
      <c r="A3" s="68" t="s">
        <v>12</v>
      </c>
      <c r="B3" s="170">
        <f>Coversheet!B16</f>
        <v>0</v>
      </c>
      <c r="C3" s="170"/>
      <c r="D3" s="170"/>
      <c r="E3" s="170"/>
      <c r="F3" s="170"/>
      <c r="G3" s="170"/>
      <c r="H3" s="170"/>
      <c r="I3" s="170"/>
    </row>
    <row r="4" spans="1:11" ht="29" customHeight="1" x14ac:dyDescent="0.35">
      <c r="A4" s="171" t="s">
        <v>14</v>
      </c>
      <c r="B4" s="171"/>
      <c r="C4" s="171"/>
      <c r="D4" s="171"/>
      <c r="E4" s="171"/>
      <c r="F4" s="171"/>
      <c r="G4" s="171"/>
      <c r="H4" s="171"/>
      <c r="I4" s="171"/>
      <c r="J4" s="6"/>
    </row>
    <row r="5" spans="1:11" ht="34" customHeight="1" x14ac:dyDescent="0.35">
      <c r="A5" s="172" t="s">
        <v>77</v>
      </c>
      <c r="B5" s="172"/>
      <c r="C5" s="172"/>
      <c r="D5" s="172"/>
      <c r="E5" s="172"/>
      <c r="F5" s="172"/>
      <c r="G5" s="172"/>
      <c r="H5" s="172"/>
      <c r="I5" s="172"/>
      <c r="J5" s="7"/>
    </row>
    <row r="6" spans="1:11" ht="60" customHeight="1" x14ac:dyDescent="0.35">
      <c r="A6" s="173" t="s">
        <v>57</v>
      </c>
      <c r="B6" s="173"/>
      <c r="C6" s="173"/>
      <c r="D6" s="173"/>
      <c r="E6" s="173"/>
      <c r="F6" s="173"/>
      <c r="G6" s="173"/>
      <c r="H6" s="173"/>
      <c r="I6" s="173"/>
      <c r="J6" s="8"/>
    </row>
    <row r="7" spans="1:11" ht="29" customHeight="1" x14ac:dyDescent="0.35">
      <c r="A7" s="174" t="s">
        <v>85</v>
      </c>
      <c r="B7" s="174"/>
      <c r="C7" s="174"/>
      <c r="D7" s="174"/>
      <c r="E7" s="174"/>
      <c r="F7" s="174"/>
      <c r="G7" s="174"/>
      <c r="H7" s="174"/>
      <c r="I7" s="174"/>
      <c r="J7" s="7"/>
    </row>
    <row r="8" spans="1:11" x14ac:dyDescent="0.35">
      <c r="A8" s="1"/>
      <c r="B8" s="1"/>
      <c r="C8" s="1"/>
      <c r="D8" s="1"/>
      <c r="E8" s="1"/>
      <c r="F8" s="1"/>
      <c r="G8" s="1"/>
      <c r="H8" s="1"/>
      <c r="I8" s="1"/>
      <c r="J8" s="1"/>
    </row>
    <row r="9" spans="1:11" x14ac:dyDescent="0.35">
      <c r="A9" s="79"/>
      <c r="B9" s="79"/>
      <c r="C9" s="79"/>
      <c r="D9" s="79"/>
      <c r="E9" s="79"/>
      <c r="F9" s="79"/>
      <c r="G9" s="79"/>
      <c r="H9" s="79"/>
      <c r="I9" s="1"/>
      <c r="J9" s="1"/>
    </row>
    <row r="10" spans="1:11" ht="25" customHeight="1" x14ac:dyDescent="0.35">
      <c r="A10" s="142" t="s">
        <v>15</v>
      </c>
      <c r="B10" s="143"/>
      <c r="C10" s="143"/>
      <c r="D10" s="143"/>
      <c r="E10" s="143"/>
      <c r="F10" s="144"/>
      <c r="G10" s="92"/>
      <c r="H10" s="79"/>
      <c r="I10" s="1"/>
      <c r="J10" s="1"/>
    </row>
    <row r="11" spans="1:11" ht="41" customHeight="1" x14ac:dyDescent="0.35">
      <c r="A11" s="73" t="s">
        <v>17</v>
      </c>
      <c r="B11" s="41" t="s">
        <v>0</v>
      </c>
      <c r="C11" s="41" t="s">
        <v>18</v>
      </c>
      <c r="D11" s="41" t="s">
        <v>19</v>
      </c>
      <c r="E11" s="41" t="s">
        <v>20</v>
      </c>
      <c r="F11" s="73" t="s">
        <v>1</v>
      </c>
      <c r="G11" s="93"/>
      <c r="H11" s="71"/>
      <c r="I11" s="94"/>
      <c r="J11" s="94"/>
      <c r="K11" s="80"/>
    </row>
    <row r="12" spans="1:11" s="82" customFormat="1" ht="25" customHeight="1" x14ac:dyDescent="0.35">
      <c r="A12" s="47" t="s">
        <v>47</v>
      </c>
      <c r="B12" s="32"/>
      <c r="C12" s="32"/>
      <c r="D12" s="32"/>
      <c r="E12" s="32"/>
      <c r="F12" s="32"/>
      <c r="G12" s="92"/>
      <c r="H12" s="81"/>
      <c r="I12" s="95"/>
      <c r="J12" s="95"/>
    </row>
    <row r="13" spans="1:11" s="82" customFormat="1" ht="25" customHeight="1" x14ac:dyDescent="0.35">
      <c r="A13" s="48" t="s">
        <v>35</v>
      </c>
      <c r="B13" s="44">
        <v>0.4</v>
      </c>
      <c r="C13" s="44">
        <v>0.25</v>
      </c>
      <c r="D13" s="44">
        <v>0.15</v>
      </c>
      <c r="E13" s="44">
        <v>0.1</v>
      </c>
      <c r="F13" s="44">
        <v>0.1</v>
      </c>
      <c r="G13" s="92"/>
      <c r="H13" s="81"/>
      <c r="I13" s="95"/>
      <c r="J13" s="95"/>
    </row>
    <row r="14" spans="1:11" s="82" customFormat="1" ht="25" customHeight="1" x14ac:dyDescent="0.35">
      <c r="A14" s="48" t="s">
        <v>50</v>
      </c>
      <c r="B14" s="45">
        <f>(B12/100)*40</f>
        <v>0</v>
      </c>
      <c r="C14" s="45">
        <f>(C12/100)*25</f>
        <v>0</v>
      </c>
      <c r="D14" s="45">
        <f>(D12/100)*15</f>
        <v>0</v>
      </c>
      <c r="E14" s="45">
        <f>(E12/100)*10</f>
        <v>0</v>
      </c>
      <c r="F14" s="45">
        <f>(F12/100)*10</f>
        <v>0</v>
      </c>
      <c r="G14" s="96"/>
      <c r="H14" s="81"/>
      <c r="I14" s="95"/>
      <c r="J14" s="95"/>
    </row>
    <row r="15" spans="1:11" x14ac:dyDescent="0.35">
      <c r="A15" s="83"/>
      <c r="B15" s="85">
        <f>B12*8</f>
        <v>0</v>
      </c>
      <c r="C15" s="85">
        <f>C12*8</f>
        <v>0</v>
      </c>
      <c r="D15" s="85">
        <f>D12*8</f>
        <v>0</v>
      </c>
      <c r="E15" s="85">
        <f>E12*8</f>
        <v>0</v>
      </c>
      <c r="F15" s="97">
        <f>F12*8</f>
        <v>0</v>
      </c>
      <c r="G15" s="79"/>
      <c r="H15" s="79"/>
      <c r="I15" s="1"/>
      <c r="J15" s="1"/>
    </row>
    <row r="16" spans="1:11" ht="26" customHeight="1" x14ac:dyDescent="0.35">
      <c r="A16" s="163" t="s">
        <v>90</v>
      </c>
      <c r="B16" s="163"/>
      <c r="C16" s="163"/>
      <c r="D16" s="163"/>
      <c r="E16" s="164">
        <f>SUM(B14:F14)</f>
        <v>0</v>
      </c>
      <c r="F16" s="165"/>
      <c r="G16" s="79"/>
      <c r="H16" s="79"/>
      <c r="I16" s="1"/>
      <c r="J16" s="1"/>
    </row>
    <row r="17" spans="1:10" ht="33" customHeight="1" x14ac:dyDescent="0.35">
      <c r="A17" s="166"/>
      <c r="B17" s="166"/>
      <c r="C17" s="166"/>
      <c r="D17" s="166"/>
      <c r="E17" s="166"/>
      <c r="F17" s="166"/>
      <c r="G17" s="79"/>
      <c r="H17" s="79"/>
      <c r="I17" s="1"/>
      <c r="J17" s="1"/>
    </row>
    <row r="18" spans="1:10" ht="41" customHeight="1" x14ac:dyDescent="0.35">
      <c r="A18" s="145"/>
      <c r="B18" s="145"/>
      <c r="C18" s="145"/>
      <c r="D18" s="166"/>
      <c r="E18" s="166"/>
      <c r="F18" s="166"/>
      <c r="G18" s="79"/>
      <c r="H18" s="79"/>
      <c r="I18" s="1"/>
      <c r="J18" s="1"/>
    </row>
    <row r="19" spans="1:10" ht="25" customHeight="1" x14ac:dyDescent="0.35">
      <c r="A19" s="142" t="s">
        <v>21</v>
      </c>
      <c r="B19" s="143"/>
      <c r="C19" s="143"/>
      <c r="D19" s="143"/>
      <c r="E19" s="143"/>
      <c r="F19" s="144"/>
      <c r="G19" s="79"/>
      <c r="H19" s="79"/>
      <c r="I19" s="1"/>
      <c r="J19" s="1"/>
    </row>
    <row r="20" spans="1:10" ht="41" customHeight="1" x14ac:dyDescent="0.35">
      <c r="A20" s="42" t="s">
        <v>17</v>
      </c>
      <c r="B20" s="43" t="s">
        <v>64</v>
      </c>
      <c r="C20" s="43" t="s">
        <v>18</v>
      </c>
      <c r="D20" s="43" t="s">
        <v>19</v>
      </c>
      <c r="E20" s="43" t="s">
        <v>20</v>
      </c>
      <c r="F20" s="42" t="s">
        <v>1</v>
      </c>
      <c r="G20" s="79"/>
      <c r="H20" s="79"/>
      <c r="I20" s="1"/>
      <c r="J20" s="1"/>
    </row>
    <row r="21" spans="1:10" ht="25" customHeight="1" x14ac:dyDescent="0.35">
      <c r="A21" s="49" t="s">
        <v>48</v>
      </c>
      <c r="B21" s="32"/>
      <c r="C21" s="32"/>
      <c r="D21" s="32"/>
      <c r="E21" s="32"/>
      <c r="F21" s="32"/>
      <c r="G21" s="79"/>
      <c r="H21" s="79"/>
      <c r="I21" s="1"/>
      <c r="J21" s="1"/>
    </row>
    <row r="22" spans="1:10" ht="25" customHeight="1" x14ac:dyDescent="0.35">
      <c r="A22" s="48" t="s">
        <v>16</v>
      </c>
      <c r="B22" s="44">
        <v>0.4</v>
      </c>
      <c r="C22" s="44">
        <v>0.25</v>
      </c>
      <c r="D22" s="44">
        <v>0.15</v>
      </c>
      <c r="E22" s="44">
        <v>0.1</v>
      </c>
      <c r="F22" s="44">
        <v>0.1</v>
      </c>
      <c r="G22" s="79"/>
      <c r="H22" s="79"/>
      <c r="I22" s="1"/>
      <c r="J22" s="1"/>
    </row>
    <row r="23" spans="1:10" ht="25" customHeight="1" x14ac:dyDescent="0.35">
      <c r="A23" s="48" t="s">
        <v>51</v>
      </c>
      <c r="B23" s="45">
        <f>(B21/100)*40</f>
        <v>0</v>
      </c>
      <c r="C23" s="45">
        <f>(C21/100)*25</f>
        <v>0</v>
      </c>
      <c r="D23" s="45">
        <f>(D21/100)*15</f>
        <v>0</v>
      </c>
      <c r="E23" s="45">
        <f>(E21/100)*10</f>
        <v>0</v>
      </c>
      <c r="F23" s="45">
        <f>(F21/100)*10</f>
        <v>0</v>
      </c>
      <c r="G23" s="79"/>
      <c r="H23" s="79"/>
      <c r="I23" s="1"/>
      <c r="J23" s="1"/>
    </row>
    <row r="24" spans="1:10" x14ac:dyDescent="0.35">
      <c r="A24" s="87"/>
      <c r="B24" s="88">
        <f>B21*20</f>
        <v>0</v>
      </c>
      <c r="C24" s="88">
        <f>C21*20</f>
        <v>0</v>
      </c>
      <c r="D24" s="88">
        <f>D21*20</f>
        <v>0</v>
      </c>
      <c r="E24" s="88">
        <f>E21*20</f>
        <v>0</v>
      </c>
      <c r="F24" s="98">
        <f>F21*20</f>
        <v>0</v>
      </c>
      <c r="G24" s="79"/>
      <c r="H24" s="79"/>
      <c r="I24" s="1"/>
      <c r="J24" s="1"/>
    </row>
    <row r="25" spans="1:10" ht="26" customHeight="1" x14ac:dyDescent="0.35">
      <c r="A25" s="160" t="s">
        <v>68</v>
      </c>
      <c r="B25" s="160"/>
      <c r="C25" s="160"/>
      <c r="D25" s="160"/>
      <c r="E25" s="164">
        <f>SUM(B23:F23)</f>
        <v>0</v>
      </c>
      <c r="F25" s="165"/>
      <c r="G25" s="79"/>
      <c r="H25" s="79"/>
      <c r="I25" s="1"/>
      <c r="J25" s="1"/>
    </row>
    <row r="26" spans="1:10" ht="38" customHeight="1" x14ac:dyDescent="0.35">
      <c r="A26" s="145" t="str">
        <f>IF(B21&gt;B15," Non Compliant the Daily Price Rate for Partner including Managing Partner exceeds 8 x Hourly Price Rate for respective grade","")</f>
        <v/>
      </c>
      <c r="B26" s="145"/>
      <c r="C26" s="145"/>
      <c r="D26" s="145" t="str">
        <f>IF(D21&gt;D15," Non Compliant the Daily Price Rate for Solicitor/Associate exceeds 8 x Hourly Price Rate for respective grade ","")</f>
        <v/>
      </c>
      <c r="E26" s="145"/>
      <c r="F26" s="145"/>
      <c r="G26" s="145" t="str">
        <f>IF(F21&gt;F15,"Non Compliant the Daily Price Rate for Trainee Solicitor/Paralegal exceeds 8 x Hourly Price Rate for respective grade ","")</f>
        <v/>
      </c>
      <c r="H26" s="145"/>
      <c r="I26" s="169"/>
      <c r="J26" s="169"/>
    </row>
    <row r="27" spans="1:10" ht="42.5" customHeight="1" x14ac:dyDescent="0.35">
      <c r="A27" s="145" t="str">
        <f>IF(C21&gt;C15," Non Compliant the Daily Price Rate for Senior Solicitor/Senior Associate/Legal Director exceeds 8 x Hourly Price Rate for respective grade ","")</f>
        <v/>
      </c>
      <c r="B27" s="145"/>
      <c r="C27" s="145"/>
      <c r="D27" s="145" t="str">
        <f>IF(E21&gt;E15," Non Compliant the Daily Price Rate for Junior Solicitor exceeds 8 x Hourly Price Rate for respective grade ","")</f>
        <v/>
      </c>
      <c r="E27" s="145"/>
      <c r="F27" s="145"/>
      <c r="G27" s="81"/>
      <c r="H27" s="81"/>
      <c r="I27" s="95"/>
      <c r="J27" s="95"/>
    </row>
    <row r="28" spans="1:10" ht="25" customHeight="1" x14ac:dyDescent="0.35">
      <c r="A28" s="142" t="s">
        <v>22</v>
      </c>
      <c r="B28" s="143"/>
      <c r="C28" s="143"/>
      <c r="D28" s="143"/>
      <c r="E28" s="143"/>
      <c r="F28" s="144"/>
      <c r="G28" s="79"/>
      <c r="H28" s="79"/>
      <c r="I28" s="1"/>
      <c r="J28" s="1"/>
    </row>
    <row r="29" spans="1:10" ht="41" customHeight="1" x14ac:dyDescent="0.35">
      <c r="A29" s="73" t="s">
        <v>17</v>
      </c>
      <c r="B29" s="41" t="s">
        <v>0</v>
      </c>
      <c r="C29" s="41" t="s">
        <v>18</v>
      </c>
      <c r="D29" s="41" t="s">
        <v>19</v>
      </c>
      <c r="E29" s="41" t="s">
        <v>20</v>
      </c>
      <c r="F29" s="73" t="s">
        <v>1</v>
      </c>
      <c r="G29" s="79"/>
      <c r="H29" s="79"/>
      <c r="I29" s="1"/>
      <c r="J29" s="1"/>
    </row>
    <row r="30" spans="1:10" ht="25" customHeight="1" x14ac:dyDescent="0.35">
      <c r="A30" s="47" t="s">
        <v>49</v>
      </c>
      <c r="B30" s="32"/>
      <c r="C30" s="32"/>
      <c r="D30" s="32"/>
      <c r="E30" s="32"/>
      <c r="F30" s="32"/>
      <c r="G30" s="79"/>
      <c r="H30" s="79"/>
      <c r="I30" s="1"/>
      <c r="J30" s="1"/>
    </row>
    <row r="31" spans="1:10" ht="25" customHeight="1" x14ac:dyDescent="0.35">
      <c r="A31" s="48" t="s">
        <v>16</v>
      </c>
      <c r="B31" s="44">
        <v>0.4</v>
      </c>
      <c r="C31" s="44">
        <v>0.25</v>
      </c>
      <c r="D31" s="44">
        <v>0.15</v>
      </c>
      <c r="E31" s="44">
        <v>0.1</v>
      </c>
      <c r="F31" s="44">
        <v>0.1</v>
      </c>
      <c r="G31" s="79"/>
      <c r="H31" s="79"/>
      <c r="I31" s="1"/>
      <c r="J31" s="1"/>
    </row>
    <row r="32" spans="1:10" ht="25" customHeight="1" x14ac:dyDescent="0.35">
      <c r="A32" s="48" t="s">
        <v>52</v>
      </c>
      <c r="B32" s="45">
        <f>(B30/100)*40</f>
        <v>0</v>
      </c>
      <c r="C32" s="45">
        <f>(C30/100)*25</f>
        <v>0</v>
      </c>
      <c r="D32" s="45">
        <f>(D30/100)*15</f>
        <v>0</v>
      </c>
      <c r="E32" s="45">
        <f>(E30/100)*10</f>
        <v>0</v>
      </c>
      <c r="F32" s="45">
        <f>(F30/100)*10</f>
        <v>0</v>
      </c>
      <c r="G32" s="79"/>
      <c r="H32" s="79"/>
      <c r="I32" s="1"/>
      <c r="J32" s="1"/>
    </row>
    <row r="33" spans="1:10" x14ac:dyDescent="0.35">
      <c r="A33" s="87"/>
      <c r="B33" s="86"/>
      <c r="C33" s="86"/>
      <c r="D33" s="86"/>
      <c r="E33" s="86"/>
      <c r="F33" s="99"/>
      <c r="G33" s="79"/>
      <c r="H33" s="79"/>
      <c r="I33" s="1"/>
      <c r="J33" s="1"/>
    </row>
    <row r="34" spans="1:10" ht="26" customHeight="1" x14ac:dyDescent="0.35">
      <c r="A34" s="160" t="s">
        <v>69</v>
      </c>
      <c r="B34" s="160"/>
      <c r="C34" s="160"/>
      <c r="D34" s="160"/>
      <c r="E34" s="164">
        <f>SUM(B32:F32)</f>
        <v>0</v>
      </c>
      <c r="F34" s="165"/>
      <c r="G34" s="79"/>
      <c r="H34" s="79"/>
      <c r="I34" s="1"/>
      <c r="J34" s="1"/>
    </row>
    <row r="35" spans="1:10" ht="41" customHeight="1" x14ac:dyDescent="0.35">
      <c r="A35" s="145" t="str">
        <f>IF(B30&gt;B24,"Non Compliant the Monthly Price Rate for Partner including Managing Partner exceeds 20 x Daily Price Rate for respective grade","")</f>
        <v/>
      </c>
      <c r="B35" s="145"/>
      <c r="C35" s="145"/>
      <c r="D35" s="145" t="str">
        <f>IF(D30&gt;D24," Non Compliant the Monthly Price Rate for Solicitor/Associate exceeds 20 x Daily Price Rate for respective grade ","")</f>
        <v/>
      </c>
      <c r="E35" s="145"/>
      <c r="F35" s="145"/>
      <c r="G35" s="145" t="str">
        <f>IF(F30&gt;F24,"Non Compliant the Monthly Price Rate for Trainee Solicitor/Paralegal exceeds 20 x Daily Price Rate for respective grade ","")</f>
        <v/>
      </c>
      <c r="H35" s="145"/>
      <c r="I35" s="169"/>
      <c r="J35" s="169"/>
    </row>
    <row r="36" spans="1:10" ht="41" customHeight="1" x14ac:dyDescent="0.35">
      <c r="A36" s="145" t="str">
        <f>IF(C30&gt;C24," Non Compliant the Monthly Price Rate for Senior Solicitor/Senior Associate/Legal Director exceeds 20 x Daily Price  Rate for respective grade ","")</f>
        <v/>
      </c>
      <c r="B36" s="145"/>
      <c r="C36" s="145"/>
      <c r="D36" s="145" t="str">
        <f>IF(E30&gt;E24," Non Compliant the Monthly Price Rate for Junior Solicitor exceeds 20 x Daily Price Rate for respective grade ","")</f>
        <v/>
      </c>
      <c r="E36" s="145"/>
      <c r="F36" s="145"/>
      <c r="G36" s="90"/>
      <c r="H36" s="90"/>
      <c r="I36" s="100"/>
      <c r="J36" s="100"/>
    </row>
    <row r="37" spans="1:10" x14ac:dyDescent="0.35">
      <c r="A37" s="101"/>
      <c r="B37" s="101"/>
      <c r="C37" s="101"/>
      <c r="D37" s="101"/>
      <c r="E37" s="101"/>
      <c r="F37" s="101"/>
      <c r="G37" s="101"/>
      <c r="H37" s="101"/>
    </row>
    <row r="38" spans="1:10" x14ac:dyDescent="0.35">
      <c r="A38" s="101"/>
      <c r="B38" s="101"/>
      <c r="C38" s="101"/>
      <c r="D38" s="101"/>
      <c r="E38" s="101"/>
      <c r="F38" s="101"/>
      <c r="G38" s="101"/>
      <c r="H38" s="101"/>
    </row>
    <row r="39" spans="1:10" x14ac:dyDescent="0.35">
      <c r="A39" s="101"/>
      <c r="B39" s="101"/>
      <c r="C39" s="101"/>
      <c r="D39" s="101"/>
      <c r="E39" s="101"/>
      <c r="F39" s="101"/>
      <c r="G39" s="101"/>
      <c r="H39" s="101"/>
    </row>
  </sheetData>
  <sheetProtection algorithmName="SHA-512" hashValue="JTqTXLXGmzk02R1vYnIwL6tBD8puPbBooBY6p8QMO3MKM99kPUnTbF+zEjj0B8TCvT9ZfwoNGXifUpxkagufKA==" saltValue="kBPFRRm9RRi1yE61ZMSbHg==" spinCount="100000" sheet="1" objects="1" scenarios="1"/>
  <protectedRanges>
    <protectedRange sqref="B12:E12 B21:E21 B30:E30" name="Range2_1"/>
  </protectedRanges>
  <mergeCells count="30">
    <mergeCell ref="E16:F16"/>
    <mergeCell ref="A18:C18"/>
    <mergeCell ref="D18:F18"/>
    <mergeCell ref="G35:J35"/>
    <mergeCell ref="A36:C36"/>
    <mergeCell ref="D36:F36"/>
    <mergeCell ref="G26:J26"/>
    <mergeCell ref="A27:C27"/>
    <mergeCell ref="D27:F27"/>
    <mergeCell ref="A28:F28"/>
    <mergeCell ref="A34:D34"/>
    <mergeCell ref="E34:F34"/>
    <mergeCell ref="A35:C35"/>
    <mergeCell ref="D35:F35"/>
    <mergeCell ref="A1:I1"/>
    <mergeCell ref="A2:B2"/>
    <mergeCell ref="A26:C26"/>
    <mergeCell ref="D26:F26"/>
    <mergeCell ref="A17:C17"/>
    <mergeCell ref="D17:F17"/>
    <mergeCell ref="A19:F19"/>
    <mergeCell ref="A25:D25"/>
    <mergeCell ref="E25:F25"/>
    <mergeCell ref="B3:I3"/>
    <mergeCell ref="A4:I4"/>
    <mergeCell ref="A5:I5"/>
    <mergeCell ref="A6:I6"/>
    <mergeCell ref="A7:I7"/>
    <mergeCell ref="A10:F10"/>
    <mergeCell ref="A16:D16"/>
  </mergeCells>
  <conditionalFormatting sqref="C21">
    <cfRule type="expression" dxfId="63" priority="9">
      <formula>C21&gt;C15</formula>
    </cfRule>
  </conditionalFormatting>
  <conditionalFormatting sqref="D21">
    <cfRule type="expression" dxfId="62" priority="8">
      <formula>D21&gt;D15</formula>
    </cfRule>
  </conditionalFormatting>
  <conditionalFormatting sqref="E21">
    <cfRule type="expression" dxfId="61" priority="7">
      <formula>E21&gt;E15</formula>
    </cfRule>
  </conditionalFormatting>
  <conditionalFormatting sqref="F21">
    <cfRule type="expression" dxfId="60" priority="6">
      <formula>F21&gt;F15</formula>
    </cfRule>
  </conditionalFormatting>
  <conditionalFormatting sqref="B30">
    <cfRule type="expression" dxfId="59" priority="5">
      <formula>B30&gt;B24</formula>
    </cfRule>
  </conditionalFormatting>
  <conditionalFormatting sqref="C30">
    <cfRule type="expression" dxfId="58" priority="4">
      <formula>C30&gt;C24</formula>
    </cfRule>
  </conditionalFormatting>
  <conditionalFormatting sqref="D30">
    <cfRule type="expression" dxfId="57" priority="3">
      <formula>D30&gt;D24</formula>
    </cfRule>
  </conditionalFormatting>
  <conditionalFormatting sqref="E30">
    <cfRule type="expression" dxfId="56" priority="2">
      <formula>E30&gt;E24</formula>
    </cfRule>
  </conditionalFormatting>
  <conditionalFormatting sqref="F30">
    <cfRule type="expression" dxfId="55" priority="1">
      <formula>F30&gt;F24</formula>
    </cfRule>
  </conditionalFormatting>
  <conditionalFormatting sqref="B21">
    <cfRule type="expression" dxfId="54" priority="10">
      <formula>($B21&gt;B15)</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9"/>
  <sheetViews>
    <sheetView topLeftCell="A7" workbookViewId="0">
      <selection activeCell="G34" sqref="G34"/>
    </sheetView>
  </sheetViews>
  <sheetFormatPr defaultColWidth="8.81640625" defaultRowHeight="14.5" x14ac:dyDescent="0.35"/>
  <cols>
    <col min="1" max="1" width="20.81640625" style="78" customWidth="1"/>
    <col min="2" max="6" width="18.90625" style="78" customWidth="1"/>
    <col min="7" max="7" width="13.453125" style="78" customWidth="1"/>
    <col min="8" max="8" width="10.6328125" style="78" customWidth="1"/>
    <col min="9" max="9" width="9.81640625" style="78" customWidth="1"/>
    <col min="10" max="10" width="15.90625" style="78" customWidth="1"/>
    <col min="11" max="16384" width="8.81640625" style="78"/>
  </cols>
  <sheetData>
    <row r="1" spans="1:11" ht="71" customHeight="1" x14ac:dyDescent="0.35">
      <c r="A1" s="167" t="s">
        <v>109</v>
      </c>
      <c r="B1" s="167"/>
      <c r="C1" s="167"/>
      <c r="D1" s="167"/>
      <c r="E1" s="167"/>
      <c r="F1" s="167"/>
      <c r="G1" s="167"/>
      <c r="H1" s="168"/>
      <c r="I1" s="168"/>
      <c r="J1" s="5"/>
    </row>
    <row r="2" spans="1:11" ht="27" customHeight="1" x14ac:dyDescent="0.35">
      <c r="A2" s="146" t="s">
        <v>33</v>
      </c>
      <c r="B2" s="147"/>
      <c r="C2" s="36"/>
      <c r="D2" s="36"/>
      <c r="E2" s="36"/>
      <c r="F2" s="36"/>
      <c r="G2" s="36"/>
      <c r="H2" s="36"/>
      <c r="I2" s="37"/>
      <c r="J2" s="5"/>
    </row>
    <row r="3" spans="1:11" ht="29" customHeight="1" x14ac:dyDescent="0.35">
      <c r="A3" s="68" t="s">
        <v>12</v>
      </c>
      <c r="B3" s="170">
        <f>Coversheet!B16</f>
        <v>0</v>
      </c>
      <c r="C3" s="170"/>
      <c r="D3" s="170"/>
      <c r="E3" s="170"/>
      <c r="F3" s="170"/>
      <c r="G3" s="170"/>
      <c r="H3" s="170"/>
      <c r="I3" s="170"/>
    </row>
    <row r="4" spans="1:11" ht="29" customHeight="1" x14ac:dyDescent="0.35">
      <c r="A4" s="171" t="s">
        <v>14</v>
      </c>
      <c r="B4" s="171"/>
      <c r="C4" s="171"/>
      <c r="D4" s="171"/>
      <c r="E4" s="171"/>
      <c r="F4" s="171"/>
      <c r="G4" s="171"/>
      <c r="H4" s="171"/>
      <c r="I4" s="171"/>
      <c r="J4" s="6"/>
    </row>
    <row r="5" spans="1:11" ht="34" customHeight="1" x14ac:dyDescent="0.35">
      <c r="A5" s="172" t="s">
        <v>77</v>
      </c>
      <c r="B5" s="172"/>
      <c r="C5" s="172"/>
      <c r="D5" s="172"/>
      <c r="E5" s="172"/>
      <c r="F5" s="172"/>
      <c r="G5" s="172"/>
      <c r="H5" s="172"/>
      <c r="I5" s="172"/>
      <c r="J5" s="7"/>
    </row>
    <row r="6" spans="1:11" ht="60" customHeight="1" x14ac:dyDescent="0.35">
      <c r="A6" s="173" t="s">
        <v>57</v>
      </c>
      <c r="B6" s="173"/>
      <c r="C6" s="173"/>
      <c r="D6" s="173"/>
      <c r="E6" s="173"/>
      <c r="F6" s="173"/>
      <c r="G6" s="173"/>
      <c r="H6" s="173"/>
      <c r="I6" s="173"/>
      <c r="J6" s="8"/>
    </row>
    <row r="7" spans="1:11" ht="29" customHeight="1" x14ac:dyDescent="0.35">
      <c r="A7" s="174" t="s">
        <v>85</v>
      </c>
      <c r="B7" s="174"/>
      <c r="C7" s="174"/>
      <c r="D7" s="174"/>
      <c r="E7" s="174"/>
      <c r="F7" s="174"/>
      <c r="G7" s="174"/>
      <c r="H7" s="174"/>
      <c r="I7" s="174"/>
      <c r="J7" s="7"/>
    </row>
    <row r="8" spans="1:11" x14ac:dyDescent="0.35">
      <c r="A8" s="1"/>
      <c r="B8" s="1"/>
      <c r="C8" s="1"/>
      <c r="D8" s="1"/>
      <c r="E8" s="1"/>
      <c r="F8" s="1"/>
      <c r="G8" s="1"/>
      <c r="H8" s="1"/>
      <c r="I8" s="1"/>
      <c r="J8" s="1"/>
    </row>
    <row r="9" spans="1:11" x14ac:dyDescent="0.35">
      <c r="A9" s="79"/>
      <c r="B9" s="79"/>
      <c r="C9" s="79"/>
      <c r="D9" s="79"/>
      <c r="E9" s="79"/>
      <c r="F9" s="79"/>
      <c r="G9" s="79"/>
      <c r="H9" s="79"/>
      <c r="I9" s="1"/>
      <c r="J9" s="1"/>
    </row>
    <row r="10" spans="1:11" ht="25" customHeight="1" x14ac:dyDescent="0.35">
      <c r="A10" s="142" t="s">
        <v>15</v>
      </c>
      <c r="B10" s="143"/>
      <c r="C10" s="143"/>
      <c r="D10" s="143"/>
      <c r="E10" s="143"/>
      <c r="F10" s="144"/>
      <c r="G10" s="92"/>
      <c r="H10" s="79"/>
      <c r="I10" s="1"/>
      <c r="J10" s="1"/>
    </row>
    <row r="11" spans="1:11" ht="41" customHeight="1" x14ac:dyDescent="0.35">
      <c r="A11" s="73" t="s">
        <v>17</v>
      </c>
      <c r="B11" s="41" t="s">
        <v>0</v>
      </c>
      <c r="C11" s="41" t="s">
        <v>18</v>
      </c>
      <c r="D11" s="41" t="s">
        <v>19</v>
      </c>
      <c r="E11" s="41" t="s">
        <v>20</v>
      </c>
      <c r="F11" s="73" t="s">
        <v>1</v>
      </c>
      <c r="G11" s="93"/>
      <c r="H11" s="71"/>
      <c r="I11" s="94"/>
      <c r="J11" s="94"/>
      <c r="K11" s="80"/>
    </row>
    <row r="12" spans="1:11" s="82" customFormat="1" ht="25" customHeight="1" x14ac:dyDescent="0.35">
      <c r="A12" s="47" t="s">
        <v>47</v>
      </c>
      <c r="B12" s="32"/>
      <c r="C12" s="32"/>
      <c r="D12" s="32"/>
      <c r="E12" s="32"/>
      <c r="F12" s="32"/>
      <c r="G12" s="92"/>
      <c r="H12" s="81"/>
      <c r="I12" s="95"/>
      <c r="J12" s="95"/>
    </row>
    <row r="13" spans="1:11" s="82" customFormat="1" ht="25" customHeight="1" x14ac:dyDescent="0.35">
      <c r="A13" s="48" t="s">
        <v>35</v>
      </c>
      <c r="B13" s="44">
        <v>0.4</v>
      </c>
      <c r="C13" s="44">
        <v>0.25</v>
      </c>
      <c r="D13" s="44">
        <v>0.15</v>
      </c>
      <c r="E13" s="44">
        <v>0.1</v>
      </c>
      <c r="F13" s="44">
        <v>0.1</v>
      </c>
      <c r="G13" s="92"/>
      <c r="H13" s="81"/>
      <c r="I13" s="95"/>
      <c r="J13" s="95"/>
    </row>
    <row r="14" spans="1:11" s="82" customFormat="1" ht="25" customHeight="1" x14ac:dyDescent="0.35">
      <c r="A14" s="48" t="s">
        <v>50</v>
      </c>
      <c r="B14" s="45">
        <f>(B12/100)*40</f>
        <v>0</v>
      </c>
      <c r="C14" s="45">
        <f>(C12/100)*25</f>
        <v>0</v>
      </c>
      <c r="D14" s="45">
        <f>(D12/100)*15</f>
        <v>0</v>
      </c>
      <c r="E14" s="45">
        <f>(E12/100)*10</f>
        <v>0</v>
      </c>
      <c r="F14" s="45">
        <f>(F12/100)*10</f>
        <v>0</v>
      </c>
      <c r="G14" s="96"/>
      <c r="H14" s="81"/>
      <c r="I14" s="95"/>
      <c r="J14" s="95"/>
    </row>
    <row r="15" spans="1:11" x14ac:dyDescent="0.35">
      <c r="A15" s="83"/>
      <c r="B15" s="85">
        <f>B12*8</f>
        <v>0</v>
      </c>
      <c r="C15" s="85">
        <f>C12*8</f>
        <v>0</v>
      </c>
      <c r="D15" s="85">
        <f>D12*8</f>
        <v>0</v>
      </c>
      <c r="E15" s="85">
        <f>E12*8</f>
        <v>0</v>
      </c>
      <c r="F15" s="97">
        <f>F12*8</f>
        <v>0</v>
      </c>
      <c r="G15" s="79"/>
      <c r="H15" s="79"/>
      <c r="I15" s="1"/>
      <c r="J15" s="1"/>
    </row>
    <row r="16" spans="1:11" ht="26" customHeight="1" x14ac:dyDescent="0.35">
      <c r="A16" s="163" t="s">
        <v>90</v>
      </c>
      <c r="B16" s="163"/>
      <c r="C16" s="163"/>
      <c r="D16" s="163"/>
      <c r="E16" s="164">
        <f>SUM(B14:F14)</f>
        <v>0</v>
      </c>
      <c r="F16" s="165"/>
      <c r="G16" s="79"/>
      <c r="H16" s="79"/>
      <c r="I16" s="1"/>
      <c r="J16" s="1"/>
    </row>
    <row r="17" spans="1:10" ht="33" customHeight="1" x14ac:dyDescent="0.35">
      <c r="A17" s="166"/>
      <c r="B17" s="166"/>
      <c r="C17" s="166"/>
      <c r="D17" s="166"/>
      <c r="E17" s="166"/>
      <c r="F17" s="166"/>
      <c r="G17" s="79"/>
      <c r="H17" s="79"/>
      <c r="I17" s="1"/>
      <c r="J17" s="1"/>
    </row>
    <row r="18" spans="1:10" ht="41" customHeight="1" x14ac:dyDescent="0.35">
      <c r="A18" s="145"/>
      <c r="B18" s="145"/>
      <c r="C18" s="145"/>
      <c r="D18" s="166"/>
      <c r="E18" s="166"/>
      <c r="F18" s="166"/>
      <c r="G18" s="79"/>
      <c r="H18" s="79"/>
      <c r="I18" s="1"/>
      <c r="J18" s="1"/>
    </row>
    <row r="19" spans="1:10" ht="25" customHeight="1" x14ac:dyDescent="0.35">
      <c r="A19" s="142" t="s">
        <v>21</v>
      </c>
      <c r="B19" s="143"/>
      <c r="C19" s="143"/>
      <c r="D19" s="143"/>
      <c r="E19" s="143"/>
      <c r="F19" s="144"/>
      <c r="G19" s="79"/>
      <c r="H19" s="79"/>
      <c r="I19" s="1"/>
      <c r="J19" s="1"/>
    </row>
    <row r="20" spans="1:10" ht="41" customHeight="1" x14ac:dyDescent="0.35">
      <c r="A20" s="42" t="s">
        <v>17</v>
      </c>
      <c r="B20" s="43" t="s">
        <v>64</v>
      </c>
      <c r="C20" s="43" t="s">
        <v>18</v>
      </c>
      <c r="D20" s="43" t="s">
        <v>19</v>
      </c>
      <c r="E20" s="43" t="s">
        <v>20</v>
      </c>
      <c r="F20" s="42" t="s">
        <v>1</v>
      </c>
      <c r="G20" s="79"/>
      <c r="H20" s="79"/>
      <c r="I20" s="1"/>
      <c r="J20" s="1"/>
    </row>
    <row r="21" spans="1:10" ht="25" customHeight="1" x14ac:dyDescent="0.35">
      <c r="A21" s="49" t="s">
        <v>48</v>
      </c>
      <c r="B21" s="32"/>
      <c r="C21" s="32"/>
      <c r="D21" s="32"/>
      <c r="E21" s="32"/>
      <c r="F21" s="32"/>
      <c r="G21" s="79"/>
      <c r="H21" s="79"/>
      <c r="I21" s="1"/>
      <c r="J21" s="1"/>
    </row>
    <row r="22" spans="1:10" ht="25" customHeight="1" x14ac:dyDescent="0.35">
      <c r="A22" s="48" t="s">
        <v>16</v>
      </c>
      <c r="B22" s="44">
        <v>0.4</v>
      </c>
      <c r="C22" s="44">
        <v>0.25</v>
      </c>
      <c r="D22" s="44">
        <v>0.15</v>
      </c>
      <c r="E22" s="44">
        <v>0.1</v>
      </c>
      <c r="F22" s="44">
        <v>0.1</v>
      </c>
      <c r="G22" s="79"/>
      <c r="H22" s="79"/>
      <c r="I22" s="1"/>
      <c r="J22" s="1"/>
    </row>
    <row r="23" spans="1:10" ht="25" customHeight="1" x14ac:dyDescent="0.35">
      <c r="A23" s="48" t="s">
        <v>51</v>
      </c>
      <c r="B23" s="45">
        <f>(B21/100)*40</f>
        <v>0</v>
      </c>
      <c r="C23" s="45">
        <f>(C21/100)*25</f>
        <v>0</v>
      </c>
      <c r="D23" s="45">
        <f>(D21/100)*15</f>
        <v>0</v>
      </c>
      <c r="E23" s="45">
        <f>(E21/100)*10</f>
        <v>0</v>
      </c>
      <c r="F23" s="45">
        <f>(F21/100)*10</f>
        <v>0</v>
      </c>
      <c r="G23" s="79"/>
      <c r="H23" s="79"/>
      <c r="I23" s="1"/>
      <c r="J23" s="1"/>
    </row>
    <row r="24" spans="1:10" x14ac:dyDescent="0.35">
      <c r="A24" s="87"/>
      <c r="B24" s="88">
        <f>B21*20</f>
        <v>0</v>
      </c>
      <c r="C24" s="88">
        <f>C21*20</f>
        <v>0</v>
      </c>
      <c r="D24" s="88">
        <f>D21*20</f>
        <v>0</v>
      </c>
      <c r="E24" s="88">
        <f>E21*20</f>
        <v>0</v>
      </c>
      <c r="F24" s="98">
        <f>F21*20</f>
        <v>0</v>
      </c>
      <c r="G24" s="79"/>
      <c r="H24" s="79"/>
      <c r="I24" s="1"/>
      <c r="J24" s="1"/>
    </row>
    <row r="25" spans="1:10" ht="26" customHeight="1" x14ac:dyDescent="0.35">
      <c r="A25" s="160" t="s">
        <v>68</v>
      </c>
      <c r="B25" s="160"/>
      <c r="C25" s="160"/>
      <c r="D25" s="160"/>
      <c r="E25" s="164">
        <f>SUM(B23:F23)</f>
        <v>0</v>
      </c>
      <c r="F25" s="165"/>
      <c r="G25" s="79"/>
      <c r="H25" s="79"/>
      <c r="I25" s="1"/>
      <c r="J25" s="1"/>
    </row>
    <row r="26" spans="1:10" ht="38" customHeight="1" x14ac:dyDescent="0.35">
      <c r="A26" s="145" t="str">
        <f>IF(B21&gt;B15," Non Compliant the Daily Price Rate for Partner including Managing Partner exceeds 8 x Hourly Price Rate for respective grade","")</f>
        <v/>
      </c>
      <c r="B26" s="145"/>
      <c r="C26" s="145"/>
      <c r="D26" s="145" t="str">
        <f>IF(D21&gt;D15," Non Compliant the Daily Price Rate for Solicitor/Associate exceeds 8 x Hourly Price Rate for respective grade ","")</f>
        <v/>
      </c>
      <c r="E26" s="145"/>
      <c r="F26" s="145"/>
      <c r="G26" s="145" t="str">
        <f>IF(F21&gt;F15,"Non Compliant the Daily Price Rate for Trainee Solicitor/Paralegal exceeds 8 x Hourly Price Rate for respective grade ","")</f>
        <v/>
      </c>
      <c r="H26" s="145"/>
      <c r="I26" s="169"/>
      <c r="J26" s="169"/>
    </row>
    <row r="27" spans="1:10" ht="42.5" customHeight="1" x14ac:dyDescent="0.35">
      <c r="A27" s="145" t="str">
        <f>IF(C21&gt;C15," Non Compliant the Daily Price Rate for Senior Solicitor/Senior Associate/Legal Director exceeds 8 x Hourly Price Rate for respective grade ","")</f>
        <v/>
      </c>
      <c r="B27" s="145"/>
      <c r="C27" s="145"/>
      <c r="D27" s="145" t="str">
        <f>IF(E21&gt;E15," Non Compliant the Daily Price Rate for Junior Solicitor exceeds 8 x Hourly Price Rate for respective grade ","")</f>
        <v/>
      </c>
      <c r="E27" s="145"/>
      <c r="F27" s="145"/>
      <c r="G27" s="81"/>
      <c r="H27" s="81"/>
      <c r="I27" s="95"/>
      <c r="J27" s="95"/>
    </row>
    <row r="28" spans="1:10" ht="25" customHeight="1" x14ac:dyDescent="0.35">
      <c r="A28" s="142" t="s">
        <v>22</v>
      </c>
      <c r="B28" s="143"/>
      <c r="C28" s="143"/>
      <c r="D28" s="143"/>
      <c r="E28" s="143"/>
      <c r="F28" s="144"/>
      <c r="G28" s="79"/>
      <c r="H28" s="79"/>
      <c r="I28" s="1"/>
      <c r="J28" s="1"/>
    </row>
    <row r="29" spans="1:10" ht="41" customHeight="1" x14ac:dyDescent="0.35">
      <c r="A29" s="73" t="s">
        <v>17</v>
      </c>
      <c r="B29" s="41" t="s">
        <v>0</v>
      </c>
      <c r="C29" s="41" t="s">
        <v>18</v>
      </c>
      <c r="D29" s="41" t="s">
        <v>19</v>
      </c>
      <c r="E29" s="41" t="s">
        <v>20</v>
      </c>
      <c r="F29" s="73" t="s">
        <v>1</v>
      </c>
      <c r="G29" s="79"/>
      <c r="H29" s="79"/>
      <c r="I29" s="1"/>
      <c r="J29" s="1"/>
    </row>
    <row r="30" spans="1:10" ht="25" customHeight="1" x14ac:dyDescent="0.35">
      <c r="A30" s="47" t="s">
        <v>49</v>
      </c>
      <c r="B30" s="32"/>
      <c r="C30" s="32"/>
      <c r="D30" s="32"/>
      <c r="E30" s="32"/>
      <c r="F30" s="32"/>
      <c r="G30" s="79"/>
      <c r="H30" s="79"/>
      <c r="I30" s="1"/>
      <c r="J30" s="1"/>
    </row>
    <row r="31" spans="1:10" ht="25" customHeight="1" x14ac:dyDescent="0.35">
      <c r="A31" s="48" t="s">
        <v>16</v>
      </c>
      <c r="B31" s="44">
        <v>0.4</v>
      </c>
      <c r="C31" s="44">
        <v>0.25</v>
      </c>
      <c r="D31" s="44">
        <v>0.15</v>
      </c>
      <c r="E31" s="44">
        <v>0.1</v>
      </c>
      <c r="F31" s="44">
        <v>0.1</v>
      </c>
      <c r="G31" s="79"/>
      <c r="H31" s="79"/>
      <c r="I31" s="1"/>
      <c r="J31" s="1"/>
    </row>
    <row r="32" spans="1:10" ht="25" customHeight="1" x14ac:dyDescent="0.35">
      <c r="A32" s="48" t="s">
        <v>52</v>
      </c>
      <c r="B32" s="45">
        <f>(B30/100)*40</f>
        <v>0</v>
      </c>
      <c r="C32" s="45">
        <f>(C30/100)*25</f>
        <v>0</v>
      </c>
      <c r="D32" s="45">
        <f>(D30/100)*15</f>
        <v>0</v>
      </c>
      <c r="E32" s="45">
        <f>(E30/100)*10</f>
        <v>0</v>
      </c>
      <c r="F32" s="45">
        <f>(F30/100)*10</f>
        <v>0</v>
      </c>
      <c r="G32" s="79"/>
      <c r="H32" s="79"/>
      <c r="I32" s="1"/>
      <c r="J32" s="1"/>
    </row>
    <row r="33" spans="1:10" x14ac:dyDescent="0.35">
      <c r="A33" s="87"/>
      <c r="B33" s="86"/>
      <c r="C33" s="86"/>
      <c r="D33" s="86"/>
      <c r="E33" s="86"/>
      <c r="F33" s="99"/>
      <c r="G33" s="79"/>
      <c r="H33" s="79"/>
      <c r="I33" s="1"/>
      <c r="J33" s="1"/>
    </row>
    <row r="34" spans="1:10" ht="26" customHeight="1" x14ac:dyDescent="0.35">
      <c r="A34" s="160" t="s">
        <v>69</v>
      </c>
      <c r="B34" s="160"/>
      <c r="C34" s="160"/>
      <c r="D34" s="160"/>
      <c r="E34" s="164">
        <f>SUM(B32:F32)</f>
        <v>0</v>
      </c>
      <c r="F34" s="165"/>
      <c r="G34" s="79"/>
      <c r="H34" s="79"/>
      <c r="I34" s="1"/>
      <c r="J34" s="1"/>
    </row>
    <row r="35" spans="1:10" ht="41" customHeight="1" x14ac:dyDescent="0.35">
      <c r="A35" s="145" t="str">
        <f>IF(B30&gt;B24,"Non Compliant the Monthly Price Rate for Partner including Managing Partner exceeds 20 x Daily Price Rate for respective grade","")</f>
        <v/>
      </c>
      <c r="B35" s="145"/>
      <c r="C35" s="145"/>
      <c r="D35" s="145" t="str">
        <f>IF(D30&gt;D24," Non Compliant the Monthly Price Rate for Solicitor/Associate exceeds 20 x Daily Price Rate for respective grade ","")</f>
        <v/>
      </c>
      <c r="E35" s="145"/>
      <c r="F35" s="145"/>
      <c r="G35" s="145" t="str">
        <f>IF(F30&gt;F24,"Non Compliant the Monthly Price Rate for Trainee Solicitor/Paralegal exceeds 20 x Daily Price Rate for respective grade ","")</f>
        <v/>
      </c>
      <c r="H35" s="145"/>
      <c r="I35" s="169"/>
      <c r="J35" s="169"/>
    </row>
    <row r="36" spans="1:10" ht="41" customHeight="1" x14ac:dyDescent="0.35">
      <c r="A36" s="145" t="str">
        <f>IF(C30&gt;C24," Non Compliant the Monthly Price Rate for Senior Solicitor/Senior Associate/Legal Director exceeds 20 x Daily Price  Rate for respective grade ","")</f>
        <v/>
      </c>
      <c r="B36" s="145"/>
      <c r="C36" s="145"/>
      <c r="D36" s="145" t="str">
        <f>IF(E30&gt;E24," Non Compliant the Monthly Price Rate for Junior Solicitor exceeds 20 x Daily Price Rate for respective grade ","")</f>
        <v/>
      </c>
      <c r="E36" s="145"/>
      <c r="F36" s="145"/>
      <c r="G36" s="90"/>
      <c r="H36" s="90"/>
      <c r="I36" s="100"/>
      <c r="J36" s="100"/>
    </row>
    <row r="37" spans="1:10" x14ac:dyDescent="0.35">
      <c r="A37" s="101"/>
      <c r="B37" s="101"/>
      <c r="C37" s="101"/>
      <c r="D37" s="101"/>
      <c r="E37" s="101"/>
      <c r="F37" s="101"/>
      <c r="G37" s="101"/>
      <c r="H37" s="101"/>
    </row>
    <row r="38" spans="1:10" x14ac:dyDescent="0.35">
      <c r="A38" s="101"/>
      <c r="B38" s="101"/>
      <c r="C38" s="101"/>
      <c r="D38" s="101"/>
      <c r="E38" s="101"/>
      <c r="F38" s="101"/>
      <c r="G38" s="101"/>
      <c r="H38" s="101"/>
    </row>
    <row r="39" spans="1:10" x14ac:dyDescent="0.35">
      <c r="A39" s="101"/>
      <c r="B39" s="101"/>
      <c r="C39" s="101"/>
      <c r="D39" s="101"/>
      <c r="E39" s="101"/>
      <c r="F39" s="101"/>
      <c r="G39" s="101"/>
      <c r="H39" s="101"/>
    </row>
  </sheetData>
  <sheetProtection algorithmName="SHA-512" hashValue="jeEv+ObgGhEBrFvJYQL0LW+zIZ5WBJ+jUBrPqr1wgPKvhrkZm1saEp8NDD1wzbhlqtb3w0J5QHcR3+7fBOSoJA==" saltValue="TWdkmlBdMoy5oeEyGLv7AA==" spinCount="100000" sheet="1" objects="1" scenarios="1"/>
  <protectedRanges>
    <protectedRange sqref="B12:E12 B21:E21 B30:E30" name="Range2_1"/>
  </protectedRanges>
  <mergeCells count="30">
    <mergeCell ref="G35:J35"/>
    <mergeCell ref="A36:C36"/>
    <mergeCell ref="D36:F36"/>
    <mergeCell ref="A27:C27"/>
    <mergeCell ref="D27:F27"/>
    <mergeCell ref="A28:F28"/>
    <mergeCell ref="A34:D34"/>
    <mergeCell ref="E34:F34"/>
    <mergeCell ref="A1:I1"/>
    <mergeCell ref="A2:B2"/>
    <mergeCell ref="A6:I6"/>
    <mergeCell ref="B3:I3"/>
    <mergeCell ref="A4:I4"/>
    <mergeCell ref="A5:I5"/>
    <mergeCell ref="A7:I7"/>
    <mergeCell ref="A10:F10"/>
    <mergeCell ref="A35:C35"/>
    <mergeCell ref="D35:F35"/>
    <mergeCell ref="A17:C17"/>
    <mergeCell ref="D17:F17"/>
    <mergeCell ref="A26:C26"/>
    <mergeCell ref="D26:F26"/>
    <mergeCell ref="A16:D16"/>
    <mergeCell ref="E16:F16"/>
    <mergeCell ref="A18:C18"/>
    <mergeCell ref="D18:F18"/>
    <mergeCell ref="A19:F19"/>
    <mergeCell ref="A25:D25"/>
    <mergeCell ref="E25:F25"/>
    <mergeCell ref="G26:J26"/>
  </mergeCells>
  <conditionalFormatting sqref="C21">
    <cfRule type="expression" dxfId="53" priority="9">
      <formula>C21&gt;C15</formula>
    </cfRule>
  </conditionalFormatting>
  <conditionalFormatting sqref="D21">
    <cfRule type="expression" dxfId="52" priority="8">
      <formula>D21&gt;D15</formula>
    </cfRule>
  </conditionalFormatting>
  <conditionalFormatting sqref="E21">
    <cfRule type="expression" dxfId="51" priority="7">
      <formula>E21&gt;E15</formula>
    </cfRule>
  </conditionalFormatting>
  <conditionalFormatting sqref="F21">
    <cfRule type="expression" dxfId="50" priority="6">
      <formula>F21&gt;F15</formula>
    </cfRule>
  </conditionalFormatting>
  <conditionalFormatting sqref="B30">
    <cfRule type="expression" dxfId="49" priority="5">
      <formula>B30&gt;B24</formula>
    </cfRule>
  </conditionalFormatting>
  <conditionalFormatting sqref="C30">
    <cfRule type="expression" dxfId="48" priority="4">
      <formula>C30&gt;C24</formula>
    </cfRule>
  </conditionalFormatting>
  <conditionalFormatting sqref="D30">
    <cfRule type="expression" dxfId="47" priority="3">
      <formula>D30&gt;D24</formula>
    </cfRule>
  </conditionalFormatting>
  <conditionalFormatting sqref="E30">
    <cfRule type="expression" dxfId="46" priority="2">
      <formula>E30&gt;E24</formula>
    </cfRule>
  </conditionalFormatting>
  <conditionalFormatting sqref="F30">
    <cfRule type="expression" dxfId="45" priority="1">
      <formula>F30&gt;F24</formula>
    </cfRule>
  </conditionalFormatting>
  <conditionalFormatting sqref="B21">
    <cfRule type="expression" dxfId="44" priority="10">
      <formula>($B21&gt;B15)</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9"/>
  <sheetViews>
    <sheetView topLeftCell="A10" workbookViewId="0">
      <selection activeCell="C38" sqref="C38"/>
    </sheetView>
  </sheetViews>
  <sheetFormatPr defaultColWidth="8.81640625" defaultRowHeight="14.5" x14ac:dyDescent="0.35"/>
  <cols>
    <col min="1" max="1" width="20.81640625" style="78" customWidth="1"/>
    <col min="2" max="6" width="18.90625" style="78" customWidth="1"/>
    <col min="7" max="7" width="13.453125" style="78" customWidth="1"/>
    <col min="8" max="8" width="10.6328125" style="78" customWidth="1"/>
    <col min="9" max="9" width="9.81640625" style="78" customWidth="1"/>
    <col min="10" max="10" width="15.90625" style="78" customWidth="1"/>
    <col min="11" max="16384" width="8.81640625" style="78"/>
  </cols>
  <sheetData>
    <row r="1" spans="1:11" ht="71" customHeight="1" x14ac:dyDescent="0.35">
      <c r="A1" s="167" t="s">
        <v>56</v>
      </c>
      <c r="B1" s="167"/>
      <c r="C1" s="167"/>
      <c r="D1" s="167"/>
      <c r="E1" s="167"/>
      <c r="F1" s="167"/>
      <c r="G1" s="167"/>
      <c r="H1" s="168"/>
      <c r="I1" s="168"/>
      <c r="J1" s="5"/>
    </row>
    <row r="2" spans="1:11" ht="27" customHeight="1" x14ac:dyDescent="0.35">
      <c r="A2" s="146" t="s">
        <v>33</v>
      </c>
      <c r="B2" s="147"/>
      <c r="C2" s="36"/>
      <c r="D2" s="36"/>
      <c r="E2" s="36"/>
      <c r="F2" s="36"/>
      <c r="G2" s="36"/>
      <c r="H2" s="36"/>
      <c r="I2" s="37"/>
      <c r="J2" s="5"/>
    </row>
    <row r="3" spans="1:11" ht="29" customHeight="1" x14ac:dyDescent="0.35">
      <c r="A3" s="68" t="s">
        <v>12</v>
      </c>
      <c r="B3" s="170">
        <f>Coversheet!B16</f>
        <v>0</v>
      </c>
      <c r="C3" s="170"/>
      <c r="D3" s="170"/>
      <c r="E3" s="170"/>
      <c r="F3" s="170"/>
      <c r="G3" s="170"/>
      <c r="H3" s="170"/>
      <c r="I3" s="170"/>
    </row>
    <row r="4" spans="1:11" ht="29" customHeight="1" x14ac:dyDescent="0.35">
      <c r="A4" s="171" t="s">
        <v>14</v>
      </c>
      <c r="B4" s="171"/>
      <c r="C4" s="171"/>
      <c r="D4" s="171"/>
      <c r="E4" s="171"/>
      <c r="F4" s="171"/>
      <c r="G4" s="171"/>
      <c r="H4" s="171"/>
      <c r="I4" s="171"/>
      <c r="J4" s="6"/>
    </row>
    <row r="5" spans="1:11" ht="34" customHeight="1" x14ac:dyDescent="0.35">
      <c r="A5" s="172" t="s">
        <v>77</v>
      </c>
      <c r="B5" s="172"/>
      <c r="C5" s="172"/>
      <c r="D5" s="172"/>
      <c r="E5" s="172"/>
      <c r="F5" s="172"/>
      <c r="G5" s="172"/>
      <c r="H5" s="172"/>
      <c r="I5" s="172"/>
      <c r="J5" s="7"/>
    </row>
    <row r="6" spans="1:11" ht="60" customHeight="1" x14ac:dyDescent="0.35">
      <c r="A6" s="173" t="s">
        <v>57</v>
      </c>
      <c r="B6" s="173"/>
      <c r="C6" s="173"/>
      <c r="D6" s="173"/>
      <c r="E6" s="173"/>
      <c r="F6" s="173"/>
      <c r="G6" s="173"/>
      <c r="H6" s="173"/>
      <c r="I6" s="173"/>
      <c r="J6" s="8"/>
    </row>
    <row r="7" spans="1:11" ht="29" customHeight="1" x14ac:dyDescent="0.35">
      <c r="A7" s="174" t="s">
        <v>85</v>
      </c>
      <c r="B7" s="174"/>
      <c r="C7" s="174"/>
      <c r="D7" s="174"/>
      <c r="E7" s="174"/>
      <c r="F7" s="174"/>
      <c r="G7" s="174"/>
      <c r="H7" s="174"/>
      <c r="I7" s="174"/>
      <c r="J7" s="7"/>
    </row>
    <row r="8" spans="1:11" x14ac:dyDescent="0.35">
      <c r="A8" s="1"/>
      <c r="B8" s="1"/>
      <c r="C8" s="1"/>
      <c r="D8" s="1"/>
      <c r="E8" s="1"/>
      <c r="F8" s="1"/>
      <c r="G8" s="1"/>
      <c r="H8" s="1"/>
      <c r="I8" s="1"/>
      <c r="J8" s="1"/>
    </row>
    <row r="9" spans="1:11" x14ac:dyDescent="0.35">
      <c r="A9" s="79"/>
      <c r="B9" s="79"/>
      <c r="C9" s="79"/>
      <c r="D9" s="79"/>
      <c r="E9" s="79"/>
      <c r="F9" s="79"/>
      <c r="G9" s="79"/>
      <c r="H9" s="79"/>
      <c r="I9" s="1"/>
      <c r="J9" s="1"/>
    </row>
    <row r="10" spans="1:11" ht="25" customHeight="1" x14ac:dyDescent="0.35">
      <c r="A10" s="142" t="s">
        <v>15</v>
      </c>
      <c r="B10" s="143"/>
      <c r="C10" s="143"/>
      <c r="D10" s="143"/>
      <c r="E10" s="143"/>
      <c r="F10" s="144"/>
      <c r="G10" s="92"/>
      <c r="H10" s="79"/>
      <c r="I10" s="1"/>
      <c r="J10" s="1"/>
    </row>
    <row r="11" spans="1:11" ht="41" customHeight="1" x14ac:dyDescent="0.35">
      <c r="A11" s="73" t="s">
        <v>17</v>
      </c>
      <c r="B11" s="43" t="s">
        <v>64</v>
      </c>
      <c r="C11" s="41" t="s">
        <v>18</v>
      </c>
      <c r="D11" s="41" t="s">
        <v>19</v>
      </c>
      <c r="E11" s="41" t="s">
        <v>20</v>
      </c>
      <c r="F11" s="73" t="s">
        <v>1</v>
      </c>
      <c r="G11" s="93"/>
      <c r="H11" s="71"/>
      <c r="I11" s="94"/>
      <c r="J11" s="94"/>
      <c r="K11" s="80"/>
    </row>
    <row r="12" spans="1:11" s="82" customFormat="1" ht="25" customHeight="1" x14ac:dyDescent="0.35">
      <c r="A12" s="47" t="s">
        <v>47</v>
      </c>
      <c r="B12" s="32"/>
      <c r="C12" s="32"/>
      <c r="D12" s="32"/>
      <c r="E12" s="32"/>
      <c r="F12" s="32"/>
      <c r="G12" s="92"/>
      <c r="H12" s="81"/>
      <c r="I12" s="95"/>
      <c r="J12" s="95"/>
    </row>
    <row r="13" spans="1:11" s="82" customFormat="1" ht="25" customHeight="1" x14ac:dyDescent="0.35">
      <c r="A13" s="48" t="s">
        <v>35</v>
      </c>
      <c r="B13" s="44">
        <v>0.4</v>
      </c>
      <c r="C13" s="44">
        <v>0.25</v>
      </c>
      <c r="D13" s="44">
        <v>0.15</v>
      </c>
      <c r="E13" s="44">
        <v>0.1</v>
      </c>
      <c r="F13" s="44">
        <v>0.1</v>
      </c>
      <c r="G13" s="92"/>
      <c r="H13" s="81"/>
      <c r="I13" s="95"/>
      <c r="J13" s="95"/>
    </row>
    <row r="14" spans="1:11" s="82" customFormat="1" ht="25" customHeight="1" x14ac:dyDescent="0.35">
      <c r="A14" s="48" t="s">
        <v>50</v>
      </c>
      <c r="B14" s="45">
        <f>(B12/100)*40</f>
        <v>0</v>
      </c>
      <c r="C14" s="45">
        <f>(C12/100)*25</f>
        <v>0</v>
      </c>
      <c r="D14" s="45">
        <f>(D12/100)*15</f>
        <v>0</v>
      </c>
      <c r="E14" s="45">
        <f>(E12/100)*10</f>
        <v>0</v>
      </c>
      <c r="F14" s="45">
        <f>(F12/100)*10</f>
        <v>0</v>
      </c>
      <c r="G14" s="96"/>
      <c r="H14" s="81"/>
      <c r="I14" s="95"/>
      <c r="J14" s="95"/>
    </row>
    <row r="15" spans="1:11" x14ac:dyDescent="0.35">
      <c r="A15" s="83"/>
      <c r="B15" s="85">
        <f>B12*8</f>
        <v>0</v>
      </c>
      <c r="C15" s="85">
        <f>C12*8</f>
        <v>0</v>
      </c>
      <c r="D15" s="85">
        <f>D12*8</f>
        <v>0</v>
      </c>
      <c r="E15" s="85">
        <f>E12*8</f>
        <v>0</v>
      </c>
      <c r="F15" s="97">
        <f>F12*8</f>
        <v>0</v>
      </c>
      <c r="G15" s="79"/>
      <c r="H15" s="79"/>
      <c r="I15" s="1"/>
      <c r="J15" s="1"/>
    </row>
    <row r="16" spans="1:11" ht="26" customHeight="1" x14ac:dyDescent="0.35">
      <c r="A16" s="163" t="s">
        <v>90</v>
      </c>
      <c r="B16" s="163"/>
      <c r="C16" s="163"/>
      <c r="D16" s="163"/>
      <c r="E16" s="164">
        <f>SUM(B14:F14)</f>
        <v>0</v>
      </c>
      <c r="F16" s="165"/>
      <c r="G16" s="79"/>
      <c r="H16" s="79"/>
      <c r="I16" s="1"/>
      <c r="J16" s="1"/>
    </row>
    <row r="17" spans="1:10" ht="33" customHeight="1" x14ac:dyDescent="0.35">
      <c r="A17" s="166"/>
      <c r="B17" s="166"/>
      <c r="C17" s="166"/>
      <c r="D17" s="166"/>
      <c r="E17" s="166"/>
      <c r="F17" s="166"/>
      <c r="G17" s="79"/>
      <c r="H17" s="79"/>
      <c r="I17" s="1"/>
      <c r="J17" s="1"/>
    </row>
    <row r="18" spans="1:10" ht="41" customHeight="1" x14ac:dyDescent="0.35">
      <c r="A18" s="145"/>
      <c r="B18" s="145"/>
      <c r="C18" s="145"/>
      <c r="D18" s="166"/>
      <c r="E18" s="166"/>
      <c r="F18" s="166"/>
      <c r="G18" s="79"/>
      <c r="H18" s="79"/>
      <c r="I18" s="1"/>
      <c r="J18" s="1"/>
    </row>
    <row r="19" spans="1:10" ht="25" customHeight="1" x14ac:dyDescent="0.35">
      <c r="A19" s="142" t="s">
        <v>21</v>
      </c>
      <c r="B19" s="143"/>
      <c r="C19" s="143"/>
      <c r="D19" s="143"/>
      <c r="E19" s="143"/>
      <c r="F19" s="144"/>
      <c r="G19" s="79"/>
      <c r="H19" s="79"/>
      <c r="I19" s="1"/>
      <c r="J19" s="1"/>
    </row>
    <row r="20" spans="1:10" ht="41" customHeight="1" x14ac:dyDescent="0.35">
      <c r="A20" s="42" t="s">
        <v>17</v>
      </c>
      <c r="B20" s="43" t="s">
        <v>0</v>
      </c>
      <c r="C20" s="43" t="s">
        <v>18</v>
      </c>
      <c r="D20" s="43" t="s">
        <v>19</v>
      </c>
      <c r="E20" s="43" t="s">
        <v>20</v>
      </c>
      <c r="F20" s="42" t="s">
        <v>1</v>
      </c>
      <c r="G20" s="79"/>
      <c r="H20" s="79"/>
      <c r="I20" s="1"/>
      <c r="J20" s="1"/>
    </row>
    <row r="21" spans="1:10" ht="25" customHeight="1" x14ac:dyDescent="0.35">
      <c r="A21" s="49" t="s">
        <v>48</v>
      </c>
      <c r="B21" s="32"/>
      <c r="C21" s="32"/>
      <c r="D21" s="32"/>
      <c r="E21" s="32"/>
      <c r="F21" s="32"/>
      <c r="G21" s="79"/>
      <c r="H21" s="79"/>
      <c r="I21" s="1"/>
      <c r="J21" s="1"/>
    </row>
    <row r="22" spans="1:10" ht="25" customHeight="1" x14ac:dyDescent="0.35">
      <c r="A22" s="48" t="s">
        <v>16</v>
      </c>
      <c r="B22" s="44">
        <v>0.4</v>
      </c>
      <c r="C22" s="44">
        <v>0.25</v>
      </c>
      <c r="D22" s="44">
        <v>0.15</v>
      </c>
      <c r="E22" s="44">
        <v>0.1</v>
      </c>
      <c r="F22" s="44">
        <v>0.1</v>
      </c>
      <c r="G22" s="79"/>
      <c r="H22" s="79"/>
      <c r="I22" s="1"/>
      <c r="J22" s="1"/>
    </row>
    <row r="23" spans="1:10" ht="25" customHeight="1" x14ac:dyDescent="0.35">
      <c r="A23" s="48" t="s">
        <v>51</v>
      </c>
      <c r="B23" s="45">
        <f>(B21/100)*40</f>
        <v>0</v>
      </c>
      <c r="C23" s="45">
        <f>(C21/100)*25</f>
        <v>0</v>
      </c>
      <c r="D23" s="45">
        <f>(D21/100)*15</f>
        <v>0</v>
      </c>
      <c r="E23" s="45">
        <f>(E21/100)*10</f>
        <v>0</v>
      </c>
      <c r="F23" s="45">
        <f>(F21/100)*10</f>
        <v>0</v>
      </c>
      <c r="G23" s="79"/>
      <c r="H23" s="79"/>
      <c r="I23" s="1"/>
      <c r="J23" s="1"/>
    </row>
    <row r="24" spans="1:10" x14ac:dyDescent="0.35">
      <c r="A24" s="87"/>
      <c r="B24" s="88">
        <f>B21*20</f>
        <v>0</v>
      </c>
      <c r="C24" s="88">
        <f>C21*20</f>
        <v>0</v>
      </c>
      <c r="D24" s="88">
        <f>D21*20</f>
        <v>0</v>
      </c>
      <c r="E24" s="88">
        <f>E21*20</f>
        <v>0</v>
      </c>
      <c r="F24" s="98">
        <f>F21*20</f>
        <v>0</v>
      </c>
      <c r="G24" s="79"/>
      <c r="H24" s="79"/>
      <c r="I24" s="1"/>
      <c r="J24" s="1"/>
    </row>
    <row r="25" spans="1:10" ht="26" customHeight="1" x14ac:dyDescent="0.35">
      <c r="A25" s="160" t="s">
        <v>70</v>
      </c>
      <c r="B25" s="160"/>
      <c r="C25" s="160"/>
      <c r="D25" s="160"/>
      <c r="E25" s="164">
        <f>SUM(B23:F23)</f>
        <v>0</v>
      </c>
      <c r="F25" s="165"/>
      <c r="G25" s="79"/>
      <c r="H25" s="79"/>
      <c r="I25" s="1"/>
      <c r="J25" s="1"/>
    </row>
    <row r="26" spans="1:10" ht="38" customHeight="1" x14ac:dyDescent="0.35">
      <c r="A26" s="145" t="str">
        <f>IF(B21&gt;B15," Non Compliant the Daily Price Rate for Partner including Managing Partner exceeds 8 x Hourly Price Rate for respective grade","")</f>
        <v/>
      </c>
      <c r="B26" s="145"/>
      <c r="C26" s="145"/>
      <c r="D26" s="145" t="str">
        <f>IF(D21&gt;D15," Non Compliant the Daily Price Rate for Solicitor/Associate exceeds 8 x Hourly Price Rate for respective grade ","")</f>
        <v/>
      </c>
      <c r="E26" s="145"/>
      <c r="F26" s="145"/>
      <c r="G26" s="145" t="str">
        <f>IF(F21&gt;F15,"Non Compliant the Daily Price Rate for Trainee Solicitor/Paralegal exceeds 8 x Hourly Price Rate for respective grade ","")</f>
        <v/>
      </c>
      <c r="H26" s="145"/>
      <c r="I26" s="169"/>
      <c r="J26" s="169"/>
    </row>
    <row r="27" spans="1:10" ht="42.5" customHeight="1" x14ac:dyDescent="0.35">
      <c r="A27" s="145" t="str">
        <f>IF(C21&gt;C15," Non Compliant the Daily Price Rate for Senior Solicitor/Senior Associate/Legal Director exceeds 8 x Hourly Price Rate for respective grade ","")</f>
        <v/>
      </c>
      <c r="B27" s="145"/>
      <c r="C27" s="145"/>
      <c r="D27" s="145" t="str">
        <f>IF(E21&gt;E15," Non Compliant the Daily Price Rate for Junior Solicitor exceeds 8 x Hourly Price Rate for respective grade ","")</f>
        <v/>
      </c>
      <c r="E27" s="145"/>
      <c r="F27" s="145"/>
      <c r="G27" s="81"/>
      <c r="H27" s="81"/>
      <c r="I27" s="95"/>
      <c r="J27" s="95"/>
    </row>
    <row r="28" spans="1:10" ht="25" customHeight="1" x14ac:dyDescent="0.35">
      <c r="A28" s="142" t="s">
        <v>22</v>
      </c>
      <c r="B28" s="143"/>
      <c r="C28" s="143"/>
      <c r="D28" s="143"/>
      <c r="E28" s="143"/>
      <c r="F28" s="144"/>
      <c r="G28" s="79"/>
      <c r="H28" s="79"/>
      <c r="I28" s="1"/>
      <c r="J28" s="1"/>
    </row>
    <row r="29" spans="1:10" ht="41" customHeight="1" x14ac:dyDescent="0.35">
      <c r="A29" s="73" t="s">
        <v>17</v>
      </c>
      <c r="B29" s="41" t="s">
        <v>0</v>
      </c>
      <c r="C29" s="41" t="s">
        <v>18</v>
      </c>
      <c r="D29" s="41" t="s">
        <v>19</v>
      </c>
      <c r="E29" s="41" t="s">
        <v>20</v>
      </c>
      <c r="F29" s="73" t="s">
        <v>1</v>
      </c>
      <c r="G29" s="79"/>
      <c r="H29" s="79"/>
      <c r="I29" s="1"/>
      <c r="J29" s="1"/>
    </row>
    <row r="30" spans="1:10" ht="25" customHeight="1" x14ac:dyDescent="0.35">
      <c r="A30" s="47" t="s">
        <v>49</v>
      </c>
      <c r="B30" s="32"/>
      <c r="C30" s="32"/>
      <c r="D30" s="32"/>
      <c r="E30" s="32"/>
      <c r="F30" s="32"/>
      <c r="G30" s="79"/>
      <c r="H30" s="79"/>
      <c r="I30" s="1"/>
      <c r="J30" s="1"/>
    </row>
    <row r="31" spans="1:10" ht="25" customHeight="1" x14ac:dyDescent="0.35">
      <c r="A31" s="48" t="s">
        <v>16</v>
      </c>
      <c r="B31" s="44">
        <v>0.4</v>
      </c>
      <c r="C31" s="44">
        <v>0.25</v>
      </c>
      <c r="D31" s="44">
        <v>0.15</v>
      </c>
      <c r="E31" s="44">
        <v>0.1</v>
      </c>
      <c r="F31" s="44">
        <v>0.1</v>
      </c>
      <c r="G31" s="79"/>
      <c r="H31" s="79"/>
      <c r="I31" s="1"/>
      <c r="J31" s="1"/>
    </row>
    <row r="32" spans="1:10" ht="25" customHeight="1" x14ac:dyDescent="0.35">
      <c r="A32" s="48" t="s">
        <v>52</v>
      </c>
      <c r="B32" s="45">
        <f>(B30/100)*40</f>
        <v>0</v>
      </c>
      <c r="C32" s="45">
        <f>(C30/100)*25</f>
        <v>0</v>
      </c>
      <c r="D32" s="45">
        <f>(D30/100)*15</f>
        <v>0</v>
      </c>
      <c r="E32" s="45">
        <f>(E30/100)*10</f>
        <v>0</v>
      </c>
      <c r="F32" s="45">
        <f>(F30/100)*10</f>
        <v>0</v>
      </c>
      <c r="G32" s="79"/>
      <c r="H32" s="79"/>
      <c r="I32" s="1"/>
      <c r="J32" s="1"/>
    </row>
    <row r="33" spans="1:10" x14ac:dyDescent="0.35">
      <c r="A33" s="87"/>
      <c r="B33" s="86"/>
      <c r="C33" s="86"/>
      <c r="D33" s="86"/>
      <c r="E33" s="86"/>
      <c r="F33" s="99"/>
      <c r="G33" s="79"/>
      <c r="H33" s="79"/>
      <c r="I33" s="1"/>
      <c r="J33" s="1"/>
    </row>
    <row r="34" spans="1:10" ht="26" customHeight="1" x14ac:dyDescent="0.35">
      <c r="A34" s="160" t="s">
        <v>73</v>
      </c>
      <c r="B34" s="160"/>
      <c r="C34" s="160"/>
      <c r="D34" s="160"/>
      <c r="E34" s="164">
        <f>SUM(B32:F32)</f>
        <v>0</v>
      </c>
      <c r="F34" s="165"/>
      <c r="G34" s="79"/>
      <c r="H34" s="79"/>
      <c r="I34" s="1"/>
      <c r="J34" s="1"/>
    </row>
    <row r="35" spans="1:10" ht="41" customHeight="1" x14ac:dyDescent="0.35">
      <c r="A35" s="145" t="str">
        <f>IF(B30&gt;B24,"Non Compliant the Monthly Price Rate for Partner including Managing Partner exceeds 20 x Daily Price Rate for respective grade","")</f>
        <v/>
      </c>
      <c r="B35" s="145"/>
      <c r="C35" s="145"/>
      <c r="D35" s="145" t="str">
        <f>IF(D30&gt;D24," Non Compliant the Monthly Price Rate for Solicitor/Associate exceeds 20 x Daily Price Rate for respective grade ","")</f>
        <v/>
      </c>
      <c r="E35" s="145"/>
      <c r="F35" s="145"/>
      <c r="G35" s="145" t="str">
        <f>IF(F30&gt;F24,"Non Compliant the Monthly Price Rate for Trainee Solicitor/Paralegal exceeds 20 x Daily Price Rate for respective grade ","")</f>
        <v/>
      </c>
      <c r="H35" s="145"/>
      <c r="I35" s="169"/>
      <c r="J35" s="169"/>
    </row>
    <row r="36" spans="1:10" ht="41" customHeight="1" x14ac:dyDescent="0.35">
      <c r="A36" s="145" t="str">
        <f>IF(C30&gt;C24," Non Compliant the Monthly Price Rate for Senior Solicitor/Senior Associate/Legal Director exceeds 20 x Daily Price  Rate for respective grade ","")</f>
        <v/>
      </c>
      <c r="B36" s="145"/>
      <c r="C36" s="145"/>
      <c r="D36" s="145" t="str">
        <f>IF(E30&gt;E24," Non Compliant the Monthly Price Rate for Junior Solicitor exceeds 20 x Daily Price Rate for respective grade ","")</f>
        <v/>
      </c>
      <c r="E36" s="145"/>
      <c r="F36" s="145"/>
      <c r="G36" s="90"/>
      <c r="H36" s="90"/>
      <c r="I36" s="100"/>
      <c r="J36" s="100"/>
    </row>
    <row r="37" spans="1:10" x14ac:dyDescent="0.35">
      <c r="A37" s="101"/>
      <c r="B37" s="101"/>
      <c r="C37" s="101"/>
      <c r="D37" s="101"/>
      <c r="E37" s="101"/>
      <c r="F37" s="101"/>
      <c r="G37" s="101"/>
      <c r="H37" s="101"/>
    </row>
    <row r="38" spans="1:10" x14ac:dyDescent="0.35">
      <c r="A38" s="101"/>
      <c r="B38" s="101"/>
      <c r="C38" s="101"/>
      <c r="D38" s="101"/>
      <c r="E38" s="101"/>
      <c r="F38" s="101"/>
      <c r="G38" s="101"/>
      <c r="H38" s="101"/>
    </row>
    <row r="39" spans="1:10" x14ac:dyDescent="0.35">
      <c r="A39" s="101"/>
      <c r="B39" s="101"/>
      <c r="C39" s="101"/>
      <c r="D39" s="101"/>
      <c r="E39" s="101"/>
      <c r="F39" s="101"/>
      <c r="G39" s="101"/>
      <c r="H39" s="101"/>
    </row>
  </sheetData>
  <sheetProtection algorithmName="SHA-512" hashValue="gxkiqdTuKmplT7mpPf9mpUyn/fsXIDfNEbFuUfgmvdNIsvcxYZ3HgNVVmtTZYfACRgm7uetUrbr7kupW5qVj+Q==" saltValue="U8iPQIzDsb+4FOdqJQqQ1Q==" spinCount="100000" sheet="1" objects="1" scenarios="1"/>
  <protectedRanges>
    <protectedRange sqref="B12:E12 B21:E21 B30:E30" name="Range2_1"/>
  </protectedRanges>
  <mergeCells count="30">
    <mergeCell ref="G35:J35"/>
    <mergeCell ref="A36:C36"/>
    <mergeCell ref="D36:F36"/>
    <mergeCell ref="A1:I1"/>
    <mergeCell ref="A2:B2"/>
    <mergeCell ref="A27:C27"/>
    <mergeCell ref="D27:F27"/>
    <mergeCell ref="A28:F28"/>
    <mergeCell ref="A34:D34"/>
    <mergeCell ref="E34:F34"/>
    <mergeCell ref="A35:C35"/>
    <mergeCell ref="D35:F35"/>
    <mergeCell ref="A19:F19"/>
    <mergeCell ref="A25:D25"/>
    <mergeCell ref="E25:F25"/>
    <mergeCell ref="A26:C26"/>
    <mergeCell ref="D26:F26"/>
    <mergeCell ref="G26:J26"/>
    <mergeCell ref="A10:F10"/>
    <mergeCell ref="A16:D16"/>
    <mergeCell ref="E16:F16"/>
    <mergeCell ref="A17:C17"/>
    <mergeCell ref="D17:F17"/>
    <mergeCell ref="A18:C18"/>
    <mergeCell ref="D18:F18"/>
    <mergeCell ref="B3:I3"/>
    <mergeCell ref="A4:I4"/>
    <mergeCell ref="A5:I5"/>
    <mergeCell ref="A6:I6"/>
    <mergeCell ref="A7:I7"/>
  </mergeCells>
  <conditionalFormatting sqref="C21">
    <cfRule type="expression" dxfId="43" priority="9">
      <formula>C21&gt;C15</formula>
    </cfRule>
  </conditionalFormatting>
  <conditionalFormatting sqref="D21">
    <cfRule type="expression" dxfId="42" priority="8">
      <formula>D21&gt;D15</formula>
    </cfRule>
  </conditionalFormatting>
  <conditionalFormatting sqref="E21">
    <cfRule type="expression" dxfId="41" priority="7">
      <formula>E21&gt;E15</formula>
    </cfRule>
  </conditionalFormatting>
  <conditionalFormatting sqref="F21">
    <cfRule type="expression" dxfId="40" priority="6">
      <formula>F21&gt;F15</formula>
    </cfRule>
  </conditionalFormatting>
  <conditionalFormatting sqref="B30">
    <cfRule type="expression" dxfId="39" priority="5">
      <formula>B30&gt;B24</formula>
    </cfRule>
  </conditionalFormatting>
  <conditionalFormatting sqref="C30">
    <cfRule type="expression" dxfId="38" priority="4">
      <formula>C30&gt;C24</formula>
    </cfRule>
  </conditionalFormatting>
  <conditionalFormatting sqref="D30">
    <cfRule type="expression" dxfId="37" priority="3">
      <formula>D30&gt;D24</formula>
    </cfRule>
  </conditionalFormatting>
  <conditionalFormatting sqref="E30">
    <cfRule type="expression" dxfId="36" priority="2">
      <formula>E30&gt;E24</formula>
    </cfRule>
  </conditionalFormatting>
  <conditionalFormatting sqref="F30">
    <cfRule type="expression" dxfId="35" priority="1">
      <formula>F30&gt;F24</formula>
    </cfRule>
  </conditionalFormatting>
  <conditionalFormatting sqref="B21">
    <cfRule type="expression" dxfId="34" priority="10">
      <formula>($B21&gt;B15)</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9"/>
  <sheetViews>
    <sheetView workbookViewId="0">
      <selection activeCell="D27" sqref="D27:F27"/>
    </sheetView>
  </sheetViews>
  <sheetFormatPr defaultColWidth="8.81640625" defaultRowHeight="14.5" x14ac:dyDescent="0.35"/>
  <cols>
    <col min="1" max="1" width="20.81640625" style="78" customWidth="1"/>
    <col min="2" max="6" width="18.90625" style="78" customWidth="1"/>
    <col min="7" max="7" width="13.453125" style="78" customWidth="1"/>
    <col min="8" max="8" width="10.6328125" style="78" customWidth="1"/>
    <col min="9" max="9" width="9.81640625" style="78" customWidth="1"/>
    <col min="10" max="10" width="15.90625" style="78" customWidth="1"/>
    <col min="11" max="16384" width="8.81640625" style="78"/>
  </cols>
  <sheetData>
    <row r="1" spans="1:11" ht="71" customHeight="1" x14ac:dyDescent="0.35">
      <c r="A1" s="167" t="s">
        <v>95</v>
      </c>
      <c r="B1" s="167"/>
      <c r="C1" s="167"/>
      <c r="D1" s="167"/>
      <c r="E1" s="167"/>
      <c r="F1" s="167"/>
      <c r="G1" s="167"/>
      <c r="H1" s="168"/>
      <c r="I1" s="168"/>
      <c r="J1" s="5"/>
    </row>
    <row r="2" spans="1:11" ht="27" customHeight="1" x14ac:dyDescent="0.35">
      <c r="A2" s="146" t="s">
        <v>33</v>
      </c>
      <c r="B2" s="147"/>
      <c r="C2" s="36"/>
      <c r="D2" s="36"/>
      <c r="E2" s="36"/>
      <c r="F2" s="36"/>
      <c r="G2" s="36"/>
      <c r="H2" s="36"/>
      <c r="I2" s="37"/>
      <c r="J2" s="5"/>
    </row>
    <row r="3" spans="1:11" ht="29" customHeight="1" x14ac:dyDescent="0.35">
      <c r="A3" s="68" t="s">
        <v>12</v>
      </c>
      <c r="B3" s="170">
        <f>Coversheet!B16</f>
        <v>0</v>
      </c>
      <c r="C3" s="170"/>
      <c r="D3" s="170"/>
      <c r="E3" s="170"/>
      <c r="F3" s="170"/>
      <c r="G3" s="170"/>
      <c r="H3" s="170"/>
      <c r="I3" s="170"/>
    </row>
    <row r="4" spans="1:11" ht="29" customHeight="1" x14ac:dyDescent="0.35">
      <c r="A4" s="171" t="s">
        <v>14</v>
      </c>
      <c r="B4" s="171"/>
      <c r="C4" s="171"/>
      <c r="D4" s="171"/>
      <c r="E4" s="171"/>
      <c r="F4" s="171"/>
      <c r="G4" s="171"/>
      <c r="H4" s="171"/>
      <c r="I4" s="171"/>
      <c r="J4" s="6"/>
    </row>
    <row r="5" spans="1:11" ht="34" customHeight="1" x14ac:dyDescent="0.35">
      <c r="A5" s="172" t="s">
        <v>77</v>
      </c>
      <c r="B5" s="172"/>
      <c r="C5" s="172"/>
      <c r="D5" s="172"/>
      <c r="E5" s="172"/>
      <c r="F5" s="172"/>
      <c r="G5" s="172"/>
      <c r="H5" s="172"/>
      <c r="I5" s="172"/>
      <c r="J5" s="7"/>
    </row>
    <row r="6" spans="1:11" ht="60" customHeight="1" x14ac:dyDescent="0.35">
      <c r="A6" s="173" t="s">
        <v>57</v>
      </c>
      <c r="B6" s="173"/>
      <c r="C6" s="173"/>
      <c r="D6" s="173"/>
      <c r="E6" s="173"/>
      <c r="F6" s="173"/>
      <c r="G6" s="173"/>
      <c r="H6" s="173"/>
      <c r="I6" s="173"/>
      <c r="J6" s="8"/>
    </row>
    <row r="7" spans="1:11" ht="29" customHeight="1" x14ac:dyDescent="0.35">
      <c r="A7" s="174" t="s">
        <v>39</v>
      </c>
      <c r="B7" s="174"/>
      <c r="C7" s="174"/>
      <c r="D7" s="174"/>
      <c r="E7" s="174"/>
      <c r="F7" s="174"/>
      <c r="G7" s="174"/>
      <c r="H7" s="174"/>
      <c r="I7" s="174"/>
      <c r="J7" s="7"/>
    </row>
    <row r="8" spans="1:11" x14ac:dyDescent="0.35">
      <c r="A8" s="1"/>
      <c r="B8" s="1"/>
      <c r="C8" s="1"/>
      <c r="D8" s="1"/>
      <c r="E8" s="1"/>
      <c r="F8" s="1"/>
      <c r="G8" s="1"/>
      <c r="H8" s="1"/>
      <c r="I8" s="1"/>
      <c r="J8" s="1"/>
    </row>
    <row r="9" spans="1:11" x14ac:dyDescent="0.35">
      <c r="A9" s="79"/>
      <c r="B9" s="79"/>
      <c r="C9" s="79"/>
      <c r="D9" s="79"/>
      <c r="E9" s="79"/>
      <c r="F9" s="79"/>
      <c r="G9" s="79"/>
      <c r="H9" s="79"/>
      <c r="I9" s="1"/>
      <c r="J9" s="1"/>
    </row>
    <row r="10" spans="1:11" ht="25" customHeight="1" x14ac:dyDescent="0.35">
      <c r="A10" s="142" t="s">
        <v>15</v>
      </c>
      <c r="B10" s="143"/>
      <c r="C10" s="143"/>
      <c r="D10" s="143"/>
      <c r="E10" s="143"/>
      <c r="F10" s="144"/>
      <c r="G10" s="92"/>
      <c r="H10" s="79"/>
      <c r="I10" s="1"/>
      <c r="J10" s="1"/>
    </row>
    <row r="11" spans="1:11" ht="41" customHeight="1" x14ac:dyDescent="0.35">
      <c r="A11" s="73" t="s">
        <v>17</v>
      </c>
      <c r="B11" s="43" t="s">
        <v>64</v>
      </c>
      <c r="C11" s="41" t="s">
        <v>18</v>
      </c>
      <c r="D11" s="41" t="s">
        <v>19</v>
      </c>
      <c r="E11" s="41" t="s">
        <v>20</v>
      </c>
      <c r="F11" s="73" t="s">
        <v>1</v>
      </c>
      <c r="G11" s="93"/>
      <c r="H11" s="71"/>
      <c r="I11" s="94"/>
      <c r="J11" s="94"/>
      <c r="K11" s="80"/>
    </row>
    <row r="12" spans="1:11" s="82" customFormat="1" ht="25" customHeight="1" x14ac:dyDescent="0.35">
      <c r="A12" s="47" t="s">
        <v>47</v>
      </c>
      <c r="B12" s="32"/>
      <c r="C12" s="32"/>
      <c r="D12" s="32"/>
      <c r="E12" s="32"/>
      <c r="F12" s="32"/>
      <c r="G12" s="92"/>
      <c r="H12" s="81"/>
      <c r="I12" s="95"/>
      <c r="J12" s="95"/>
    </row>
    <row r="13" spans="1:11" s="82" customFormat="1" ht="25" customHeight="1" x14ac:dyDescent="0.35">
      <c r="A13" s="48" t="s">
        <v>35</v>
      </c>
      <c r="B13" s="44">
        <v>0.4</v>
      </c>
      <c r="C13" s="44">
        <v>0.25</v>
      </c>
      <c r="D13" s="44">
        <v>0.15</v>
      </c>
      <c r="E13" s="44">
        <v>0.1</v>
      </c>
      <c r="F13" s="44">
        <v>0.1</v>
      </c>
      <c r="G13" s="92"/>
      <c r="H13" s="81"/>
      <c r="I13" s="95"/>
      <c r="J13" s="95"/>
    </row>
    <row r="14" spans="1:11" s="82" customFormat="1" ht="25" customHeight="1" x14ac:dyDescent="0.35">
      <c r="A14" s="48" t="s">
        <v>50</v>
      </c>
      <c r="B14" s="45">
        <f>(B12/100)*40</f>
        <v>0</v>
      </c>
      <c r="C14" s="45">
        <f>(C12/100)*25</f>
        <v>0</v>
      </c>
      <c r="D14" s="45">
        <f>(D12/100)*15</f>
        <v>0</v>
      </c>
      <c r="E14" s="45">
        <f>(E12/100)*10</f>
        <v>0</v>
      </c>
      <c r="F14" s="45">
        <f>(F12/100)*10</f>
        <v>0</v>
      </c>
      <c r="G14" s="96"/>
      <c r="H14" s="81"/>
      <c r="I14" s="95"/>
      <c r="J14" s="95"/>
    </row>
    <row r="15" spans="1:11" x14ac:dyDescent="0.35">
      <c r="A15" s="83"/>
      <c r="B15" s="85">
        <f>B12*8</f>
        <v>0</v>
      </c>
      <c r="C15" s="85">
        <f>C12*8</f>
        <v>0</v>
      </c>
      <c r="D15" s="85">
        <f>D12*8</f>
        <v>0</v>
      </c>
      <c r="E15" s="85">
        <f>E12*8</f>
        <v>0</v>
      </c>
      <c r="F15" s="97">
        <f>F12*8</f>
        <v>0</v>
      </c>
      <c r="G15" s="79"/>
      <c r="H15" s="79"/>
      <c r="I15" s="1"/>
      <c r="J15" s="1"/>
    </row>
    <row r="16" spans="1:11" ht="26" customHeight="1" x14ac:dyDescent="0.35">
      <c r="A16" s="163" t="s">
        <v>90</v>
      </c>
      <c r="B16" s="163"/>
      <c r="C16" s="163"/>
      <c r="D16" s="163"/>
      <c r="E16" s="164">
        <f>SUM(B14:F14)</f>
        <v>0</v>
      </c>
      <c r="F16" s="165"/>
      <c r="G16" s="79"/>
      <c r="H16" s="79"/>
      <c r="I16" s="1"/>
      <c r="J16" s="1"/>
    </row>
    <row r="17" spans="1:10" ht="33" customHeight="1" x14ac:dyDescent="0.35">
      <c r="A17" s="166"/>
      <c r="B17" s="166"/>
      <c r="C17" s="166"/>
      <c r="D17" s="166"/>
      <c r="E17" s="166"/>
      <c r="F17" s="166"/>
      <c r="G17" s="79"/>
      <c r="H17" s="79"/>
      <c r="I17" s="1"/>
      <c r="J17" s="1"/>
    </row>
    <row r="18" spans="1:10" ht="41" customHeight="1" x14ac:dyDescent="0.35">
      <c r="A18" s="145"/>
      <c r="B18" s="145"/>
      <c r="C18" s="145"/>
      <c r="D18" s="166"/>
      <c r="E18" s="166"/>
      <c r="F18" s="166"/>
      <c r="G18" s="79"/>
      <c r="H18" s="79"/>
      <c r="I18" s="1"/>
      <c r="J18" s="1"/>
    </row>
    <row r="19" spans="1:10" ht="25" customHeight="1" x14ac:dyDescent="0.35">
      <c r="A19" s="142" t="s">
        <v>21</v>
      </c>
      <c r="B19" s="143"/>
      <c r="C19" s="143"/>
      <c r="D19" s="143"/>
      <c r="E19" s="143"/>
      <c r="F19" s="144"/>
      <c r="G19" s="79"/>
      <c r="H19" s="79"/>
      <c r="I19" s="1"/>
      <c r="J19" s="1"/>
    </row>
    <row r="20" spans="1:10" ht="41" customHeight="1" x14ac:dyDescent="0.35">
      <c r="A20" s="42" t="s">
        <v>17</v>
      </c>
      <c r="B20" s="43" t="s">
        <v>0</v>
      </c>
      <c r="C20" s="43" t="s">
        <v>18</v>
      </c>
      <c r="D20" s="43" t="s">
        <v>19</v>
      </c>
      <c r="E20" s="43" t="s">
        <v>20</v>
      </c>
      <c r="F20" s="42" t="s">
        <v>1</v>
      </c>
      <c r="G20" s="79"/>
      <c r="H20" s="79"/>
      <c r="I20" s="1"/>
      <c r="J20" s="1"/>
    </row>
    <row r="21" spans="1:10" ht="25" customHeight="1" x14ac:dyDescent="0.35">
      <c r="A21" s="49" t="s">
        <v>48</v>
      </c>
      <c r="B21" s="32"/>
      <c r="C21" s="32"/>
      <c r="D21" s="32"/>
      <c r="E21" s="32"/>
      <c r="F21" s="32"/>
      <c r="G21" s="79"/>
      <c r="H21" s="79"/>
      <c r="I21" s="1"/>
      <c r="J21" s="1"/>
    </row>
    <row r="22" spans="1:10" ht="25" customHeight="1" x14ac:dyDescent="0.35">
      <c r="A22" s="48" t="s">
        <v>16</v>
      </c>
      <c r="B22" s="44">
        <v>0.4</v>
      </c>
      <c r="C22" s="44">
        <v>0.25</v>
      </c>
      <c r="D22" s="44">
        <v>0.15</v>
      </c>
      <c r="E22" s="44">
        <v>0.1</v>
      </c>
      <c r="F22" s="44">
        <v>0.1</v>
      </c>
      <c r="G22" s="79"/>
      <c r="H22" s="79"/>
      <c r="I22" s="1"/>
      <c r="J22" s="1"/>
    </row>
    <row r="23" spans="1:10" ht="25" customHeight="1" x14ac:dyDescent="0.35">
      <c r="A23" s="48" t="s">
        <v>51</v>
      </c>
      <c r="B23" s="45">
        <f>(B21/100)*40</f>
        <v>0</v>
      </c>
      <c r="C23" s="45">
        <f>(C21/100)*25</f>
        <v>0</v>
      </c>
      <c r="D23" s="45">
        <f>(D21/100)*15</f>
        <v>0</v>
      </c>
      <c r="E23" s="45">
        <f>(E21/100)*10</f>
        <v>0</v>
      </c>
      <c r="F23" s="45">
        <f>(F21/100)*10</f>
        <v>0</v>
      </c>
      <c r="G23" s="79"/>
      <c r="H23" s="79"/>
      <c r="I23" s="1"/>
      <c r="J23" s="1"/>
    </row>
    <row r="24" spans="1:10" x14ac:dyDescent="0.35">
      <c r="A24" s="87"/>
      <c r="B24" s="88">
        <f>B21*20</f>
        <v>0</v>
      </c>
      <c r="C24" s="88">
        <f>C21*20</f>
        <v>0</v>
      </c>
      <c r="D24" s="88">
        <f>D21*20</f>
        <v>0</v>
      </c>
      <c r="E24" s="88">
        <f>E21*20</f>
        <v>0</v>
      </c>
      <c r="F24" s="98">
        <f>F21*20</f>
        <v>0</v>
      </c>
      <c r="G24" s="79"/>
      <c r="H24" s="79"/>
      <c r="I24" s="1"/>
      <c r="J24" s="1"/>
    </row>
    <row r="25" spans="1:10" ht="26" customHeight="1" x14ac:dyDescent="0.35">
      <c r="A25" s="160" t="s">
        <v>70</v>
      </c>
      <c r="B25" s="160"/>
      <c r="C25" s="160"/>
      <c r="D25" s="160"/>
      <c r="E25" s="164">
        <f>SUM(B23:F23)</f>
        <v>0</v>
      </c>
      <c r="F25" s="165"/>
      <c r="G25" s="79"/>
      <c r="H25" s="79"/>
      <c r="I25" s="1"/>
      <c r="J25" s="1"/>
    </row>
    <row r="26" spans="1:10" ht="38" customHeight="1" x14ac:dyDescent="0.35">
      <c r="A26" s="145" t="str">
        <f>IF(B21&gt;B15," Non Compliant the Daily Price Rate for Partner including Managing Partner exceeds 8 x Hourly Price Rate for respective grade","")</f>
        <v/>
      </c>
      <c r="B26" s="145"/>
      <c r="C26" s="145"/>
      <c r="D26" s="145" t="str">
        <f>IF(D21&gt;D15," Non Compliant the Daily Price Rate for Solicitor/Associate exceeds 8 x Hourly Price Rate for respective grade ","")</f>
        <v/>
      </c>
      <c r="E26" s="145"/>
      <c r="F26" s="145"/>
      <c r="G26" s="145" t="str">
        <f>IF(F21&gt;F15,"Non Compliant the Daily Price Rate for Trainee Solicitor/Paralegal exceeds 8 x Hourly Price Rate for respective grade ","")</f>
        <v/>
      </c>
      <c r="H26" s="145"/>
      <c r="I26" s="169"/>
      <c r="J26" s="169"/>
    </row>
    <row r="27" spans="1:10" ht="42.5" customHeight="1" x14ac:dyDescent="0.35">
      <c r="A27" s="145" t="str">
        <f>IF(C21&gt;C15," Non Compliant the Daily Price Rate for Senior Solicitor/Senior Associate/Legal Director exceeds 8 x Hourly Price Rate for respective grade ","")</f>
        <v/>
      </c>
      <c r="B27" s="145"/>
      <c r="C27" s="145"/>
      <c r="D27" s="145" t="str">
        <f>IF(E21&gt;E15," Non Compliant the Daily Price Rate for Junior Solicitor exceeds 8 x Hourly Price Rate for respective grade ","")</f>
        <v/>
      </c>
      <c r="E27" s="145"/>
      <c r="F27" s="145"/>
      <c r="G27" s="81"/>
      <c r="H27" s="81"/>
      <c r="I27" s="95"/>
      <c r="J27" s="95"/>
    </row>
    <row r="28" spans="1:10" ht="25" customHeight="1" x14ac:dyDescent="0.35">
      <c r="A28" s="142" t="s">
        <v>22</v>
      </c>
      <c r="B28" s="143"/>
      <c r="C28" s="143"/>
      <c r="D28" s="143"/>
      <c r="E28" s="143"/>
      <c r="F28" s="144"/>
      <c r="G28" s="79"/>
      <c r="H28" s="79"/>
      <c r="I28" s="1"/>
      <c r="J28" s="1"/>
    </row>
    <row r="29" spans="1:10" ht="41" customHeight="1" x14ac:dyDescent="0.35">
      <c r="A29" s="73" t="s">
        <v>17</v>
      </c>
      <c r="B29" s="41" t="s">
        <v>0</v>
      </c>
      <c r="C29" s="41" t="s">
        <v>18</v>
      </c>
      <c r="D29" s="41" t="s">
        <v>19</v>
      </c>
      <c r="E29" s="41" t="s">
        <v>20</v>
      </c>
      <c r="F29" s="73" t="s">
        <v>1</v>
      </c>
      <c r="G29" s="79"/>
      <c r="H29" s="79"/>
      <c r="I29" s="1"/>
      <c r="J29" s="1"/>
    </row>
    <row r="30" spans="1:10" ht="25" customHeight="1" x14ac:dyDescent="0.35">
      <c r="A30" s="47" t="s">
        <v>49</v>
      </c>
      <c r="B30" s="32"/>
      <c r="C30" s="32"/>
      <c r="D30" s="32"/>
      <c r="E30" s="32"/>
      <c r="F30" s="32"/>
      <c r="G30" s="79"/>
      <c r="H30" s="79"/>
      <c r="I30" s="1"/>
      <c r="J30" s="1"/>
    </row>
    <row r="31" spans="1:10" ht="25" customHeight="1" x14ac:dyDescent="0.35">
      <c r="A31" s="48" t="s">
        <v>16</v>
      </c>
      <c r="B31" s="44">
        <v>0.4</v>
      </c>
      <c r="C31" s="44">
        <v>0.25</v>
      </c>
      <c r="D31" s="44">
        <v>0.15</v>
      </c>
      <c r="E31" s="44">
        <v>0.1</v>
      </c>
      <c r="F31" s="44">
        <v>0.1</v>
      </c>
      <c r="G31" s="79"/>
      <c r="H31" s="79"/>
      <c r="I31" s="1"/>
      <c r="J31" s="1"/>
    </row>
    <row r="32" spans="1:10" ht="25" customHeight="1" x14ac:dyDescent="0.35">
      <c r="A32" s="48" t="s">
        <v>52</v>
      </c>
      <c r="B32" s="45">
        <f>(B30/100)*40</f>
        <v>0</v>
      </c>
      <c r="C32" s="45">
        <f>(C30/100)*25</f>
        <v>0</v>
      </c>
      <c r="D32" s="45">
        <f>(D30/100)*15</f>
        <v>0</v>
      </c>
      <c r="E32" s="45">
        <f>(E30/100)*10</f>
        <v>0</v>
      </c>
      <c r="F32" s="45">
        <f>(F30/100)*10</f>
        <v>0</v>
      </c>
      <c r="G32" s="79"/>
      <c r="H32" s="79"/>
      <c r="I32" s="1"/>
      <c r="J32" s="1"/>
    </row>
    <row r="33" spans="1:10" x14ac:dyDescent="0.35">
      <c r="A33" s="87"/>
      <c r="B33" s="86"/>
      <c r="C33" s="86"/>
      <c r="D33" s="86"/>
      <c r="E33" s="86"/>
      <c r="F33" s="99"/>
      <c r="G33" s="79"/>
      <c r="H33" s="79"/>
      <c r="I33" s="1"/>
      <c r="J33" s="1"/>
    </row>
    <row r="34" spans="1:10" ht="26" customHeight="1" x14ac:dyDescent="0.35">
      <c r="A34" s="160" t="s">
        <v>73</v>
      </c>
      <c r="B34" s="160"/>
      <c r="C34" s="160"/>
      <c r="D34" s="160"/>
      <c r="E34" s="164">
        <f>SUM(B32:F32)</f>
        <v>0</v>
      </c>
      <c r="F34" s="165"/>
      <c r="G34" s="79"/>
      <c r="H34" s="79"/>
      <c r="I34" s="1"/>
      <c r="J34" s="1"/>
    </row>
    <row r="35" spans="1:10" ht="41" customHeight="1" x14ac:dyDescent="0.35">
      <c r="A35" s="145" t="str">
        <f>IF(B30&gt;B24,"Non Compliant the Monthly Price Rate for Partner including Managing Partner exceeds 20 x Daily Price Rate for respective grade","")</f>
        <v/>
      </c>
      <c r="B35" s="145"/>
      <c r="C35" s="145"/>
      <c r="D35" s="145" t="str">
        <f>IF(D30&gt;D24," Non Compliant the Monthly Price Rate for Solicitor/Associate exceeds 20 x Daily Price Rate for respective grade ","")</f>
        <v/>
      </c>
      <c r="E35" s="145"/>
      <c r="F35" s="145"/>
      <c r="G35" s="145" t="str">
        <f>IF(F30&gt;F24,"Non Compliant the Monthly Price Rate for Trainee Solicitor/Paralegal exceeds 20 x Daily Price Rate for respective grade ","")</f>
        <v/>
      </c>
      <c r="H35" s="145"/>
      <c r="I35" s="169"/>
      <c r="J35" s="169"/>
    </row>
    <row r="36" spans="1:10" ht="41" customHeight="1" x14ac:dyDescent="0.35">
      <c r="A36" s="145" t="str">
        <f>IF(C30&gt;C24," Non Compliant the Monthly Price Rate for Senior Solicitor/Senior Associate/Legal Director exceeds 20 x Daily Price  Rate for respective grade ","")</f>
        <v/>
      </c>
      <c r="B36" s="145"/>
      <c r="C36" s="145"/>
      <c r="D36" s="145" t="str">
        <f>IF(E30&gt;E24," Non Compliant the Monthly Price Rate for Junior Solicitor exceeds 20 x Daily Price Rate for respective grade ","")</f>
        <v/>
      </c>
      <c r="E36" s="145"/>
      <c r="F36" s="145"/>
      <c r="G36" s="90"/>
      <c r="H36" s="90"/>
      <c r="I36" s="100"/>
      <c r="J36" s="100"/>
    </row>
    <row r="37" spans="1:10" x14ac:dyDescent="0.35">
      <c r="A37" s="101"/>
      <c r="B37" s="101"/>
      <c r="C37" s="101"/>
      <c r="D37" s="101"/>
      <c r="E37" s="101"/>
      <c r="F37" s="101"/>
      <c r="G37" s="101"/>
      <c r="H37" s="101"/>
    </row>
    <row r="38" spans="1:10" x14ac:dyDescent="0.35">
      <c r="A38" s="101"/>
      <c r="B38" s="101"/>
      <c r="C38" s="101"/>
      <c r="D38" s="101"/>
      <c r="E38" s="101"/>
      <c r="F38" s="101"/>
      <c r="G38" s="101"/>
      <c r="H38" s="101"/>
    </row>
    <row r="39" spans="1:10" x14ac:dyDescent="0.35">
      <c r="A39" s="101"/>
      <c r="B39" s="101"/>
      <c r="C39" s="101"/>
      <c r="D39" s="101"/>
      <c r="E39" s="101"/>
      <c r="F39" s="101"/>
      <c r="G39" s="101"/>
      <c r="H39" s="101"/>
    </row>
  </sheetData>
  <sheetProtection algorithmName="SHA-512" hashValue="OuquEceiVEUyPKwce4LPKbi+e26H5NtGoJIFXiZq2maO45BfiCiQTfDR4JA9E8rm3MA2I6O5wore3CqkZgOXkg==" saltValue="TeMeo2xZau3zetk+U6e9lA==" spinCount="100000" sheet="1" objects="1" scenarios="1"/>
  <protectedRanges>
    <protectedRange sqref="B12:E12 B21:E21 B30:E30" name="Range2_1"/>
  </protectedRanges>
  <mergeCells count="30">
    <mergeCell ref="G35:J35"/>
    <mergeCell ref="A36:C36"/>
    <mergeCell ref="D36:F36"/>
    <mergeCell ref="A1:I1"/>
    <mergeCell ref="A2:B2"/>
    <mergeCell ref="A27:C27"/>
    <mergeCell ref="D27:F27"/>
    <mergeCell ref="A28:F28"/>
    <mergeCell ref="A34:D34"/>
    <mergeCell ref="E34:F34"/>
    <mergeCell ref="A35:C35"/>
    <mergeCell ref="D35:F35"/>
    <mergeCell ref="A19:F19"/>
    <mergeCell ref="A25:D25"/>
    <mergeCell ref="E25:F25"/>
    <mergeCell ref="A26:C26"/>
    <mergeCell ref="D26:F26"/>
    <mergeCell ref="G26:J26"/>
    <mergeCell ref="A10:F10"/>
    <mergeCell ref="A16:D16"/>
    <mergeCell ref="E16:F16"/>
    <mergeCell ref="A17:C17"/>
    <mergeCell ref="D17:F17"/>
    <mergeCell ref="A18:C18"/>
    <mergeCell ref="D18:F18"/>
    <mergeCell ref="B3:I3"/>
    <mergeCell ref="A4:I4"/>
    <mergeCell ref="A5:I5"/>
    <mergeCell ref="A6:I6"/>
    <mergeCell ref="A7:I7"/>
  </mergeCells>
  <conditionalFormatting sqref="C21">
    <cfRule type="expression" dxfId="33" priority="9">
      <formula>C21&gt;C15</formula>
    </cfRule>
  </conditionalFormatting>
  <conditionalFormatting sqref="D21">
    <cfRule type="expression" dxfId="32" priority="8">
      <formula>D21&gt;D15</formula>
    </cfRule>
  </conditionalFormatting>
  <conditionalFormatting sqref="E21">
    <cfRule type="expression" dxfId="31" priority="7">
      <formula>E21&gt;E15</formula>
    </cfRule>
  </conditionalFormatting>
  <conditionalFormatting sqref="F21">
    <cfRule type="expression" dxfId="30" priority="6">
      <formula>F21&gt;F15</formula>
    </cfRule>
  </conditionalFormatting>
  <conditionalFormatting sqref="B30">
    <cfRule type="expression" dxfId="29" priority="5">
      <formula>B30&gt;B24</formula>
    </cfRule>
  </conditionalFormatting>
  <conditionalFormatting sqref="C30">
    <cfRule type="expression" dxfId="28" priority="4">
      <formula>C30&gt;C24</formula>
    </cfRule>
  </conditionalFormatting>
  <conditionalFormatting sqref="D30">
    <cfRule type="expression" dxfId="27" priority="3">
      <formula>D30&gt;D24</formula>
    </cfRule>
  </conditionalFormatting>
  <conditionalFormatting sqref="E30">
    <cfRule type="expression" dxfId="26" priority="2">
      <formula>E30&gt;E24</formula>
    </cfRule>
  </conditionalFormatting>
  <conditionalFormatting sqref="F30">
    <cfRule type="expression" dxfId="25" priority="1">
      <formula>F30&gt;F24</formula>
    </cfRule>
  </conditionalFormatting>
  <conditionalFormatting sqref="B21">
    <cfRule type="expression" dxfId="24" priority="10">
      <formula>($B21&gt;B15)</formula>
    </cfRule>
  </conditionalFormatting>
  <hyperlinks>
    <hyperlink ref="A2:B2" location="'Index Page Please Read'!A1" display="Click to return to Index Page"/>
  </hyperlinks>
  <pageMargins left="0.7" right="0.7" top="0.75" bottom="0.75" header="0.3" footer="0.3"/>
  <pageSetup paperSize="8"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Coversheet</vt:lpstr>
      <vt:lpstr>Index Page Please Read</vt:lpstr>
      <vt:lpstr>Instructions Please Read</vt:lpstr>
      <vt:lpstr>Lot 1</vt:lpstr>
      <vt:lpstr>Lot 2a England &amp; Wales</vt:lpstr>
      <vt:lpstr>Lot 2b Scotland</vt:lpstr>
      <vt:lpstr>Lot 2c Northern Ireland</vt:lpstr>
      <vt:lpstr>Lot 3</vt:lpstr>
      <vt:lpstr>Lot 4</vt:lpstr>
      <vt:lpstr>Lot 5</vt:lpstr>
      <vt:lpstr>Coversheet!Print_Area</vt:lpstr>
      <vt:lpstr>'Index Page Please Read'!Print_Area</vt:lpstr>
      <vt:lpstr>'Instructions Please Read'!Print_Area</vt:lpstr>
      <vt:lpstr>'Lot 1'!Print_Area</vt:lpstr>
      <vt:lpstr>'Lot 2a England &amp; Wales'!Print_Area</vt:lpstr>
      <vt:lpstr>'Lot 2b Scotland'!Print_Area</vt:lpstr>
      <vt:lpstr>'Lot 2c Northern Ireland'!Print_Area</vt:lpstr>
      <vt:lpstr>'Lot 3'!Print_Area</vt:lpstr>
      <vt:lpstr>'Lot 4'!Print_Area</vt:lpstr>
      <vt:lpstr>'Lot 5'!Print_Area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Simpson</dc:creator>
  <cp:lastModifiedBy>Veronica Hodson</cp:lastModifiedBy>
  <cp:lastPrinted>2018-04-20T13:45:42Z</cp:lastPrinted>
  <dcterms:created xsi:type="dcterms:W3CDTF">2018-02-09T15:48:42Z</dcterms:created>
  <dcterms:modified xsi:type="dcterms:W3CDTF">2018-05-25T11:00:41Z</dcterms:modified>
</cp:coreProperties>
</file>