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richard.attwood\Downloads\"/>
    </mc:Choice>
  </mc:AlternateContent>
  <xr:revisionPtr revIDLastSave="0" documentId="13_ncr:1_{D3B41D9F-B3AF-40C3-816B-06946C58AA71}" xr6:coauthVersionLast="36" xr6:coauthVersionMax="47" xr10:uidLastSave="{00000000-0000-0000-0000-000000000000}"/>
  <bookViews>
    <workbookView xWindow="0" yWindow="0" windowWidth="19200" windowHeight="6930" xr2:uid="{00000000-000D-0000-FFFF-FFFF00000000}"/>
  </bookViews>
  <sheets>
    <sheet name="Calc Tool" sheetId="3" r:id="rId1"/>
    <sheet name="Final Fee Tables" sheetId="6" r:id="rId2"/>
    <sheet name="Guidance" sheetId="5" r:id="rId3"/>
  </sheets>
  <definedNames>
    <definedName name="solver_adj" localSheetId="0" hidden="1">'Calc Tool'!#REF!</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lhs1" localSheetId="0" hidden="1">'Calc Tool'!#REF!</definedName>
    <definedName name="solver_lhs2" localSheetId="0" hidden="1">'Calc Tool'!#REF!</definedName>
    <definedName name="solver_lhs3" localSheetId="0" hidden="1">'Calc Tool'!#REF!</definedName>
    <definedName name="solver_lhs4" localSheetId="0" hidden="1">'Calc Tool'!#REF!</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4</definedName>
    <definedName name="solver_nwt" localSheetId="0" hidden="1">1</definedName>
    <definedName name="solver_opt" localSheetId="0" hidden="1">'Calc Tool'!#REF!</definedName>
    <definedName name="solver_pre" localSheetId="0" hidden="1">0.000001</definedName>
    <definedName name="solver_rbv" localSheetId="0" hidden="1">1</definedName>
    <definedName name="solver_rel1" localSheetId="0" hidden="1">3</definedName>
    <definedName name="solver_rel2" localSheetId="0" hidden="1">3</definedName>
    <definedName name="solver_rel3" localSheetId="0" hidden="1">3</definedName>
    <definedName name="solver_rel4" localSheetId="0" hidden="1">3</definedName>
    <definedName name="solver_rhs1" localSheetId="0" hidden="1">0</definedName>
    <definedName name="solver_rhs2" localSheetId="0" hidden="1">1%</definedName>
    <definedName name="solver_rhs3" localSheetId="0" hidden="1">1%</definedName>
    <definedName name="solver_rhs4" localSheetId="0" hidden="1">0.01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1</definedName>
    <definedName name="solver_ver" localSheetId="0" hidden="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5" i="6" l="1"/>
  <c r="G105" i="6"/>
  <c r="H105" i="6"/>
  <c r="I105" i="6"/>
  <c r="J105" i="6"/>
  <c r="K105" i="6"/>
  <c r="L105" i="6"/>
  <c r="F106" i="6"/>
  <c r="G106" i="6"/>
  <c r="H106" i="6"/>
  <c r="I106" i="6"/>
  <c r="J106" i="6"/>
  <c r="K106" i="6"/>
  <c r="L106" i="6"/>
  <c r="F65" i="6"/>
  <c r="G65" i="6"/>
  <c r="H65" i="6"/>
  <c r="I65" i="6"/>
  <c r="J65" i="6"/>
  <c r="K65" i="6"/>
  <c r="L65" i="6"/>
  <c r="F66" i="6"/>
  <c r="G66" i="6"/>
  <c r="H66" i="6"/>
  <c r="I66" i="6"/>
  <c r="J66" i="6"/>
  <c r="K66" i="6"/>
  <c r="L66" i="6"/>
  <c r="O24" i="6"/>
  <c r="N24" i="6"/>
  <c r="P24" i="6"/>
  <c r="Q24" i="6"/>
  <c r="R24" i="6"/>
  <c r="S24" i="6"/>
  <c r="T24" i="6"/>
  <c r="J26" i="6"/>
  <c r="K26" i="6"/>
  <c r="L26" i="6"/>
  <c r="L24" i="6"/>
  <c r="J24" i="6"/>
  <c r="K24" i="6"/>
  <c r="H238" i="3"/>
  <c r="H125" i="6" s="1"/>
  <c r="F238" i="3"/>
  <c r="F125" i="6" s="1"/>
  <c r="G238" i="3"/>
  <c r="E238" i="3"/>
  <c r="E125" i="6" s="1"/>
  <c r="G234" i="3"/>
  <c r="F234" i="3"/>
  <c r="H234" i="3"/>
  <c r="E234" i="3"/>
  <c r="F231" i="3"/>
  <c r="E231" i="3"/>
  <c r="F230" i="3"/>
  <c r="G230" i="3"/>
  <c r="H230" i="3"/>
  <c r="E230" i="3"/>
  <c r="H227" i="3"/>
  <c r="R104" i="6" s="1"/>
  <c r="E220" i="3"/>
  <c r="F212" i="3"/>
  <c r="F85" i="6" s="1"/>
  <c r="G212" i="3"/>
  <c r="H212" i="3"/>
  <c r="H85" i="6" s="1"/>
  <c r="E212" i="3"/>
  <c r="F208" i="3"/>
  <c r="I76" i="6" s="1"/>
  <c r="G208" i="3"/>
  <c r="H208" i="3"/>
  <c r="E208" i="3"/>
  <c r="L204" i="3"/>
  <c r="K204" i="3"/>
  <c r="M204" i="3"/>
  <c r="F205" i="3"/>
  <c r="E205" i="3"/>
  <c r="F204" i="3"/>
  <c r="G204" i="3"/>
  <c r="H204" i="3"/>
  <c r="E204" i="3"/>
  <c r="M199" i="3"/>
  <c r="K194" i="3"/>
  <c r="H201" i="3"/>
  <c r="R64" i="6" s="1"/>
  <c r="E194" i="3"/>
  <c r="G227" i="3"/>
  <c r="N104" i="6" s="1"/>
  <c r="H226" i="3"/>
  <c r="G226" i="3"/>
  <c r="F227" i="3"/>
  <c r="I104" i="6" s="1"/>
  <c r="E227" i="3"/>
  <c r="G104" i="6" s="1"/>
  <c r="F226" i="3"/>
  <c r="E226" i="3"/>
  <c r="F225" i="3"/>
  <c r="E225" i="3"/>
  <c r="F224" i="3"/>
  <c r="E224" i="3"/>
  <c r="H222" i="3"/>
  <c r="G222" i="3"/>
  <c r="H223" i="3"/>
  <c r="G223" i="3"/>
  <c r="F223" i="3"/>
  <c r="E223" i="3"/>
  <c r="H221" i="3"/>
  <c r="G221" i="3"/>
  <c r="F221" i="3"/>
  <c r="E221" i="3"/>
  <c r="F220" i="3"/>
  <c r="G220" i="3"/>
  <c r="H220" i="3"/>
  <c r="Q76" i="6"/>
  <c r="E76" i="6"/>
  <c r="G201" i="3"/>
  <c r="N64" i="6" s="1"/>
  <c r="H200" i="3"/>
  <c r="G200" i="3"/>
  <c r="F201" i="3"/>
  <c r="K64" i="6" s="1"/>
  <c r="E201" i="3"/>
  <c r="F64" i="6" s="1"/>
  <c r="F200" i="3"/>
  <c r="E200" i="3"/>
  <c r="F199" i="3"/>
  <c r="E199" i="3"/>
  <c r="F198" i="3"/>
  <c r="E198" i="3"/>
  <c r="F197" i="3"/>
  <c r="E197" i="3"/>
  <c r="H197" i="3"/>
  <c r="G197" i="3"/>
  <c r="H196" i="3"/>
  <c r="G196" i="3"/>
  <c r="H195" i="3"/>
  <c r="G195" i="3"/>
  <c r="F195" i="3"/>
  <c r="E195" i="3"/>
  <c r="F194" i="3"/>
  <c r="G194" i="3"/>
  <c r="H194" i="3"/>
  <c r="E70" i="3"/>
  <c r="G125" i="6"/>
  <c r="I116" i="6"/>
  <c r="Q116" i="6"/>
  <c r="E116" i="6"/>
  <c r="E85" i="6"/>
  <c r="M76" i="6"/>
  <c r="D60" i="6"/>
  <c r="D65" i="6"/>
  <c r="D45" i="6"/>
  <c r="D85" i="6" s="1"/>
  <c r="D125" i="6" s="1"/>
  <c r="D36" i="6"/>
  <c r="D76" i="6" s="1"/>
  <c r="D116" i="6" s="1"/>
  <c r="D26" i="6"/>
  <c r="D66" i="6" s="1"/>
  <c r="D25" i="6"/>
  <c r="D18" i="6"/>
  <c r="D19" i="6"/>
  <c r="D20" i="6"/>
  <c r="D21" i="6"/>
  <c r="D22" i="6"/>
  <c r="D23" i="6"/>
  <c r="D24" i="6"/>
  <c r="D64" i="6" s="1"/>
  <c r="D17" i="6"/>
  <c r="E17" i="6" s="1"/>
  <c r="Q64" i="6" l="1"/>
  <c r="E60" i="6"/>
  <c r="F104" i="6"/>
  <c r="I64" i="6"/>
  <c r="P64" i="6"/>
  <c r="T104" i="6"/>
  <c r="H64" i="6"/>
  <c r="O64" i="6"/>
  <c r="L104" i="6"/>
  <c r="S104" i="6"/>
  <c r="G64" i="6"/>
  <c r="K104" i="6"/>
  <c r="Q104" i="6"/>
  <c r="J64" i="6"/>
  <c r="J104" i="6"/>
  <c r="P104" i="6"/>
  <c r="T64" i="6"/>
  <c r="O104" i="6"/>
  <c r="L64" i="6"/>
  <c r="S64" i="6"/>
  <c r="H104" i="6"/>
  <c r="M60" i="6"/>
  <c r="M100" i="6"/>
  <c r="G85" i="6"/>
  <c r="M116" i="6"/>
  <c r="D106" i="6"/>
  <c r="E66" i="6"/>
  <c r="D62" i="6"/>
  <c r="Q65" i="6"/>
  <c r="D63" i="6"/>
  <c r="E65" i="6"/>
  <c r="D104" i="6"/>
  <c r="D61" i="6"/>
  <c r="Q60" i="6"/>
  <c r="D57" i="6"/>
  <c r="D59" i="6"/>
  <c r="M64" i="6"/>
  <c r="D100" i="6"/>
  <c r="E64" i="6"/>
  <c r="I60" i="6"/>
  <c r="D58" i="6"/>
  <c r="M65" i="6"/>
  <c r="D105" i="6"/>
  <c r="E105" i="6" s="1"/>
  <c r="K267" i="3"/>
  <c r="I100" i="6" l="1"/>
  <c r="Q100" i="6"/>
  <c r="E100" i="6"/>
  <c r="M104" i="6"/>
  <c r="E104" i="6"/>
  <c r="Q105" i="6"/>
  <c r="M105" i="6"/>
  <c r="E106" i="6"/>
  <c r="I58" i="6"/>
  <c r="Q58" i="6"/>
  <c r="M58" i="6"/>
  <c r="E58" i="6"/>
  <c r="D98" i="6"/>
  <c r="E63" i="6"/>
  <c r="I63" i="6"/>
  <c r="M63" i="6"/>
  <c r="D103" i="6"/>
  <c r="Q63" i="6"/>
  <c r="Q59" i="6"/>
  <c r="D99" i="6"/>
  <c r="M59" i="6"/>
  <c r="D101" i="6"/>
  <c r="I61" i="6"/>
  <c r="E61" i="6"/>
  <c r="D102" i="6"/>
  <c r="E62" i="6"/>
  <c r="I62" i="6"/>
  <c r="I57" i="6"/>
  <c r="Q57" i="6"/>
  <c r="E57" i="6"/>
  <c r="M57" i="6"/>
  <c r="D97" i="6"/>
  <c r="E71" i="3"/>
  <c r="I102" i="6" l="1"/>
  <c r="E102" i="6"/>
  <c r="Q103" i="6"/>
  <c r="E103" i="6"/>
  <c r="I103" i="6"/>
  <c r="M103" i="6"/>
  <c r="M97" i="6"/>
  <c r="I97" i="6"/>
  <c r="E97" i="6"/>
  <c r="Q97" i="6"/>
  <c r="I101" i="6"/>
  <c r="E101" i="6"/>
  <c r="Q98" i="6"/>
  <c r="M98" i="6"/>
  <c r="I98" i="6"/>
  <c r="E98" i="6"/>
  <c r="E18" i="6"/>
  <c r="M99" i="6"/>
  <c r="Q99" i="6"/>
  <c r="M273" i="3"/>
  <c r="J272" i="3"/>
  <c r="L299" i="3"/>
  <c r="J299" i="3" s="1"/>
  <c r="L298" i="3"/>
  <c r="L293" i="3"/>
  <c r="K294" i="3" s="1"/>
  <c r="L288" i="3"/>
  <c r="L287" i="3"/>
  <c r="L282" i="3"/>
  <c r="L281" i="3"/>
  <c r="L280" i="3"/>
  <c r="L275" i="3"/>
  <c r="J275" i="3" s="1"/>
  <c r="L274" i="3"/>
  <c r="J274" i="3" s="1"/>
  <c r="L273" i="3"/>
  <c r="J273" i="3" s="1"/>
  <c r="L272" i="3"/>
  <c r="L271" i="3"/>
  <c r="L260" i="3"/>
  <c r="L258" i="3"/>
  <c r="L259" i="3"/>
  <c r="L253" i="3"/>
  <c r="L252" i="3"/>
  <c r="K300" i="3" l="1"/>
  <c r="K283" i="3" l="1"/>
  <c r="L300" i="3"/>
  <c r="L289" i="3"/>
  <c r="K289" i="3"/>
  <c r="L294" i="3"/>
  <c r="L283" i="3"/>
  <c r="K276" i="3" l="1"/>
  <c r="L267" i="3"/>
  <c r="L262" i="3"/>
  <c r="L276" i="3"/>
  <c r="K262" i="3"/>
  <c r="K254" i="3" l="1"/>
  <c r="L254" i="3"/>
  <c r="K208" i="3"/>
  <c r="M208" i="3"/>
  <c r="L208" i="3"/>
  <c r="M84" i="3"/>
  <c r="L84" i="3"/>
  <c r="K84" i="3"/>
  <c r="L181" i="3"/>
  <c r="L182" i="3"/>
  <c r="L183" i="3"/>
  <c r="L180" i="3"/>
  <c r="R76" i="6" l="1"/>
  <c r="F76" i="6"/>
  <c r="J76" i="6"/>
  <c r="N76" i="6"/>
  <c r="R57" i="6"/>
  <c r="F57" i="6"/>
  <c r="N57" i="6"/>
  <c r="J57" i="6"/>
  <c r="K76" i="6"/>
  <c r="O76" i="6"/>
  <c r="S76" i="6"/>
  <c r="G76" i="6"/>
  <c r="L76" i="6"/>
  <c r="H76" i="6"/>
  <c r="T76" i="6"/>
  <c r="P76" i="6"/>
  <c r="M234" i="3"/>
  <c r="L234" i="3"/>
  <c r="K234" i="3"/>
  <c r="M230" i="3"/>
  <c r="L230" i="3"/>
  <c r="K230" i="3"/>
  <c r="M226" i="3"/>
  <c r="L226" i="3"/>
  <c r="K226" i="3"/>
  <c r="M225" i="3"/>
  <c r="L225" i="3"/>
  <c r="K225" i="3"/>
  <c r="D225" i="3"/>
  <c r="M224" i="3"/>
  <c r="L224" i="3"/>
  <c r="K224" i="3"/>
  <c r="M223" i="3"/>
  <c r="L223" i="3"/>
  <c r="K223" i="3"/>
  <c r="M222" i="3"/>
  <c r="L222" i="3"/>
  <c r="K222" i="3"/>
  <c r="M221" i="3"/>
  <c r="L221" i="3"/>
  <c r="K221" i="3"/>
  <c r="M220" i="3"/>
  <c r="L220" i="3"/>
  <c r="K220" i="3"/>
  <c r="K125" i="3"/>
  <c r="L125" i="3"/>
  <c r="M125" i="3"/>
  <c r="M80" i="3"/>
  <c r="L80" i="3"/>
  <c r="K80" i="3"/>
  <c r="L70" i="3"/>
  <c r="G17" i="6" s="1"/>
  <c r="M70" i="3"/>
  <c r="H17" i="6" s="1"/>
  <c r="L71" i="3"/>
  <c r="G18" i="6" s="1"/>
  <c r="M71" i="3"/>
  <c r="H18" i="6" s="1"/>
  <c r="L72" i="3"/>
  <c r="M72" i="3"/>
  <c r="L73" i="3"/>
  <c r="M73" i="3"/>
  <c r="L74" i="3"/>
  <c r="M74" i="3"/>
  <c r="L75" i="3"/>
  <c r="M75" i="3"/>
  <c r="L76" i="3"/>
  <c r="M76" i="3"/>
  <c r="K71" i="3"/>
  <c r="F18" i="6" s="1"/>
  <c r="K72" i="3"/>
  <c r="K73" i="3"/>
  <c r="K74" i="3"/>
  <c r="K75" i="3"/>
  <c r="K76" i="3"/>
  <c r="K70" i="3"/>
  <c r="F17" i="6" s="1"/>
  <c r="M200" i="3"/>
  <c r="L200" i="3"/>
  <c r="K200" i="3"/>
  <c r="L199" i="3"/>
  <c r="K199" i="3"/>
  <c r="M198" i="3"/>
  <c r="L198" i="3"/>
  <c r="K198" i="3"/>
  <c r="M197" i="3"/>
  <c r="L197" i="3"/>
  <c r="K197" i="3"/>
  <c r="M196" i="3"/>
  <c r="L196" i="3"/>
  <c r="K196" i="3"/>
  <c r="M195" i="3"/>
  <c r="L195" i="3"/>
  <c r="K195" i="3"/>
  <c r="M194" i="3"/>
  <c r="L194" i="3"/>
  <c r="D199" i="3"/>
  <c r="O100" i="6" l="1"/>
  <c r="G100" i="6"/>
  <c r="S100" i="6"/>
  <c r="K100" i="6"/>
  <c r="L102" i="6"/>
  <c r="H102" i="6"/>
  <c r="S116" i="6"/>
  <c r="G116" i="6"/>
  <c r="K116" i="6"/>
  <c r="O116" i="6"/>
  <c r="N98" i="6"/>
  <c r="J98" i="6"/>
  <c r="R98" i="6"/>
  <c r="F98" i="6"/>
  <c r="T100" i="6"/>
  <c r="H100" i="6"/>
  <c r="P100" i="6"/>
  <c r="L100" i="6"/>
  <c r="N103" i="6"/>
  <c r="F103" i="6"/>
  <c r="R103" i="6"/>
  <c r="J103" i="6"/>
  <c r="H116" i="6"/>
  <c r="P116" i="6"/>
  <c r="T116" i="6"/>
  <c r="L116" i="6"/>
  <c r="O98" i="6"/>
  <c r="S98" i="6"/>
  <c r="K98" i="6"/>
  <c r="G98" i="6"/>
  <c r="J101" i="6"/>
  <c r="F101" i="6"/>
  <c r="O103" i="6"/>
  <c r="K103" i="6"/>
  <c r="S103" i="6"/>
  <c r="G103" i="6"/>
  <c r="T98" i="6"/>
  <c r="L98" i="6"/>
  <c r="H98" i="6"/>
  <c r="P98" i="6"/>
  <c r="K101" i="6"/>
  <c r="G101" i="6"/>
  <c r="H103" i="6"/>
  <c r="T103" i="6"/>
  <c r="L103" i="6"/>
  <c r="P103" i="6"/>
  <c r="P97" i="6"/>
  <c r="H97" i="6"/>
  <c r="L97" i="6"/>
  <c r="T97" i="6"/>
  <c r="L101" i="6"/>
  <c r="H101" i="6"/>
  <c r="N105" i="6"/>
  <c r="R105" i="6"/>
  <c r="S105" i="6"/>
  <c r="O105" i="6"/>
  <c r="N97" i="6"/>
  <c r="F97" i="6"/>
  <c r="R97" i="6"/>
  <c r="J97" i="6"/>
  <c r="F102" i="6"/>
  <c r="J102" i="6"/>
  <c r="T105" i="6"/>
  <c r="P105" i="6"/>
  <c r="O97" i="6"/>
  <c r="G97" i="6"/>
  <c r="K97" i="6"/>
  <c r="S97" i="6"/>
  <c r="N100" i="6"/>
  <c r="J100" i="6"/>
  <c r="F100" i="6"/>
  <c r="R100" i="6"/>
  <c r="K102" i="6"/>
  <c r="G102" i="6"/>
  <c r="F116" i="6"/>
  <c r="J116" i="6"/>
  <c r="R116" i="6"/>
  <c r="N116" i="6"/>
  <c r="L61" i="6"/>
  <c r="H61" i="6"/>
  <c r="G62" i="6"/>
  <c r="K62" i="6"/>
  <c r="N65" i="6"/>
  <c r="R65" i="6"/>
  <c r="K57" i="6"/>
  <c r="O57" i="6"/>
  <c r="S57" i="6"/>
  <c r="G57" i="6"/>
  <c r="N60" i="6"/>
  <c r="F60" i="6"/>
  <c r="R60" i="6"/>
  <c r="J60" i="6"/>
  <c r="L62" i="6"/>
  <c r="H62" i="6"/>
  <c r="O65" i="6"/>
  <c r="S65" i="6"/>
  <c r="N59" i="6"/>
  <c r="R59" i="6"/>
  <c r="R99" i="6"/>
  <c r="N99" i="6"/>
  <c r="T59" i="6"/>
  <c r="P59" i="6"/>
  <c r="P99" i="6"/>
  <c r="T99" i="6"/>
  <c r="L57" i="6"/>
  <c r="H57" i="6"/>
  <c r="P57" i="6"/>
  <c r="T57" i="6"/>
  <c r="S60" i="6"/>
  <c r="O60" i="6"/>
  <c r="G60" i="6"/>
  <c r="K60" i="6"/>
  <c r="N63" i="6"/>
  <c r="J63" i="6"/>
  <c r="F63" i="6"/>
  <c r="R63" i="6"/>
  <c r="T65" i="6"/>
  <c r="P65" i="6"/>
  <c r="J62" i="6"/>
  <c r="F62" i="6"/>
  <c r="G63" i="6"/>
  <c r="K63" i="6"/>
  <c r="S63" i="6"/>
  <c r="O63" i="6"/>
  <c r="T58" i="6"/>
  <c r="L58" i="6"/>
  <c r="P58" i="6"/>
  <c r="H58" i="6"/>
  <c r="G61" i="6"/>
  <c r="K61" i="6"/>
  <c r="O59" i="6"/>
  <c r="S59" i="6"/>
  <c r="O99" i="6"/>
  <c r="S99" i="6"/>
  <c r="N58" i="6"/>
  <c r="R58" i="6"/>
  <c r="F58" i="6"/>
  <c r="J58" i="6"/>
  <c r="T60" i="6"/>
  <c r="L60" i="6"/>
  <c r="P60" i="6"/>
  <c r="H60" i="6"/>
  <c r="S58" i="6"/>
  <c r="K58" i="6"/>
  <c r="O58" i="6"/>
  <c r="G58" i="6"/>
  <c r="J61" i="6"/>
  <c r="F61" i="6"/>
  <c r="T63" i="6"/>
  <c r="L63" i="6"/>
  <c r="H63" i="6"/>
  <c r="P63" i="6"/>
  <c r="E88" i="3"/>
  <c r="E45" i="6" l="1"/>
  <c r="H183" i="3" a="1"/>
  <c r="H183" i="3" s="1"/>
  <c r="G183" i="3" a="1"/>
  <c r="G183" i="3" s="1"/>
  <c r="L151" i="3"/>
  <c r="M151" i="3"/>
  <c r="K151" i="3"/>
  <c r="H160" i="3"/>
  <c r="G160" i="3"/>
  <c r="F160" i="3"/>
  <c r="E160" i="3"/>
  <c r="F151" i="3"/>
  <c r="E151" i="3"/>
  <c r="H134" i="3"/>
  <c r="G134" i="3"/>
  <c r="F134" i="3"/>
  <c r="E134" i="3"/>
  <c r="E125" i="3"/>
  <c r="F125" i="3"/>
  <c r="D125" i="3"/>
  <c r="D151" i="3"/>
  <c r="D101" i="3"/>
  <c r="H88" i="3"/>
  <c r="H45" i="6" s="1"/>
  <c r="G88" i="3"/>
  <c r="G45" i="6" s="1"/>
  <c r="F88" i="3"/>
  <c r="F45" i="6" s="1"/>
  <c r="H84" i="3"/>
  <c r="G84" i="3"/>
  <c r="F84" i="3"/>
  <c r="E84" i="3"/>
  <c r="G182" i="3" s="1" a="1"/>
  <c r="G182" i="3" s="1"/>
  <c r="F81" i="3"/>
  <c r="I26" i="6" s="1"/>
  <c r="E81" i="3"/>
  <c r="H80" i="3"/>
  <c r="G80" i="3"/>
  <c r="F80" i="3"/>
  <c r="E80" i="3"/>
  <c r="H76" i="3"/>
  <c r="G76" i="3"/>
  <c r="H77" i="3"/>
  <c r="G77" i="3"/>
  <c r="M24" i="6" s="1"/>
  <c r="F77" i="3"/>
  <c r="I24" i="6" s="1"/>
  <c r="E77" i="3"/>
  <c r="F76" i="3"/>
  <c r="E76" i="3"/>
  <c r="E75" i="3"/>
  <c r="F75" i="3"/>
  <c r="F74" i="3"/>
  <c r="E74" i="3"/>
  <c r="D75" i="3"/>
  <c r="E73" i="3"/>
  <c r="F73" i="3"/>
  <c r="G72" i="3"/>
  <c r="H72" i="3"/>
  <c r="G73" i="3"/>
  <c r="H73" i="3"/>
  <c r="F71" i="3"/>
  <c r="G71" i="3"/>
  <c r="H71" i="3"/>
  <c r="F70" i="3"/>
  <c r="G70" i="3"/>
  <c r="H70" i="3"/>
  <c r="D27" i="3"/>
  <c r="D36" i="3"/>
  <c r="D35" i="3"/>
  <c r="D32" i="3"/>
  <c r="D31" i="3"/>
  <c r="D29" i="3"/>
  <c r="D28" i="3"/>
  <c r="D25" i="3"/>
  <c r="D24" i="3"/>
  <c r="D22" i="3"/>
  <c r="D21" i="3"/>
  <c r="D20" i="3"/>
  <c r="D19" i="3"/>
  <c r="D18" i="3"/>
  <c r="D17" i="3"/>
  <c r="D238" i="3"/>
  <c r="D237" i="3"/>
  <c r="D234" i="3"/>
  <c r="D233" i="3"/>
  <c r="D231" i="3"/>
  <c r="D230" i="3"/>
  <c r="D229" i="3"/>
  <c r="D227" i="3"/>
  <c r="D226" i="3"/>
  <c r="D224" i="3"/>
  <c r="D223" i="3"/>
  <c r="D222" i="3"/>
  <c r="D221" i="3"/>
  <c r="D220" i="3"/>
  <c r="D219" i="3"/>
  <c r="D212" i="3"/>
  <c r="D211" i="3"/>
  <c r="D208" i="3"/>
  <c r="D207" i="3"/>
  <c r="D205" i="3"/>
  <c r="D204" i="3"/>
  <c r="D203" i="3"/>
  <c r="D201" i="3"/>
  <c r="D200" i="3"/>
  <c r="D198" i="3"/>
  <c r="D197" i="3"/>
  <c r="D196" i="3"/>
  <c r="D195" i="3"/>
  <c r="D194" i="3"/>
  <c r="D193" i="3"/>
  <c r="D138" i="3"/>
  <c r="D137" i="3"/>
  <c r="D134" i="3"/>
  <c r="D133" i="3"/>
  <c r="D131" i="3"/>
  <c r="D130" i="3"/>
  <c r="D129" i="3"/>
  <c r="D127" i="3"/>
  <c r="D126" i="3"/>
  <c r="D124" i="3"/>
  <c r="D123" i="3"/>
  <c r="D122" i="3"/>
  <c r="D121" i="3"/>
  <c r="D120" i="3"/>
  <c r="D119" i="3"/>
  <c r="D150" i="3"/>
  <c r="D74" i="3"/>
  <c r="E26" i="6" l="1"/>
  <c r="F26" i="6"/>
  <c r="G26" i="6"/>
  <c r="H26" i="6"/>
  <c r="E24" i="6"/>
  <c r="F24" i="6"/>
  <c r="G24" i="6"/>
  <c r="H24" i="6"/>
  <c r="R20" i="6"/>
  <c r="Q20" i="6"/>
  <c r="S20" i="6"/>
  <c r="T20" i="6"/>
  <c r="K21" i="6"/>
  <c r="J21" i="6"/>
  <c r="I21" i="6"/>
  <c r="L21" i="6"/>
  <c r="S17" i="6"/>
  <c r="T17" i="6"/>
  <c r="R17" i="6"/>
  <c r="Q17" i="6"/>
  <c r="S19" i="6"/>
  <c r="Q19" i="6"/>
  <c r="T19" i="6"/>
  <c r="R19" i="6"/>
  <c r="H22" i="6"/>
  <c r="G22" i="6"/>
  <c r="E22" i="6"/>
  <c r="F22" i="6"/>
  <c r="Q23" i="6"/>
  <c r="R23" i="6"/>
  <c r="T23" i="6"/>
  <c r="S23" i="6"/>
  <c r="I36" i="6"/>
  <c r="J36" i="6"/>
  <c r="K36" i="6"/>
  <c r="L36" i="6"/>
  <c r="P17" i="6"/>
  <c r="N17" i="6"/>
  <c r="O17" i="6"/>
  <c r="M17" i="6"/>
  <c r="M19" i="6"/>
  <c r="O19" i="6"/>
  <c r="P19" i="6"/>
  <c r="N19" i="6"/>
  <c r="H23" i="6"/>
  <c r="F23" i="6"/>
  <c r="E23" i="6"/>
  <c r="G23" i="6"/>
  <c r="F25" i="6"/>
  <c r="H25" i="6"/>
  <c r="G25" i="6"/>
  <c r="E25" i="6"/>
  <c r="P36" i="6"/>
  <c r="N36" i="6"/>
  <c r="M36" i="6"/>
  <c r="O36" i="6"/>
  <c r="K17" i="6"/>
  <c r="L17" i="6"/>
  <c r="I17" i="6"/>
  <c r="J17" i="6"/>
  <c r="J20" i="6"/>
  <c r="I20" i="6"/>
  <c r="K20" i="6"/>
  <c r="L20" i="6"/>
  <c r="I23" i="6"/>
  <c r="J23" i="6"/>
  <c r="L23" i="6"/>
  <c r="K23" i="6"/>
  <c r="K25" i="6"/>
  <c r="J25" i="6"/>
  <c r="I25" i="6"/>
  <c r="L25" i="6"/>
  <c r="Q36" i="6"/>
  <c r="R36" i="6"/>
  <c r="S36" i="6"/>
  <c r="T36" i="6"/>
  <c r="F20" i="6"/>
  <c r="G20" i="6"/>
  <c r="E20" i="6"/>
  <c r="H20" i="6"/>
  <c r="N25" i="6"/>
  <c r="O25" i="6"/>
  <c r="P25" i="6"/>
  <c r="M25" i="6"/>
  <c r="S25" i="6"/>
  <c r="R25" i="6"/>
  <c r="Q25" i="6"/>
  <c r="T25" i="6"/>
  <c r="G21" i="6"/>
  <c r="H21" i="6"/>
  <c r="E21" i="6"/>
  <c r="F21" i="6"/>
  <c r="M20" i="6"/>
  <c r="N20" i="6"/>
  <c r="O20" i="6"/>
  <c r="P20" i="6"/>
  <c r="K22" i="6"/>
  <c r="L22" i="6"/>
  <c r="I22" i="6"/>
  <c r="J22" i="6"/>
  <c r="P23" i="6"/>
  <c r="N23" i="6"/>
  <c r="O23" i="6"/>
  <c r="M23" i="6"/>
  <c r="H36" i="6"/>
  <c r="E36" i="6"/>
  <c r="F36" i="6"/>
  <c r="G36" i="6"/>
  <c r="I18" i="6"/>
  <c r="L18" i="6"/>
  <c r="K18" i="6"/>
  <c r="J18" i="6"/>
  <c r="Q18" i="6"/>
  <c r="T18" i="6"/>
  <c r="S18" i="6"/>
  <c r="R18" i="6"/>
  <c r="M18" i="6"/>
  <c r="P18" i="6"/>
  <c r="O18" i="6"/>
  <c r="N18" i="6"/>
  <c r="G180" i="3" a="1"/>
  <c r="G180" i="3" s="1"/>
  <c r="J179" i="3"/>
  <c r="G179" i="3"/>
  <c r="E150" i="3" l="1"/>
  <c r="E124" i="3" l="1"/>
  <c r="M150" i="3"/>
  <c r="M124" i="3"/>
  <c r="K150" i="3"/>
  <c r="K124" i="3"/>
  <c r="L150" i="3"/>
  <c r="L124" i="3"/>
  <c r="F153" i="3"/>
  <c r="F150" i="3"/>
  <c r="F124" i="3"/>
  <c r="G181" i="3" l="1" a="1"/>
  <c r="G181" i="3" s="1"/>
  <c r="H181" i="3" a="1"/>
  <c r="H181" i="3" s="1"/>
  <c r="H180" i="3" a="1"/>
  <c r="H180" i="3" s="1"/>
  <c r="H182" i="3" a="1"/>
  <c r="H182" i="3" s="1"/>
  <c r="K160" i="3"/>
  <c r="K134" i="3"/>
  <c r="M160" i="3"/>
  <c r="M134" i="3"/>
  <c r="L160" i="3"/>
  <c r="L134" i="3"/>
  <c r="L152" i="3"/>
  <c r="L126" i="3"/>
  <c r="K152" i="3"/>
  <c r="K126" i="3"/>
  <c r="L146" i="3"/>
  <c r="K149" i="3"/>
  <c r="K123" i="3"/>
  <c r="K147" i="3"/>
  <c r="K121" i="3"/>
  <c r="M152" i="3"/>
  <c r="M126" i="3"/>
  <c r="L148" i="3"/>
  <c r="L122" i="3"/>
  <c r="L149" i="3"/>
  <c r="L123" i="3"/>
  <c r="K146" i="3"/>
  <c r="M147" i="3"/>
  <c r="M121" i="3"/>
  <c r="M148" i="3"/>
  <c r="M122" i="3"/>
  <c r="M156" i="3"/>
  <c r="M149" i="3"/>
  <c r="M123" i="3"/>
  <c r="L147" i="3"/>
  <c r="L121" i="3"/>
  <c r="L156" i="3"/>
  <c r="K148" i="3"/>
  <c r="K122" i="3"/>
  <c r="M146" i="3"/>
  <c r="K156" i="3"/>
  <c r="H156" i="3"/>
  <c r="G153" i="3"/>
  <c r="E153" i="3"/>
  <c r="E156" i="3"/>
  <c r="G156" i="3"/>
  <c r="H153" i="3"/>
  <c r="E157" i="3"/>
  <c r="F157" i="3"/>
  <c r="F156" i="3"/>
  <c r="G123" i="3"/>
  <c r="G149" i="3"/>
  <c r="E164" i="3"/>
  <c r="G148" i="3"/>
  <c r="G122" i="3"/>
  <c r="H123" i="3"/>
  <c r="H149" i="3"/>
  <c r="G147" i="3"/>
  <c r="G121" i="3"/>
  <c r="F164" i="3"/>
  <c r="G146" i="3"/>
  <c r="E147" i="3"/>
  <c r="E121" i="3"/>
  <c r="H146" i="3"/>
  <c r="F126" i="3"/>
  <c r="F152" i="3"/>
  <c r="E126" i="3"/>
  <c r="E152" i="3"/>
  <c r="G152" i="3"/>
  <c r="G126" i="3"/>
  <c r="E123" i="3"/>
  <c r="E149" i="3"/>
  <c r="F146" i="3"/>
  <c r="H147" i="3"/>
  <c r="H121" i="3"/>
  <c r="F147" i="3"/>
  <c r="F121" i="3"/>
  <c r="H148" i="3"/>
  <c r="H122" i="3"/>
  <c r="G164" i="3"/>
  <c r="E146" i="3"/>
  <c r="H126" i="3"/>
  <c r="H152" i="3"/>
  <c r="F149" i="3"/>
  <c r="F123" i="3"/>
  <c r="H164" i="3"/>
  <c r="E185" i="3" l="1" a="1"/>
  <c r="E185" i="3" s="1"/>
  <c r="E186" i="3" s="1"/>
  <c r="E166" i="3"/>
  <c r="E140" i="3"/>
  <c r="D316" i="3"/>
  <c r="D312" i="3"/>
  <c r="D311" i="3"/>
  <c r="D164" i="3"/>
  <c r="D163" i="3"/>
  <c r="D160" i="3"/>
  <c r="D159" i="3"/>
  <c r="D157" i="3"/>
  <c r="D156" i="3"/>
  <c r="D155" i="3"/>
  <c r="D153" i="3"/>
  <c r="D152" i="3"/>
  <c r="D149" i="3"/>
  <c r="D148" i="3"/>
  <c r="D147" i="3"/>
  <c r="D146" i="3"/>
  <c r="D145" i="3"/>
  <c r="D114" i="3"/>
  <c r="D113" i="3"/>
  <c r="D110" i="3"/>
  <c r="D109" i="3"/>
  <c r="D107" i="3"/>
  <c r="D106" i="3"/>
  <c r="D105" i="3"/>
  <c r="D103" i="3"/>
  <c r="D102" i="3"/>
  <c r="D99" i="3"/>
  <c r="D98" i="3"/>
  <c r="D97" i="3"/>
  <c r="D96" i="3"/>
  <c r="D95" i="3"/>
  <c r="D88" i="3"/>
  <c r="D87" i="3"/>
  <c r="D84" i="3"/>
  <c r="D83" i="3"/>
  <c r="D81" i="3"/>
  <c r="D80" i="3"/>
  <c r="D79" i="3"/>
  <c r="D77" i="3"/>
  <c r="D76" i="3"/>
  <c r="D73" i="3"/>
  <c r="D72" i="3"/>
  <c r="D71" i="3"/>
  <c r="D70" i="3"/>
  <c r="D69" i="3"/>
  <c r="E172" i="3" l="1"/>
  <c r="E242" i="3" s="1"/>
  <c r="H179" i="3"/>
  <c r="K179" i="3" l="1"/>
  <c r="J252" i="3" l="1"/>
  <c r="M252" i="3" s="1"/>
  <c r="J298" i="3"/>
  <c r="M298" i="3" s="1"/>
  <c r="J259" i="3"/>
  <c r="M259" i="3" s="1"/>
  <c r="M299" i="3" l="1"/>
  <c r="M300" i="3" s="1"/>
  <c r="J293" i="3"/>
  <c r="M293" i="3" s="1"/>
  <c r="J287" i="3"/>
  <c r="M287" i="3" s="1"/>
  <c r="J288" i="3"/>
  <c r="M288" i="3" s="1"/>
  <c r="J266" i="3"/>
  <c r="M266" i="3" s="1"/>
  <c r="J253" i="3"/>
  <c r="M253" i="3" s="1"/>
  <c r="M254" i="3" s="1"/>
  <c r="M275" i="3"/>
  <c r="M274" i="3"/>
  <c r="M272" i="3"/>
  <c r="J271" i="3"/>
  <c r="M271" i="3" s="1"/>
  <c r="J260" i="3"/>
  <c r="M260" i="3" s="1"/>
  <c r="J258" i="3"/>
  <c r="M258" i="3" s="1"/>
  <c r="J261" i="3"/>
  <c r="M261" i="3" s="1"/>
  <c r="J282" i="3"/>
  <c r="M282" i="3" s="1"/>
  <c r="J280" i="3"/>
  <c r="M280" i="3" s="1"/>
  <c r="J281" i="3"/>
  <c r="M281" i="3" s="1"/>
  <c r="M294" i="3" l="1"/>
  <c r="M289" i="3"/>
  <c r="M262" i="3"/>
  <c r="E305" i="3" s="1"/>
  <c r="M283" i="3"/>
  <c r="M276" i="3"/>
  <c r="M267" i="3"/>
  <c r="F312" i="3" l="1"/>
  <c r="F311" i="3" l="1"/>
  <c r="F316" i="3"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<sst xmlns="http://schemas.openxmlformats.org/spreadsheetml/2006/main" count="629" uniqueCount="161">
  <si>
    <t>Calculation Tool</t>
  </si>
  <si>
    <t>Fee per Day Rate Bracket (%)</t>
  </si>
  <si>
    <t>Fee Adjustment per Hire Bracket (%)</t>
  </si>
  <si>
    <t>Contingent</t>
  </si>
  <si>
    <t>£0 - £250</t>
  </si>
  <si>
    <t>£251 - £500</t>
  </si>
  <si>
    <t>£501 - £750</t>
  </si>
  <si>
    <t xml:space="preserve">£750 + </t>
  </si>
  <si>
    <t>1-10</t>
  </si>
  <si>
    <t>11-50</t>
  </si>
  <si>
    <t>51-100</t>
  </si>
  <si>
    <t>100+</t>
  </si>
  <si>
    <t>Agencies - Admin &amp; Clerical</t>
  </si>
  <si>
    <t>Resource Augmentation</t>
  </si>
  <si>
    <t>Recruit/Train/Deploy</t>
  </si>
  <si>
    <t>Permanent</t>
  </si>
  <si>
    <t>Budget</t>
  </si>
  <si>
    <t>£0m-£2.5m</t>
  </si>
  <si>
    <t>£2.5m-£5.0m</t>
  </si>
  <si>
    <t>£5m-£7.5m</t>
  </si>
  <si>
    <t>£7.5m-£10m</t>
  </si>
  <si>
    <t>Statement of Work</t>
  </si>
  <si>
    <t>Spend per Day Rate Bracket (£)</t>
  </si>
  <si>
    <t>Spend per Hire Bracket (£)</t>
  </si>
  <si>
    <t>Spend per Budget Bracket (£)</t>
  </si>
  <si>
    <t>Total</t>
  </si>
  <si>
    <t>Min. Acceptable Score</t>
  </si>
  <si>
    <t>Zero Line</t>
  </si>
  <si>
    <t>Max. Score</t>
  </si>
  <si>
    <t>Max. Impact</t>
  </si>
  <si>
    <t>Scoring</t>
  </si>
  <si>
    <t>Output</t>
  </si>
  <si>
    <t>CCS Input</t>
  </si>
  <si>
    <t>Evaluators Input</t>
  </si>
  <si>
    <t>1. Commercial Offer</t>
  </si>
  <si>
    <t>1.1.c Total Fees</t>
  </si>
  <si>
    <t>1.2 Spend Assumptions</t>
  </si>
  <si>
    <t>2. Quality Score</t>
  </si>
  <si>
    <t>2.1 Scored Questions</t>
  </si>
  <si>
    <t>Agencies - Digital</t>
  </si>
  <si>
    <t>Agencies - SCS</t>
  </si>
  <si>
    <t>Agencies - Niche</t>
  </si>
  <si>
    <t>Agencies - Other</t>
  </si>
  <si>
    <t>Direct Hire</t>
  </si>
  <si>
    <t>Nominated (Pre-Identified)</t>
  </si>
  <si>
    <t>SoW</t>
  </si>
  <si>
    <t>Weight Assumptions</t>
  </si>
  <si>
    <t>Total cost</t>
  </si>
  <si>
    <t>Malus</t>
  </si>
  <si>
    <t>2.2 Total Quality Score Malus</t>
  </si>
  <si>
    <t>Provider Input</t>
  </si>
  <si>
    <r>
      <t xml:space="preserve">Please note below the </t>
    </r>
    <r>
      <rPr>
        <b/>
        <sz val="11"/>
        <color theme="1"/>
        <rFont val="Tahoma"/>
        <family val="2"/>
        <scheme val="minor"/>
      </rPr>
      <t xml:space="preserve">Zero Line </t>
    </r>
    <r>
      <rPr>
        <sz val="11"/>
        <color theme="1"/>
        <rFont val="Tahoma"/>
        <family val="2"/>
        <scheme val="minor"/>
      </rPr>
      <t>refers to the maximum possible score that would result to £0 Malus for the Business Case.</t>
    </r>
  </si>
  <si>
    <t>Cost per Day Rate Bracket (£)</t>
  </si>
  <si>
    <t>Adjustment per Hire Bracket (£)</t>
  </si>
  <si>
    <t>Cost per Budget Bracket (£)</t>
  </si>
  <si>
    <t>Agencies - Operational Services</t>
  </si>
  <si>
    <t>Res. Aug. &amp; RTD</t>
  </si>
  <si>
    <t>Cost reduction for Evaluation</t>
  </si>
  <si>
    <r>
      <t xml:space="preserve">Average MSP Fee Reduction
</t>
    </r>
    <r>
      <rPr>
        <sz val="12"/>
        <rFont val="Tahoma"/>
        <family val="2"/>
        <scheme val="major"/>
      </rPr>
      <t>(weighted across all service lines)</t>
    </r>
  </si>
  <si>
    <t xml:space="preserve">These fees below are adding the RTT and MSP fees, in order to calculate the Total Cost of the Business Case. </t>
  </si>
  <si>
    <t>The spend assumptions are neither warranted or guaranteed. These assumptions will be the basis of the evaluation to set a commercial level.</t>
  </si>
  <si>
    <t>1.3.a Cost of Route-To-Talent Fee</t>
  </si>
  <si>
    <t>1.3.b Cost of MSP Fee</t>
  </si>
  <si>
    <t>1.3.c Total Costs</t>
  </si>
  <si>
    <t>1.4.b Total Fees after £7b</t>
  </si>
  <si>
    <t>1.4.c Total Fees after £12b</t>
  </si>
  <si>
    <t>1.5 Total Cost based on all Assumptions</t>
  </si>
  <si>
    <t>£15,000-£25,000</t>
  </si>
  <si>
    <t>£25,000-£35,000</t>
  </si>
  <si>
    <t>£35,000-£45,000</t>
  </si>
  <si>
    <t>£45,000-£60,000</t>
  </si>
  <si>
    <t>3. Comparison Price (Total Business Case)</t>
  </si>
  <si>
    <t>3.1 Recap of previous sections</t>
  </si>
  <si>
    <t>3.2 Comparison Price</t>
  </si>
  <si>
    <t>Legend</t>
  </si>
  <si>
    <r>
      <t xml:space="preserve">Any fee reductions below apply to the MSP fee catalogues (section 1.1.b).  In the "Cost reduction for Evaluation" cell you can find the expected impact of those reductions weighed-out proportionally according to the weight assumptions below.
Please note that to provide </t>
    </r>
    <r>
      <rPr>
        <b/>
        <sz val="11"/>
        <color theme="1"/>
        <rFont val="Tahoma"/>
        <family val="2"/>
        <scheme val="minor"/>
      </rPr>
      <t xml:space="preserve">fee reductions negative figures should be input. </t>
    </r>
    <r>
      <rPr>
        <sz val="11"/>
        <color theme="1"/>
        <rFont val="Tahoma"/>
        <family val="2"/>
        <scheme val="minor"/>
      </rPr>
      <t xml:space="preserve">
</t>
    </r>
    <r>
      <rPr>
        <i/>
        <sz val="11"/>
        <color theme="1"/>
        <rFont val="Tahoma"/>
        <family val="2"/>
        <scheme val="minor"/>
      </rPr>
      <t xml:space="preserve">For example, if the Direct Hire total fees are 10% and in cell E180 a fee reduction of -10% is input that means in contract once the revenue hits £7b the Fee Catalogue will be updated and the Direct Hire total fee will be equal to 10%x(1-10%)=9%. 
</t>
    </r>
    <r>
      <rPr>
        <sz val="11"/>
        <color theme="1"/>
        <rFont val="Tahoma"/>
        <family val="2"/>
        <scheme val="minor"/>
      </rPr>
      <t xml:space="preserve">CCS has carefully weighed all scenarios going forward and has applied a </t>
    </r>
    <r>
      <rPr>
        <b/>
        <sz val="11"/>
        <color theme="1"/>
        <rFont val="Tahoma"/>
        <family val="2"/>
        <scheme val="minor"/>
      </rPr>
      <t xml:space="preserve">Weight </t>
    </r>
    <r>
      <rPr>
        <sz val="11"/>
        <color theme="1"/>
        <rFont val="Tahoma"/>
        <family val="2"/>
        <scheme val="minor"/>
      </rPr>
      <t xml:space="preserve">for each possible fee reduction. An Average Fee Adjustment is calculated for your information, so that you can see at-one-glance what is the average fee adjustment throughout each category. 
In the end, there is an Average MSP Fee Reduction only for the purposes of this evaluation, that corresponds to how much costs are expected to be effectively impacted.
Fee Reductions are made across four categories (Contingent, Special Service Lines, Permanent and SoW). For the definition of this categories please refer to section 1.1 above. You have the possibility to provide Fee Reductions in any one or all of these categories.
</t>
    </r>
    <r>
      <rPr>
        <b/>
        <sz val="11"/>
        <color theme="1"/>
        <rFont val="Tahoma"/>
        <family val="2"/>
        <scheme val="minor"/>
      </rPr>
      <t>In sections 1.4.b and 1.4.c you can examine the resulting Fee Catalogues that will be used in-contract once the £7b and £12b thresholds are met. These fee catalogues will also be part of the contract.</t>
    </r>
  </si>
  <si>
    <t>1.4.a Fee reductions if spend exceeds certain thresholds</t>
  </si>
  <si>
    <t>Question 1 (AQ1DM1)</t>
  </si>
  <si>
    <t>Question 2 (AQ1DM2)</t>
  </si>
  <si>
    <t>Question 1 (AQ2MRS1)</t>
  </si>
  <si>
    <t>Question 2 (AQ2MRS2)</t>
  </si>
  <si>
    <t>Question 3 (AQ2MRS3)</t>
  </si>
  <si>
    <t>Question 4 (AQ2MRS4)</t>
  </si>
  <si>
    <t>Question 1 (AQ3T1)</t>
  </si>
  <si>
    <t>Question 1 (AQ4SC1)</t>
  </si>
  <si>
    <t>Question 2 (AQ4SC2)</t>
  </si>
  <si>
    <t>Question 3 (AQ4SC3)</t>
  </si>
  <si>
    <t>Question 4 (AQ4SC4)</t>
  </si>
  <si>
    <t>Question 1 (AQ5WJ1)</t>
  </si>
  <si>
    <t>Question 2 (AQ5WJ2)</t>
  </si>
  <si>
    <t>Question 3 (AQ5WJ3)</t>
  </si>
  <si>
    <t>Question 1 (AQ6SIT1)</t>
  </si>
  <si>
    <t>Question 2 (AQ6SIT2)</t>
  </si>
  <si>
    <t>Question 1 (AQ7SV1)</t>
  </si>
  <si>
    <t>Scenario 1 (AQ8S1)</t>
  </si>
  <si>
    <t>Scenario 2 (AQ8S2)</t>
  </si>
  <si>
    <t>Supplier fee reductions (relative):</t>
  </si>
  <si>
    <t>Average Fee Adjustments (absolute)</t>
  </si>
  <si>
    <t>Value in £</t>
  </si>
  <si>
    <t>While these fees will govern the pricing during the contract, these fees also form the basis for the Commercial Offer to be evaluated. CCS has defined a certain expectation of the spend through the contract in the form of:</t>
  </si>
  <si>
    <t>CCS does not commit to those assumptions but only uses them as a basis for evaluation.</t>
  </si>
  <si>
    <t>Bidders’ input on the fee schedule is multiplied by the Spend Assumptions to generate the Expected Cost for CCS. The Fee Reductions for the revenue targets are also multiplied by the specific weights and provide a further estimated cost reduction for CCS.</t>
  </si>
  <si>
    <t>The total of these values corresponds to the total cost (section 1.5 in the Calculation Tool)</t>
  </si>
  <si>
    <t>II. Bidder Input</t>
  </si>
  <si>
    <t>- Spend Assumptions (section 1.2 of Calculation Tool)</t>
  </si>
  <si>
    <t>- Weight Assumptions for revenue targets (section 1.4.a of Calculation Tool)</t>
  </si>
  <si>
    <t>Commercial Submission Guidance</t>
  </si>
  <si>
    <r>
      <t xml:space="preserve">In the tables below you define a Fee Catalogue that defines the fees in contract. 
Please note that all fees provided in the Commercial Offer section will apply in the entire worker daily rate in contract. The Fee will depend on the Day Rate and the Hire Bracket through addition.
</t>
    </r>
    <r>
      <rPr>
        <i/>
        <sz val="11"/>
        <color theme="1"/>
        <rFont val="Tahoma"/>
        <family val="2"/>
        <scheme val="minor"/>
      </rPr>
      <t xml:space="preserve">For example, for hiring 15 workers of Day Rate £251-£500 through Direct Hire, the Management Service Provider fee will be equal to cells F70+K70. </t>
    </r>
    <r>
      <rPr>
        <sz val="11"/>
        <color theme="1"/>
        <rFont val="Tahoma"/>
        <family val="2"/>
        <scheme val="minor"/>
      </rPr>
      <t xml:space="preserve">
Please note that </t>
    </r>
    <r>
      <rPr>
        <b/>
        <sz val="11"/>
        <color theme="1"/>
        <rFont val="Tahoma"/>
        <family val="2"/>
        <scheme val="minor"/>
      </rPr>
      <t>Hire Bracket fee adjustments can be both negative and positive</t>
    </r>
    <r>
      <rPr>
        <sz val="11"/>
        <color theme="1"/>
        <rFont val="Tahoma"/>
        <family val="2"/>
        <scheme val="minor"/>
      </rPr>
      <t xml:space="preserve"> - a negative fee adjustment means the fee for that amount of workers will be reduced, and a positive fee adjustment means the fee will be increased. 
Please note that all "Fees per Day Rate Bracket (%)" need to be filled. "Fee Adjustments per Hire Bracket (%)" that are left empty are considered equal to 0%.
Finally, please note that the "Fee Adjustments per Hire Bracket (%)" refer to bulk requirements. Campaigns as referred to the Specification document are managed on an ad-hoc basis and will not be evaluated.</t>
    </r>
  </si>
  <si>
    <t>Question 5 (AQ4SC5)</t>
  </si>
  <si>
    <r>
      <t xml:space="preserve">This is the Calculation Tool of the Workforce Solutions Tender.
Please fill in </t>
    </r>
    <r>
      <rPr>
        <b/>
        <sz val="11"/>
        <rFont val="Tahoma"/>
        <family val="2"/>
        <scheme val="minor"/>
      </rPr>
      <t xml:space="preserve">all yellow input cells </t>
    </r>
    <r>
      <rPr>
        <sz val="11"/>
        <rFont val="Tahoma"/>
        <family val="2"/>
        <scheme val="minor"/>
      </rPr>
      <t xml:space="preserve">in the sections below to allow the Calculation Tool to calculate the total Business Case of your proposal. 
The </t>
    </r>
    <r>
      <rPr>
        <b/>
        <sz val="11"/>
        <rFont val="Tahoma"/>
        <family val="2"/>
        <scheme val="minor"/>
      </rPr>
      <t xml:space="preserve">purple cells </t>
    </r>
    <r>
      <rPr>
        <sz val="11"/>
        <rFont val="Tahoma"/>
        <family val="2"/>
        <scheme val="minor"/>
      </rPr>
      <t>correspond to the Evaluator Input and will be filled out with the Scoring of the Quality Questions at the appropriate stage.
Please keep in mind that the Comparison Price in the end will be the basis for your ranking during the final stages of the Competitive Dialogue. A lower Comparison Price corresponds to a better Business Case.</t>
    </r>
  </si>
  <si>
    <t>I. Malus and Comparison Price</t>
  </si>
  <si>
    <t>The Malus Approach is a methodology to calculate a Total-Value-of-Ownership for an offer submitted by a Bidder.</t>
  </si>
  <si>
    <t>Baseline commercial offer</t>
  </si>
  <si>
    <t xml:space="preserve">
Social Value maximum malus
</t>
  </si>
  <si>
    <t>Quality maximum malus</t>
  </si>
  <si>
    <r>
      <t xml:space="preserve">A Comparison Price is calculated as the sum of the </t>
    </r>
    <r>
      <rPr>
        <b/>
        <sz val="11"/>
        <color theme="1"/>
        <rFont val="Tahoma"/>
        <family val="2"/>
        <scheme val="major"/>
      </rPr>
      <t>Fees (Commercial offer)</t>
    </r>
    <r>
      <rPr>
        <sz val="11"/>
        <color theme="1"/>
        <rFont val="Tahoma"/>
        <family val="2"/>
        <scheme val="major"/>
      </rPr>
      <t xml:space="preserve">, plus any </t>
    </r>
    <r>
      <rPr>
        <b/>
        <sz val="11"/>
        <color theme="1"/>
        <rFont val="Tahoma"/>
        <family val="2"/>
        <scheme val="major"/>
      </rPr>
      <t>Social Value and Quality Malus (Non-commercial offer)</t>
    </r>
    <r>
      <rPr>
        <sz val="11"/>
        <color theme="1"/>
        <rFont val="Tahoma"/>
        <family val="2"/>
        <scheme val="major"/>
      </rPr>
      <t xml:space="preserve"> that corresponds to a Bidder's submission.</t>
    </r>
  </si>
  <si>
    <t>erfe</t>
  </si>
  <si>
    <t>The Bidder must fill in the Calculation Tool on the "Calc Tool" tab and provide the following in order for the Comparison Price to be calculated:</t>
  </si>
  <si>
    <r>
      <t xml:space="preserve">- MSP and RTT fees per Day Rate (section 1.1.a  &amp; 1.1.b); </t>
    </r>
    <r>
      <rPr>
        <sz val="11"/>
        <rFont val="Tahoma"/>
        <family val="2"/>
        <scheme val="major"/>
      </rPr>
      <t xml:space="preserve">bidders </t>
    </r>
    <r>
      <rPr>
        <b/>
        <sz val="11"/>
        <rFont val="Tahoma"/>
        <family val="2"/>
        <scheme val="major"/>
      </rPr>
      <t>must</t>
    </r>
    <r>
      <rPr>
        <sz val="11"/>
        <rFont val="Tahoma"/>
        <family val="2"/>
        <scheme val="major"/>
      </rPr>
      <t xml:space="preserve"> populate all yellow cells with a </t>
    </r>
    <r>
      <rPr>
        <b/>
        <sz val="11"/>
        <rFont val="Tahoma"/>
        <family val="2"/>
        <scheme val="major"/>
      </rPr>
      <t>positive</t>
    </r>
    <r>
      <rPr>
        <sz val="11"/>
        <rFont val="Tahoma"/>
        <family val="2"/>
        <scheme val="major"/>
      </rPr>
      <t xml:space="preserve"> percentage figure</t>
    </r>
  </si>
  <si>
    <r>
      <t xml:space="preserve">  </t>
    </r>
    <r>
      <rPr>
        <b/>
        <sz val="11"/>
        <rFont val="Tahoma"/>
        <family val="2"/>
        <scheme val="major"/>
      </rPr>
      <t>negative</t>
    </r>
    <r>
      <rPr>
        <sz val="11"/>
        <rFont val="Tahoma"/>
        <family val="2"/>
        <scheme val="major"/>
      </rPr>
      <t xml:space="preserve"> percentage figure, but this is </t>
    </r>
    <r>
      <rPr>
        <b/>
        <sz val="11"/>
        <rFont val="Tahoma"/>
        <family val="2"/>
        <scheme val="major"/>
      </rPr>
      <t>not</t>
    </r>
    <r>
      <rPr>
        <sz val="11"/>
        <rFont val="Tahoma"/>
        <family val="2"/>
        <scheme val="major"/>
      </rPr>
      <t xml:space="preserve"> compulsory. Blank entries will be deemed a zero value </t>
    </r>
  </si>
  <si>
    <t>Bidders cannot enter values into any non-yellow cells on any part of the tab</t>
  </si>
  <si>
    <t>MSP fees apply to all Service Lines whereas RTT fees apply to only a portion of the Service Lines.</t>
  </si>
  <si>
    <r>
      <t xml:space="preserve">Please note reductions are applied to both Fees per Day Rate and per Hire Bracket of the MSP fee such that the </t>
    </r>
    <r>
      <rPr>
        <b/>
        <sz val="11"/>
        <color theme="1"/>
        <rFont val="Tahoma"/>
        <family val="2"/>
        <scheme val="minor"/>
      </rPr>
      <t xml:space="preserve">sum of the fee is reduced proportionally.
</t>
    </r>
    <r>
      <rPr>
        <sz val="11"/>
        <color theme="1"/>
        <rFont val="Tahoma"/>
        <family val="2"/>
        <scheme val="minor"/>
      </rPr>
      <t>For example, if an MSP Fee per Day Rate is 5% and a Fee Adjustment for a volume requirement of the 51-100 Hire Bracket is a -1% (making the total fee 4%), a -50% reduction at £7b revenue target will decrease both appropriately to 2.5% and -0.5% making sure Fee Adjustments do not negatively impact the bidder (and the total fee 2% is 50% of 4%).</t>
    </r>
  </si>
  <si>
    <r>
      <t>- MSP and RTT adjustments per Hire Bracket (section 1.1.a  &amp; 1.1.b);</t>
    </r>
    <r>
      <rPr>
        <sz val="11"/>
        <rFont val="Tahoma"/>
        <family val="2"/>
        <scheme val="major"/>
      </rPr>
      <t xml:space="preserve"> bidders </t>
    </r>
    <r>
      <rPr>
        <b/>
        <sz val="11"/>
        <rFont val="Tahoma"/>
        <family val="2"/>
        <scheme val="major"/>
      </rPr>
      <t>can</t>
    </r>
    <r>
      <rPr>
        <sz val="11"/>
        <rFont val="Tahoma"/>
        <family val="2"/>
        <scheme val="major"/>
      </rPr>
      <t xml:space="preserve"> populate any of the yellow cells with a </t>
    </r>
    <r>
      <rPr>
        <b/>
        <sz val="11"/>
        <rFont val="Tahoma"/>
        <family val="2"/>
        <scheme val="major"/>
      </rPr>
      <t>positive</t>
    </r>
    <r>
      <rPr>
        <sz val="11"/>
        <rFont val="Tahoma"/>
        <family val="2"/>
        <scheme val="major"/>
      </rPr>
      <t xml:space="preserve"> or</t>
    </r>
    <r>
      <rPr>
        <b/>
        <sz val="11"/>
        <rFont val="Tahoma"/>
        <family val="2"/>
        <scheme val="major"/>
      </rPr>
      <t xml:space="preserve"> </t>
    </r>
  </si>
  <si>
    <r>
      <t xml:space="preserve">- Revenue Target reductions (section 1.4.a); </t>
    </r>
    <r>
      <rPr>
        <sz val="11"/>
        <rFont val="Tahoma"/>
        <family val="2"/>
        <scheme val="major"/>
      </rPr>
      <t xml:space="preserve">bidders </t>
    </r>
    <r>
      <rPr>
        <b/>
        <sz val="11"/>
        <rFont val="Tahoma"/>
        <family val="2"/>
        <scheme val="major"/>
      </rPr>
      <t>must</t>
    </r>
    <r>
      <rPr>
        <sz val="11"/>
        <rFont val="Tahoma"/>
        <family val="2"/>
        <scheme val="major"/>
      </rPr>
      <t xml:space="preserve"> populate any of the yellow cells with a</t>
    </r>
    <r>
      <rPr>
        <b/>
        <sz val="11"/>
        <rFont val="Tahoma"/>
        <family val="2"/>
        <scheme val="major"/>
      </rPr>
      <t xml:space="preserve"> zero</t>
    </r>
    <r>
      <rPr>
        <sz val="11"/>
        <rFont val="Tahoma"/>
        <family val="2"/>
        <scheme val="major"/>
      </rPr>
      <t xml:space="preserve"> or </t>
    </r>
    <r>
      <rPr>
        <b/>
        <sz val="11"/>
        <rFont val="Tahoma"/>
        <family val="2"/>
        <scheme val="major"/>
      </rPr>
      <t>negative</t>
    </r>
    <r>
      <rPr>
        <sz val="11"/>
        <rFont val="Tahoma"/>
        <family val="2"/>
        <scheme val="major"/>
      </rPr>
      <t xml:space="preserve"> percentage figure.</t>
    </r>
  </si>
  <si>
    <t xml:space="preserve">  Any figures entered in cells C180-183 must be equal to or greater than the respective figures entered in B180-183</t>
  </si>
  <si>
    <t>Final Fee Tables</t>
  </si>
  <si>
    <t>1. Standard Catalogue</t>
  </si>
  <si>
    <t xml:space="preserve">Day Rate: </t>
  </si>
  <si>
    <t xml:space="preserve">Hire Bracket: </t>
  </si>
  <si>
    <t>1.a Contingent, Res. Aug. &amp; RTD</t>
  </si>
  <si>
    <t>The fees below are based on the Day Rate and the Hire Bracket.</t>
  </si>
  <si>
    <t>1.b Permanent</t>
  </si>
  <si>
    <t>Please fill in all the RTT fees that correspond to third-party fees (Agencies). 
These fees apply only to certain lines that are not crossed out below. Permanent Rate Brackets refer to Annual Rate.</t>
  </si>
  <si>
    <t>In the tables below you define a Fee Catalogue that defines the MSP fees in contract. These fees will be subject to further reductions to your discretion as demonstrated in section 1.4a-c. Permanent Rate Brackets refer to Annual Rate.</t>
  </si>
  <si>
    <t>The fees below are based on the Annual Rate and the Hire Bracket.</t>
  </si>
  <si>
    <t xml:space="preserve">Annual Rate: </t>
  </si>
  <si>
    <t>1.c Statement of Work</t>
  </si>
  <si>
    <t>The fees below are based on the Budget.</t>
  </si>
  <si>
    <t xml:space="preserve">Budget: </t>
  </si>
  <si>
    <t>2. Reduced Catalogue after £7b</t>
  </si>
  <si>
    <t>2.a Contingent, Res. Aug. &amp; RTD</t>
  </si>
  <si>
    <t>2.b Permanent</t>
  </si>
  <si>
    <t>2.c Statement of Work</t>
  </si>
  <si>
    <t>3. Reduced Catalogue after £12b</t>
  </si>
  <si>
    <t>3.a Contingent, Res. Aug. &amp; RTD</t>
  </si>
  <si>
    <t>3.b Permanent</t>
  </si>
  <si>
    <t>3.c Statement of Work</t>
  </si>
  <si>
    <t>The following tables are automatically generated by the input provided in the "Calc Tool" tab.
These tabes present the total of the MSP and RTT fees, after all adjustments.</t>
  </si>
  <si>
    <t>Question weight in Section</t>
  </si>
  <si>
    <t>Section 1: Delivery Model</t>
  </si>
  <si>
    <t>Section 2: Managed Recruitment Service</t>
  </si>
  <si>
    <t>Section 3: Technology</t>
  </si>
  <si>
    <t>Section 4: Supply Chain</t>
  </si>
  <si>
    <t>Section 5: Worker Journey</t>
  </si>
  <si>
    <t>Section 6: Service Implementation and Transition</t>
  </si>
  <si>
    <t>Section 7: Social Value</t>
  </si>
  <si>
    <t>Section 8: Scenario Questions</t>
  </si>
  <si>
    <t xml:space="preserve">The Malus of all Quality Sections (except for Social Value) and the Malus of the Social Value Section can be seen in the table below. </t>
  </si>
  <si>
    <t>1.1.a RTT (Route to Talent) Fees</t>
  </si>
  <si>
    <t>1.1.b MSP (Management Service Provider)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</si>
</sst>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64" formatCode="0.0%"/>
    <numFmt numFmtId="165" formatCode="&quot;£&quot;#,##0"/>
    <numFmt numFmtId="166" formatCode="&quot;m&quot;&quot;£&quot;#,##0,,"/>
    <numFmt numFmtId="167" formatCode="0;\-0;;@"/>
    <numFmt numFmtId="168" formatCode="0.00000000000000000%"/>
    <numFmt numFmtId="169" formatCode="0.0000000000000000%"/>
  </numFmts>
  <fonts count="25" x14ac:knownFonts="1">
    <font>
      <sz val="11"/>
      <color theme="1"/>
      <name val="Tahoma"/>
      <family val="2"/>
      <scheme val="minor"/>
    </font>
    <font>
      <sz val="8"/>
      <name val="Tahoma"/>
      <family val="2"/>
      <scheme val="minor"/>
    </font>
    <font>
      <b/>
      <sz val="11"/>
      <color theme="1"/>
      <name val="Tahoma"/>
      <family val="2"/>
      <scheme val="minor"/>
    </font>
    <font>
      <sz val="11"/>
      <color theme="1"/>
      <name val="Tahoma"/>
      <family val="2"/>
      <scheme val="minor"/>
    </font>
    <font>
      <b/>
      <sz val="16"/>
      <color rgb="FF00506E"/>
      <name val="Tahoma"/>
      <family val="2"/>
      <scheme val="major"/>
    </font>
    <font>
      <sz val="11"/>
      <color theme="1"/>
      <name val="Tahoma"/>
      <family val="2"/>
      <scheme val="major"/>
    </font>
    <font>
      <b/>
      <sz val="14"/>
      <color theme="0"/>
      <name val="Tahoma"/>
      <family val="2"/>
      <scheme val="major"/>
    </font>
    <font>
      <sz val="14"/>
      <color theme="0"/>
      <name val="Tahoma"/>
      <family val="2"/>
      <scheme val="major"/>
    </font>
    <font>
      <b/>
      <sz val="12"/>
      <name val="Tahoma"/>
      <family val="2"/>
      <scheme val="major"/>
    </font>
    <font>
      <b/>
      <sz val="12"/>
      <color theme="8"/>
      <name val="Tahoma"/>
      <family val="2"/>
      <scheme val="major"/>
    </font>
    <font>
      <sz val="12"/>
      <name val="Tahoma"/>
      <family val="2"/>
      <scheme val="major"/>
    </font>
    <font>
      <sz val="14"/>
      <color theme="8"/>
      <name val="Tahoma"/>
      <family val="2"/>
      <scheme val="major"/>
    </font>
    <font>
      <b/>
      <sz val="14"/>
      <color theme="1"/>
      <name val="Tahoma"/>
      <family val="2"/>
      <scheme val="major"/>
    </font>
    <font>
      <b/>
      <sz val="11"/>
      <color theme="1"/>
      <name val="Tahoma"/>
      <family val="2"/>
      <scheme val="major"/>
    </font>
    <font>
      <b/>
      <sz val="14"/>
      <name val="Tahoma"/>
      <family val="2"/>
      <scheme val="major"/>
    </font>
    <font>
      <b/>
      <sz val="12"/>
      <color theme="1"/>
      <name val="Tahoma"/>
      <family val="2"/>
      <scheme val="major"/>
    </font>
    <font>
      <i/>
      <sz val="11"/>
      <color theme="1"/>
      <name val="Tahoma"/>
      <family val="2"/>
      <scheme val="minor"/>
    </font>
    <font>
      <b/>
      <sz val="11"/>
      <color rgb="FFFF0000"/>
      <name val="Tahoma"/>
      <family val="2"/>
      <scheme val="minor"/>
    </font>
    <font>
      <sz val="11"/>
      <name val="Tahoma"/>
      <family val="2"/>
      <scheme val="minor"/>
    </font>
    <font>
      <b/>
      <sz val="11"/>
      <name val="Tahoma"/>
      <family val="2"/>
      <scheme val="minor"/>
    </font>
    <font>
      <b/>
      <sz val="11"/>
      <color rgb="FF00506E"/>
      <name val="Tahoma"/>
      <family val="2"/>
      <scheme val="major"/>
    </font>
    <font>
      <b/>
      <sz val="11"/>
      <name val="Tahoma"/>
      <family val="2"/>
      <scheme val="major"/>
    </font>
    <font>
      <b/>
      <sz val="10"/>
      <color rgb="FF000000"/>
      <name val="Verdana"/>
      <family val="2"/>
    </font>
    <font>
      <sz val="10"/>
      <color rgb="FF000000"/>
      <name val="Verdana"/>
      <family val="2"/>
    </font>
    <font>
      <sz val="11"/>
      <name val="Tahoma"/>
      <family val="2"/>
      <scheme val="major"/>
    </font>
  </fonts>
  <fills count="11">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CC"/>
        <bgColor indexed="64"/>
      </patternFill>
    </fill>
    <fill>
      <patternFill patternType="solid">
        <fgColor theme="5" tint="0.79998168889431442"/>
        <bgColor indexed="64"/>
      </patternFill>
    </fill>
    <fill>
      <patternFill patternType="lightDown">
        <fgColor auto="1"/>
        <bgColor theme="0"/>
      </patternFill>
    </fill>
    <fill>
      <patternFill patternType="solid">
        <fgColor rgb="FFCCFFCC"/>
        <bgColor indexed="64"/>
      </patternFill>
    </fill>
    <fill>
      <patternFill patternType="solid">
        <fgColor theme="9" tint="0.79998168889431442"/>
        <bgColor indexed="64"/>
      </patternFill>
    </fill>
    <fill>
      <patternFill patternType="solid">
        <fgColor theme="2"/>
        <bgColor indexed="64"/>
      </patternFill>
    </fill>
    <fill>
      <patternFill patternType="solid">
        <fgColor rgb="FFDBE5F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double">
        <color rgb="FF00506E"/>
      </top>
      <bottom style="double">
        <color rgb="FF00506E"/>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s>
  <cellStyleXfs count="2">
    <xf numFmtId="0" fontId="0" fillId="0" borderId="0"/>
    <xf numFmtId="9" fontId="3" fillId="0" borderId="0" applyFont="0" applyFill="0" applyBorder="0" applyAlignment="0" applyProtection="0"/>
  </cellStyleXfs>
  <cellXfs count="100">
    <xf numFmtId="0" fontId="0" fillId="0" borderId="0" xfId="0"/>
    <xf numFmtId="0" fontId="0" fillId="2" borderId="0" xfId="0" applyFill="1"/>
    <xf numFmtId="0" fontId="4" fillId="0" borderId="2" xfId="0" applyFont="1" applyBorder="1" applyAlignment="1">
      <alignment vertical="center"/>
    </xf>
    <xf numFmtId="0" fontId="5" fillId="0" borderId="0" xfId="0" applyFont="1"/>
    <xf numFmtId="0" fontId="6" fillId="3" borderId="0" xfId="0" applyFont="1" applyFill="1" applyAlignment="1">
      <alignment vertical="center"/>
    </xf>
    <xf numFmtId="0" fontId="7" fillId="3" borderId="0" xfId="0" applyFont="1" applyFill="1"/>
    <xf numFmtId="0" fontId="9" fillId="0" borderId="0" xfId="0" applyFont="1" applyAlignment="1">
      <alignment vertical="center"/>
    </xf>
    <xf numFmtId="0" fontId="10" fillId="5" borderId="1" xfId="0" applyFont="1" applyFill="1" applyBorder="1" applyAlignment="1">
      <alignment horizontal="center" vertical="center" readingOrder="1"/>
    </xf>
    <xf numFmtId="16" fontId="10" fillId="5" borderId="1" xfId="0" quotePrefix="1" applyNumberFormat="1" applyFont="1" applyFill="1" applyBorder="1" applyAlignment="1">
      <alignment horizontal="center" vertical="center" readingOrder="1"/>
    </xf>
    <xf numFmtId="0" fontId="8" fillId="5" borderId="1" xfId="0" applyFont="1" applyFill="1" applyBorder="1" applyAlignment="1">
      <alignment horizontal="left" vertical="center" indent="1" readingOrder="1"/>
    </xf>
    <xf numFmtId="10" fontId="0" fillId="0" borderId="0" xfId="0" applyNumberFormat="1"/>
    <xf numFmtId="164" fontId="0" fillId="0" borderId="0" xfId="0" applyNumberFormat="1"/>
    <xf numFmtId="0" fontId="10" fillId="5" borderId="6" xfId="0" applyFont="1" applyFill="1" applyBorder="1" applyAlignment="1">
      <alignment horizontal="center" vertical="center" readingOrder="1"/>
    </xf>
    <xf numFmtId="0" fontId="11" fillId="0" borderId="0" xfId="0" applyFont="1"/>
    <xf numFmtId="0" fontId="0" fillId="0" borderId="0" xfId="0" applyAlignment="1">
      <alignment horizontal="left" indent="1"/>
    </xf>
    <xf numFmtId="0" fontId="8" fillId="5" borderId="3" xfId="0" applyFont="1" applyFill="1" applyBorder="1" applyAlignment="1">
      <alignment horizontal="left" vertical="center" indent="1" readingOrder="1"/>
    </xf>
    <xf numFmtId="0" fontId="7" fillId="2" borderId="7" xfId="0" applyFont="1" applyFill="1" applyBorder="1"/>
    <xf numFmtId="0" fontId="0" fillId="0" borderId="7" xfId="0" applyBorder="1"/>
    <xf numFmtId="164" fontId="5" fillId="6" borderId="1" xfId="0" applyNumberFormat="1" applyFont="1" applyFill="1" applyBorder="1" applyAlignment="1">
      <alignment horizontal="right" vertical="center" indent="1"/>
    </xf>
    <xf numFmtId="0" fontId="8" fillId="5" borderId="1" xfId="0" applyFont="1" applyFill="1" applyBorder="1" applyAlignment="1">
      <alignment horizontal="center" vertical="center" readingOrder="1"/>
    </xf>
    <xf numFmtId="165" fontId="5" fillId="2" borderId="1" xfId="1" applyNumberFormat="1" applyFont="1" applyFill="1" applyBorder="1" applyAlignment="1">
      <alignment horizontal="right" vertical="center" indent="1"/>
    </xf>
    <xf numFmtId="165" fontId="5" fillId="7" borderId="1" xfId="1" applyNumberFormat="1" applyFont="1" applyFill="1" applyBorder="1" applyAlignment="1">
      <alignment horizontal="center" vertical="center"/>
    </xf>
    <xf numFmtId="10" fontId="5" fillId="4" borderId="1" xfId="0" applyNumberFormat="1" applyFont="1" applyFill="1" applyBorder="1" applyAlignment="1">
      <alignment horizontal="center" vertical="center"/>
    </xf>
    <xf numFmtId="10" fontId="5" fillId="2" borderId="1" xfId="0" applyNumberFormat="1" applyFont="1" applyFill="1" applyBorder="1" applyAlignment="1">
      <alignment horizontal="center" vertical="center"/>
    </xf>
    <xf numFmtId="0" fontId="9" fillId="0" borderId="0" xfId="0" applyFont="1" applyAlignment="1">
      <alignment horizontal="center" vertical="center"/>
    </xf>
    <xf numFmtId="165" fontId="5" fillId="8" borderId="1" xfId="1" applyNumberFormat="1" applyFont="1" applyFill="1" applyBorder="1" applyAlignment="1">
      <alignment horizontal="center" vertical="center"/>
    </xf>
    <xf numFmtId="10" fontId="5" fillId="6" borderId="1" xfId="0" applyNumberFormat="1" applyFont="1" applyFill="1" applyBorder="1" applyAlignment="1">
      <alignment horizontal="right" vertical="center" indent="1"/>
    </xf>
    <xf numFmtId="10" fontId="5" fillId="2" borderId="1" xfId="0" applyNumberFormat="1" applyFont="1" applyFill="1" applyBorder="1" applyAlignment="1">
      <alignment horizontal="right" vertical="center" indent="1"/>
    </xf>
    <xf numFmtId="165" fontId="5" fillId="7" borderId="1" xfId="1" applyNumberFormat="1" applyFont="1" applyFill="1" applyBorder="1" applyAlignment="1">
      <alignment horizontal="right" vertical="center" indent="1"/>
    </xf>
    <xf numFmtId="0" fontId="14" fillId="2" borderId="7" xfId="0" applyFont="1" applyFill="1" applyBorder="1" applyAlignment="1">
      <alignment vertical="center"/>
    </xf>
    <xf numFmtId="0" fontId="6" fillId="3" borderId="0" xfId="0" applyFont="1" applyFill="1" applyAlignment="1">
      <alignment horizontal="left" vertical="center" indent="1"/>
    </xf>
    <xf numFmtId="165" fontId="8" fillId="5" borderId="1" xfId="0" applyNumberFormat="1" applyFont="1" applyFill="1" applyBorder="1" applyAlignment="1">
      <alignment horizontal="centerContinuous" vertical="center"/>
    </xf>
    <xf numFmtId="165" fontId="15" fillId="2" borderId="1" xfId="1" applyNumberFormat="1" applyFont="1" applyFill="1" applyBorder="1" applyAlignment="1">
      <alignment horizontal="centerContinuous" vertical="center"/>
    </xf>
    <xf numFmtId="10" fontId="15" fillId="2" borderId="1" xfId="1" applyNumberFormat="1" applyFont="1" applyFill="1" applyBorder="1" applyAlignment="1">
      <alignment horizontal="centerContinuous" vertical="center"/>
    </xf>
    <xf numFmtId="9" fontId="15" fillId="2" borderId="1" xfId="1" applyFont="1" applyFill="1" applyBorder="1" applyAlignment="1">
      <alignment horizontal="centerContinuous" vertical="center"/>
    </xf>
    <xf numFmtId="166" fontId="13" fillId="5" borderId="1" xfId="1" applyNumberFormat="1" applyFont="1" applyFill="1" applyBorder="1" applyAlignment="1">
      <alignment horizontal="right" vertical="center" indent="1"/>
    </xf>
    <xf numFmtId="10" fontId="5" fillId="4" borderId="1" xfId="0" applyNumberFormat="1" applyFont="1" applyFill="1" applyBorder="1" applyAlignment="1" applyProtection="1">
      <alignment horizontal="right" vertical="center" indent="1"/>
      <protection locked="0"/>
    </xf>
    <xf numFmtId="10" fontId="5" fillId="4" borderId="1" xfId="1" applyNumberFormat="1" applyFont="1" applyFill="1" applyBorder="1" applyAlignment="1" applyProtection="1">
      <alignment horizontal="right" vertical="center" indent="1"/>
      <protection locked="0"/>
    </xf>
    <xf numFmtId="10" fontId="0" fillId="0" borderId="0" xfId="1" applyNumberFormat="1" applyFont="1"/>
    <xf numFmtId="165" fontId="12" fillId="2" borderId="1" xfId="1" applyNumberFormat="1" applyFont="1" applyFill="1" applyBorder="1" applyAlignment="1">
      <alignment horizontal="right" vertical="center" wrapText="1" indent="1"/>
    </xf>
    <xf numFmtId="165" fontId="15" fillId="2" borderId="1" xfId="1" applyNumberFormat="1" applyFont="1" applyFill="1" applyBorder="1" applyAlignment="1">
      <alignment horizontal="right" vertical="center" wrapText="1" indent="1"/>
    </xf>
    <xf numFmtId="0" fontId="8" fillId="5" borderId="3" xfId="0" applyFont="1" applyFill="1" applyBorder="1" applyAlignment="1">
      <alignment horizontal="left" vertical="center" wrapText="1" indent="1" readingOrder="1"/>
    </xf>
    <xf numFmtId="0" fontId="0" fillId="0" borderId="0" xfId="0" applyAlignment="1">
      <alignment vertical="center" wrapText="1"/>
    </xf>
    <xf numFmtId="1" fontId="5" fillId="7" borderId="1" xfId="1" applyNumberFormat="1" applyFont="1" applyFill="1" applyBorder="1" applyAlignment="1">
      <alignment horizontal="center" vertical="center"/>
    </xf>
    <xf numFmtId="167" fontId="5" fillId="6" borderId="1" xfId="0" applyNumberFormat="1" applyFont="1" applyFill="1" applyBorder="1" applyAlignment="1">
      <alignment horizontal="right" vertical="center" indent="1"/>
    </xf>
    <xf numFmtId="10" fontId="13" fillId="7" borderId="1" xfId="1" applyNumberFormat="1" applyFont="1" applyFill="1" applyBorder="1" applyAlignment="1">
      <alignment horizontal="right" vertical="center" indent="1"/>
    </xf>
    <xf numFmtId="168" fontId="0" fillId="0" borderId="0" xfId="0" applyNumberFormat="1"/>
    <xf numFmtId="10" fontId="13" fillId="2" borderId="1" xfId="1" applyNumberFormat="1" applyFont="1" applyFill="1" applyBorder="1" applyAlignment="1">
      <alignment horizontal="right" vertical="center" indent="1"/>
    </xf>
    <xf numFmtId="169" fontId="17" fillId="0" borderId="0" xfId="0" applyNumberFormat="1" applyFont="1" applyAlignment="1">
      <alignment horizontal="left" indent="1"/>
    </xf>
    <xf numFmtId="9" fontId="0" fillId="0" borderId="0" xfId="1" applyFont="1"/>
    <xf numFmtId="0" fontId="0" fillId="0" borderId="0" xfId="0" applyAlignment="1">
      <alignment horizontal="center"/>
    </xf>
    <xf numFmtId="1" fontId="13" fillId="2" borderId="1" xfId="1" applyNumberFormat="1" applyFont="1" applyFill="1" applyBorder="1" applyAlignment="1" applyProtection="1">
      <alignment horizontal="center" vertical="center"/>
    </xf>
    <xf numFmtId="165" fontId="13" fillId="2" borderId="1" xfId="1" applyNumberFormat="1" applyFont="1" applyFill="1" applyBorder="1" applyAlignment="1">
      <alignment horizontal="right" vertical="center" wrapText="1" indent="1"/>
    </xf>
    <xf numFmtId="0" fontId="2" fillId="0" borderId="0" xfId="0" applyFont="1" applyAlignment="1">
      <alignment horizontal="centerContinuous" vertical="center"/>
    </xf>
    <xf numFmtId="164" fontId="5" fillId="7" borderId="1" xfId="1" applyNumberFormat="1" applyFont="1" applyFill="1" applyBorder="1" applyAlignment="1">
      <alignment horizontal="center" vertical="center"/>
    </xf>
    <xf numFmtId="164" fontId="0" fillId="0" borderId="7" xfId="0" applyNumberFormat="1" applyBorder="1"/>
    <xf numFmtId="164" fontId="0" fillId="0" borderId="0" xfId="0" applyNumberFormat="1" applyAlignment="1">
      <alignment horizontal="center"/>
    </xf>
    <xf numFmtId="1" fontId="13" fillId="7" borderId="1" xfId="1" applyNumberFormat="1" applyFont="1" applyFill="1" applyBorder="1" applyAlignment="1">
      <alignment horizontal="center" vertical="center"/>
    </xf>
    <xf numFmtId="165" fontId="13" fillId="7" borderId="1" xfId="1" applyNumberFormat="1" applyFont="1" applyFill="1" applyBorder="1" applyAlignment="1">
      <alignment horizontal="right" vertical="center" indent="1"/>
    </xf>
    <xf numFmtId="164" fontId="13" fillId="2" borderId="1" xfId="1" applyNumberFormat="1" applyFont="1" applyFill="1" applyBorder="1" applyAlignment="1" applyProtection="1">
      <alignment horizontal="center" vertical="center"/>
    </xf>
    <xf numFmtId="1" fontId="5" fillId="8" borderId="1" xfId="1" applyNumberFormat="1" applyFont="1" applyFill="1" applyBorder="1" applyAlignment="1" applyProtection="1">
      <alignment horizontal="center" vertical="center"/>
    </xf>
    <xf numFmtId="0" fontId="20" fillId="0" borderId="2" xfId="0" applyFont="1" applyBorder="1" applyAlignment="1">
      <alignment vertical="center"/>
    </xf>
    <xf numFmtId="0" fontId="5" fillId="9" borderId="0" xfId="0" applyFont="1" applyFill="1" applyAlignment="1">
      <alignment horizontal="left"/>
    </xf>
    <xf numFmtId="0" fontId="5" fillId="9" borderId="0" xfId="0" applyFont="1" applyFill="1" applyAlignment="1">
      <alignment horizontal="left" vertical="center"/>
    </xf>
    <xf numFmtId="0" fontId="5" fillId="9" borderId="0" xfId="0" applyFont="1" applyFill="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xf>
    <xf numFmtId="0" fontId="13" fillId="9" borderId="0" xfId="0" applyFont="1" applyFill="1" applyAlignment="1">
      <alignment horizontal="left"/>
    </xf>
    <xf numFmtId="0" fontId="5" fillId="0" borderId="0" xfId="0" applyFont="1" applyAlignment="1">
      <alignment vertical="center"/>
    </xf>
    <xf numFmtId="0" fontId="21" fillId="9" borderId="0" xfId="0" quotePrefix="1" applyFont="1" applyFill="1" applyAlignment="1">
      <alignment horizontal="left" vertical="center"/>
    </xf>
    <xf numFmtId="0" fontId="13" fillId="9" borderId="0" xfId="0" quotePrefix="1" applyFont="1" applyFill="1" applyAlignment="1">
      <alignment horizontal="left"/>
    </xf>
    <xf numFmtId="0" fontId="5" fillId="9" borderId="0" xfId="0" applyFont="1" applyFill="1" applyAlignment="1">
      <alignment horizontal="left" vertical="center" wrapText="1"/>
    </xf>
    <xf numFmtId="0" fontId="0" fillId="10" borderId="8" xfId="0" applyFill="1" applyBorder="1" applyAlignment="1">
      <alignment vertical="center" wrapText="1"/>
    </xf>
    <xf numFmtId="0" fontId="22" fillId="10" borderId="9" xfId="0" applyFont="1" applyFill="1" applyBorder="1" applyAlignment="1">
      <alignment horizontal="center" vertical="center" wrapText="1"/>
    </xf>
    <xf numFmtId="0" fontId="5" fillId="0" borderId="10" xfId="0" applyFont="1" applyBorder="1"/>
    <xf numFmtId="0" fontId="21" fillId="0" borderId="0" xfId="0" applyFont="1" applyAlignment="1">
      <alignment horizontal="center" vertical="center" readingOrder="1"/>
    </xf>
    <xf numFmtId="0" fontId="21" fillId="0" borderId="0" xfId="0" applyFont="1" applyAlignment="1">
      <alignment horizontal="centerContinuous" vertical="center"/>
    </xf>
    <xf numFmtId="0" fontId="22" fillId="10" borderId="8" xfId="0" applyFont="1" applyFill="1" applyBorder="1" applyAlignment="1">
      <alignment horizontal="center" wrapText="1"/>
    </xf>
    <xf numFmtId="6" fontId="23" fillId="0" borderId="9" xfId="0" applyNumberFormat="1" applyFont="1" applyBorder="1" applyAlignment="1">
      <alignment horizontal="center" vertical="center" wrapText="1"/>
    </xf>
    <xf numFmtId="0" fontId="21" fillId="0" borderId="10" xfId="0" applyFont="1" applyBorder="1" applyAlignment="1">
      <alignment horizontal="centerContinuous" vertical="center"/>
    </xf>
    <xf numFmtId="9" fontId="5" fillId="0" borderId="0" xfId="1" applyFont="1" applyFill="1" applyBorder="1" applyAlignment="1">
      <alignment horizontal="center" vertical="center"/>
    </xf>
    <xf numFmtId="165" fontId="5" fillId="0" borderId="0" xfId="1" applyNumberFormat="1" applyFont="1" applyFill="1" applyBorder="1" applyAlignment="1">
      <alignment horizontal="centerContinuous" vertical="center"/>
    </xf>
    <xf numFmtId="0" fontId="22" fillId="10" borderId="8" xfId="0" applyFont="1" applyFill="1" applyBorder="1" applyAlignment="1">
      <alignment horizontal="center" vertical="center" wrapText="1"/>
    </xf>
    <xf numFmtId="0" fontId="24" fillId="9" borderId="0" xfId="0" quotePrefix="1" applyFont="1" applyFill="1" applyAlignment="1">
      <alignment horizontal="left" vertical="center"/>
    </xf>
    <xf numFmtId="9" fontId="4" fillId="0" borderId="2" xfId="1" applyFont="1" applyBorder="1" applyAlignment="1">
      <alignment vertical="center"/>
    </xf>
    <xf numFmtId="0" fontId="9" fillId="0" borderId="0" xfId="0" applyFont="1" applyAlignment="1">
      <alignment horizontal="right" vertical="center"/>
    </xf>
    <xf numFmtId="0" fontId="0" fillId="0" borderId="0" xfId="0" applyAlignment="1">
      <alignment vertical="top" wrapText="1"/>
    </xf>
    <xf numFmtId="0" fontId="10" fillId="5" borderId="3" xfId="0" applyFont="1" applyFill="1" applyBorder="1" applyAlignment="1">
      <alignment horizontal="left" vertical="center" indent="1" readingOrder="1"/>
    </xf>
    <xf numFmtId="0" fontId="10" fillId="5" borderId="5" xfId="0" applyFont="1" applyFill="1" applyBorder="1" applyAlignment="1">
      <alignment horizontal="left" vertical="center" indent="1" readingOrder="1"/>
    </xf>
    <xf numFmtId="0" fontId="8" fillId="5" borderId="3" xfId="0" applyFont="1" applyFill="1" applyBorder="1" applyAlignment="1">
      <alignment horizontal="left" vertical="center" indent="1" readingOrder="1"/>
    </xf>
    <xf numFmtId="0" fontId="8" fillId="5" borderId="5" xfId="0" applyFont="1" applyFill="1" applyBorder="1" applyAlignment="1">
      <alignment horizontal="left" vertical="center" indent="1" readingOrder="1"/>
    </xf>
    <xf numFmtId="0" fontId="8" fillId="5" borderId="3" xfId="0" applyFont="1" applyFill="1" applyBorder="1" applyAlignment="1">
      <alignment horizontal="center" vertical="center" readingOrder="1"/>
    </xf>
    <xf numFmtId="0" fontId="8" fillId="5" borderId="4" xfId="0" applyFont="1" applyFill="1" applyBorder="1" applyAlignment="1">
      <alignment horizontal="center" vertical="center" readingOrder="1"/>
    </xf>
    <xf numFmtId="0" fontId="8" fillId="5" borderId="5" xfId="0" applyFont="1" applyFill="1" applyBorder="1" applyAlignment="1">
      <alignment horizontal="center" vertical="center" readingOrder="1"/>
    </xf>
    <xf numFmtId="0" fontId="0" fillId="0" borderId="0" xfId="0" applyAlignment="1">
      <alignment horizontal="left" vertical="center" wrapText="1"/>
    </xf>
    <xf numFmtId="0" fontId="18" fillId="0" borderId="0" xfId="0" applyFont="1" applyAlignment="1">
      <alignment horizontal="left" vertical="top" wrapText="1"/>
    </xf>
    <xf numFmtId="0" fontId="0" fillId="0" borderId="0" xfId="0" applyAlignment="1">
      <alignment horizontal="left" vertical="top" wrapText="1"/>
    </xf>
    <xf numFmtId="0" fontId="5" fillId="9" borderId="0" xfId="0" applyFont="1" applyFill="1" applyAlignment="1">
      <alignment horizontal="left" vertical="center" wrapText="1"/>
    </xf>
    <xf numFmtId="0" fontId="5" fillId="9" borderId="0" xfId="0" applyFont="1" applyFill="1" applyAlignment="1">
      <alignment horizontal="left"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colors>
    <mruColors>
      <color rgb="FFCCFFCC"/>
      <color rgb="FFFFFF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TWS Design">
  <a:themeElements>
    <a:clrScheme name="tws">
      <a:dk1>
        <a:sysClr val="windowText" lastClr="000000"/>
      </a:dk1>
      <a:lt1>
        <a:sysClr val="window" lastClr="FFFFFF"/>
      </a:lt1>
      <a:dk2>
        <a:srgbClr val="39464C"/>
      </a:dk2>
      <a:lt2>
        <a:srgbClr val="FFFFFF"/>
      </a:lt2>
      <a:accent1>
        <a:srgbClr val="414B50"/>
      </a:accent1>
      <a:accent2>
        <a:srgbClr val="4BB9D7"/>
      </a:accent2>
      <a:accent3>
        <a:srgbClr val="822D5A"/>
      </a:accent3>
      <a:accent4>
        <a:srgbClr val="647D87"/>
      </a:accent4>
      <a:accent5>
        <a:srgbClr val="00506E"/>
      </a:accent5>
      <a:accent6>
        <a:srgbClr val="622045"/>
      </a:accent6>
      <a:hlink>
        <a:srgbClr val="00506E"/>
      </a:hlink>
      <a:folHlink>
        <a:srgbClr val="648C96"/>
      </a:folHlink>
    </a:clrScheme>
    <a:fontScheme name="P&amp;H">
      <a:majorFont>
        <a:latin typeface="Tahoma"/>
        <a:ea typeface=""/>
        <a:cs typeface=""/>
      </a:majorFont>
      <a:minorFont>
        <a:latin typeface="Tahom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lIns="180000" tIns="108000" rIns="180000" bIns="108000" rtlCol="0" anchor="t" anchorCtr="0"/>
      <a:lstStyle>
        <a:defPPr algn="ctr">
          <a:defRPr sz="1600" dirty="0" err="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TWS Design" id="{C81139DD-A39C-417C-8681-205EC0C9C574}" vid="{47E57F3B-278F-4F74-BE14-D2C57A26CBA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34DD7-B414-41FD-BED1-221C9539E2BE}">
  <sheetPr>
    <tabColor rgb="FFFFFFCC"/>
  </sheetPr>
  <dimension ref="B1:W370"/>
  <sheetViews>
    <sheetView showGridLines="0" tabSelected="1" topLeftCell="A16" zoomScale="90" zoomScaleNormal="90" workbookViewId="0">
      <selection activeCell="E18" sqref="E18"/>
    </sheetView>
  </sheetViews>
  <sheetFormatPr defaultRowHeight="14" x14ac:dyDescent="0.3"/>
  <cols>
    <col min="1" max="3" width="3.83203125" customWidth="1"/>
    <col min="4" max="4" width="47.5" customWidth="1"/>
    <col min="5" max="8" width="24.58203125" customWidth="1"/>
    <col min="9" max="9" width="2.33203125" customWidth="1"/>
    <col min="10" max="11" width="24.58203125" customWidth="1"/>
    <col min="12" max="13" width="27.83203125" customWidth="1"/>
    <col min="14" max="14" width="25.33203125" bestFit="1" customWidth="1"/>
    <col min="15" max="15" width="13.58203125" bestFit="1" customWidth="1"/>
    <col min="17" max="19" width="12.58203125" bestFit="1" customWidth="1"/>
    <col min="20" max="20" width="11.5" bestFit="1" customWidth="1"/>
  </cols>
  <sheetData>
    <row r="1" spans="2:14" ht="14.5" thickBot="1" x14ac:dyDescent="0.35"/>
    <row r="2" spans="2:14" ht="25" customHeight="1" thickTop="1" thickBot="1" x14ac:dyDescent="0.35">
      <c r="B2" s="2" t="s">
        <v>0</v>
      </c>
      <c r="C2" s="2"/>
      <c r="D2" s="2"/>
      <c r="E2" s="2"/>
      <c r="F2" s="2"/>
      <c r="G2" s="2"/>
      <c r="H2" s="2"/>
      <c r="I2" s="2"/>
      <c r="J2" s="2"/>
      <c r="K2" s="2"/>
      <c r="L2" s="2"/>
      <c r="M2" s="2"/>
      <c r="N2" s="2"/>
    </row>
    <row r="3" spans="2:14" ht="20.149999999999999" customHeight="1" thickTop="1" x14ac:dyDescent="0.3">
      <c r="D3" s="24"/>
      <c r="E3" s="3"/>
      <c r="F3" s="3"/>
      <c r="G3" s="3"/>
      <c r="H3" s="3"/>
      <c r="I3" s="3"/>
      <c r="J3" s="3"/>
      <c r="K3" s="3"/>
      <c r="L3" s="3"/>
      <c r="N3" s="3"/>
    </row>
    <row r="4" spans="2:14" ht="20.149999999999999" customHeight="1" x14ac:dyDescent="0.3">
      <c r="D4" s="96" t="s">
        <v>109</v>
      </c>
      <c r="E4" s="97"/>
      <c r="F4" s="97"/>
      <c r="G4" s="97"/>
      <c r="H4" s="97"/>
      <c r="I4" s="97"/>
      <c r="J4" s="97"/>
      <c r="K4" s="97"/>
      <c r="L4" s="53" t="s">
        <v>74</v>
      </c>
      <c r="M4" s="53"/>
      <c r="N4" s="3"/>
    </row>
    <row r="5" spans="2:14" ht="20.149999999999999" customHeight="1" x14ac:dyDescent="0.3">
      <c r="D5" s="97"/>
      <c r="E5" s="97"/>
      <c r="F5" s="97"/>
      <c r="G5" s="97"/>
      <c r="H5" s="97"/>
      <c r="I5" s="97"/>
      <c r="J5" s="97"/>
      <c r="K5" s="97"/>
      <c r="L5" s="22" t="s">
        <v>50</v>
      </c>
      <c r="M5" s="21" t="s">
        <v>32</v>
      </c>
      <c r="N5" s="3"/>
    </row>
    <row r="6" spans="2:14" ht="20.149999999999999" customHeight="1" x14ac:dyDescent="0.3">
      <c r="D6" s="97"/>
      <c r="E6" s="97"/>
      <c r="F6" s="97"/>
      <c r="G6" s="97"/>
      <c r="H6" s="97"/>
      <c r="I6" s="97"/>
      <c r="J6" s="97"/>
      <c r="K6" s="97"/>
      <c r="L6" s="23" t="s">
        <v>31</v>
      </c>
      <c r="M6" s="25" t="s">
        <v>33</v>
      </c>
      <c r="N6" s="3"/>
    </row>
    <row r="7" spans="2:14" ht="20.149999999999999" customHeight="1" x14ac:dyDescent="0.3">
      <c r="D7" s="3"/>
      <c r="E7" s="3"/>
      <c r="F7" s="3"/>
      <c r="G7" s="3"/>
      <c r="H7" s="3"/>
      <c r="I7" s="3"/>
      <c r="J7" s="3"/>
      <c r="K7" s="3"/>
      <c r="L7" s="3"/>
      <c r="M7" s="3"/>
      <c r="N7" s="3"/>
    </row>
    <row r="8" spans="2:14" ht="30" customHeight="1" x14ac:dyDescent="0.35">
      <c r="B8" s="30" t="s">
        <v>34</v>
      </c>
      <c r="C8" s="4"/>
      <c r="D8" s="5"/>
      <c r="E8" s="5"/>
      <c r="F8" s="5"/>
      <c r="G8" s="5"/>
      <c r="H8" s="5"/>
      <c r="I8" s="5"/>
      <c r="J8" s="5"/>
      <c r="K8" s="5"/>
      <c r="L8" s="5"/>
      <c r="M8" s="5"/>
      <c r="N8" s="5"/>
    </row>
    <row r="9" spans="2:14" ht="5.15" customHeight="1" x14ac:dyDescent="0.3"/>
    <row r="10" spans="2:14" ht="99" customHeight="1" x14ac:dyDescent="0.3">
      <c r="C10" s="42"/>
      <c r="D10" s="95" t="s">
        <v>107</v>
      </c>
      <c r="E10" s="95"/>
      <c r="F10" s="95"/>
      <c r="G10" s="95"/>
      <c r="H10" s="95"/>
      <c r="I10" s="95"/>
      <c r="J10" s="95"/>
      <c r="K10" s="95"/>
      <c r="L10" s="95"/>
      <c r="M10" s="95"/>
    </row>
    <row r="11" spans="2:14" ht="10" customHeight="1" x14ac:dyDescent="0.3"/>
    <row r="12" spans="2:14" ht="20.149999999999999" customHeight="1" x14ac:dyDescent="0.35">
      <c r="C12" s="29" t="s">
        <v>159</v>
      </c>
      <c r="D12" s="16"/>
      <c r="E12" s="16"/>
      <c r="F12" s="17"/>
      <c r="G12" s="17"/>
      <c r="H12" s="17"/>
      <c r="I12" s="17"/>
      <c r="J12" s="17"/>
      <c r="K12" s="17"/>
      <c r="L12" s="17"/>
      <c r="M12" s="17"/>
      <c r="N12" s="17"/>
    </row>
    <row r="13" spans="2:14" ht="5.15" customHeight="1" x14ac:dyDescent="0.3"/>
    <row r="14" spans="2:14" ht="36" customHeight="1" x14ac:dyDescent="0.3">
      <c r="C14" s="42"/>
      <c r="D14" s="95" t="s">
        <v>133</v>
      </c>
      <c r="E14" s="95"/>
      <c r="F14" s="95"/>
      <c r="G14" s="95"/>
      <c r="H14" s="95"/>
      <c r="I14" s="95"/>
      <c r="J14" s="95"/>
      <c r="K14" s="95"/>
      <c r="L14" s="95"/>
      <c r="M14" s="95"/>
    </row>
    <row r="15" spans="2:14" ht="10" customHeight="1" x14ac:dyDescent="0.3"/>
    <row r="16" spans="2:14" ht="25" customHeight="1" x14ac:dyDescent="0.3">
      <c r="E16" s="92" t="s">
        <v>1</v>
      </c>
      <c r="F16" s="93"/>
      <c r="G16" s="93"/>
      <c r="H16" s="94"/>
      <c r="J16" s="92" t="s">
        <v>2</v>
      </c>
      <c r="K16" s="93"/>
      <c r="L16" s="93"/>
      <c r="M16" s="94"/>
    </row>
    <row r="17" spans="4:13" ht="25" customHeight="1" x14ac:dyDescent="0.3">
      <c r="D17" s="6" t="str">
        <f>$D$43</f>
        <v>Contingent</v>
      </c>
      <c r="E17" s="7" t="s">
        <v>4</v>
      </c>
      <c r="F17" s="7" t="s">
        <v>5</v>
      </c>
      <c r="G17" s="7" t="s">
        <v>6</v>
      </c>
      <c r="H17" s="7" t="s">
        <v>7</v>
      </c>
      <c r="J17" s="8" t="s">
        <v>8</v>
      </c>
      <c r="K17" s="8" t="s">
        <v>9</v>
      </c>
      <c r="L17" s="8" t="s">
        <v>10</v>
      </c>
      <c r="M17" s="8" t="s">
        <v>11</v>
      </c>
    </row>
    <row r="18" spans="4:13" ht="25" customHeight="1" x14ac:dyDescent="0.3">
      <c r="D18" s="9" t="str">
        <f>$D$44</f>
        <v>Direct Hire</v>
      </c>
      <c r="E18" s="44">
        <v>0</v>
      </c>
      <c r="F18" s="44">
        <v>0</v>
      </c>
      <c r="G18" s="44">
        <v>0</v>
      </c>
      <c r="H18" s="44">
        <v>0</v>
      </c>
      <c r="I18" s="10"/>
      <c r="J18" s="44">
        <v>0</v>
      </c>
      <c r="K18" s="44">
        <v>0</v>
      </c>
      <c r="L18" s="44">
        <v>0</v>
      </c>
      <c r="M18" s="44">
        <v>0</v>
      </c>
    </row>
    <row r="19" spans="4:13" ht="25" customHeight="1" x14ac:dyDescent="0.3">
      <c r="D19" s="9" t="str">
        <f>$D$45</f>
        <v>Agencies - Digital</v>
      </c>
      <c r="E19" s="36"/>
      <c r="F19" s="36"/>
      <c r="G19" s="36"/>
      <c r="H19" s="36"/>
      <c r="I19" s="10"/>
      <c r="J19" s="44">
        <v>0</v>
      </c>
      <c r="K19" s="36"/>
      <c r="L19" s="36"/>
      <c r="M19" s="36"/>
    </row>
    <row r="20" spans="4:13" ht="25" customHeight="1" x14ac:dyDescent="0.3">
      <c r="D20" s="9" t="str">
        <f>$D$46</f>
        <v>Agencies - SCS</v>
      </c>
      <c r="E20" s="44">
        <v>0</v>
      </c>
      <c r="F20" s="44">
        <v>0</v>
      </c>
      <c r="G20" s="36"/>
      <c r="H20" s="36"/>
      <c r="I20" s="10"/>
      <c r="J20" s="44">
        <v>0</v>
      </c>
      <c r="K20" s="36"/>
      <c r="L20" s="36"/>
      <c r="M20" s="36"/>
    </row>
    <row r="21" spans="4:13" ht="25" customHeight="1" x14ac:dyDescent="0.3">
      <c r="D21" s="9" t="str">
        <f>$D$47</f>
        <v>Agencies - Niche</v>
      </c>
      <c r="E21" s="36"/>
      <c r="F21" s="36"/>
      <c r="G21" s="36"/>
      <c r="H21" s="36"/>
      <c r="I21" s="10"/>
      <c r="J21" s="44">
        <v>0</v>
      </c>
      <c r="K21" s="36"/>
      <c r="L21" s="36"/>
      <c r="M21" s="36"/>
    </row>
    <row r="22" spans="4:13" ht="25" customHeight="1" x14ac:dyDescent="0.3">
      <c r="D22" s="9" t="str">
        <f>$D$48</f>
        <v>Agencies - Admin &amp; Clerical</v>
      </c>
      <c r="E22" s="36"/>
      <c r="F22" s="36"/>
      <c r="G22" s="44">
        <v>0</v>
      </c>
      <c r="H22" s="44">
        <v>0</v>
      </c>
      <c r="I22" s="10"/>
      <c r="J22" s="44">
        <v>0</v>
      </c>
      <c r="K22" s="36"/>
      <c r="L22" s="36"/>
      <c r="M22" s="36"/>
    </row>
    <row r="23" spans="4:13" ht="25" customHeight="1" x14ac:dyDescent="0.3">
      <c r="D23" s="9" t="s">
        <v>55</v>
      </c>
      <c r="E23" s="36"/>
      <c r="F23" s="36"/>
      <c r="G23" s="44">
        <v>0</v>
      </c>
      <c r="H23" s="44">
        <v>0</v>
      </c>
      <c r="I23" s="10"/>
      <c r="J23" s="44">
        <v>0</v>
      </c>
      <c r="K23" s="36"/>
      <c r="L23" s="36"/>
      <c r="M23" s="36"/>
    </row>
    <row r="24" spans="4:13" ht="25" customHeight="1" x14ac:dyDescent="0.3">
      <c r="D24" s="9" t="str">
        <f>$D$50</f>
        <v>Agencies - Other</v>
      </c>
      <c r="E24" s="36"/>
      <c r="F24" s="36"/>
      <c r="G24" s="36"/>
      <c r="H24" s="36"/>
      <c r="I24" s="10"/>
      <c r="J24" s="44">
        <v>0</v>
      </c>
      <c r="K24" s="36"/>
      <c r="L24" s="36"/>
      <c r="M24" s="36"/>
    </row>
    <row r="25" spans="4:13" ht="25" customHeight="1" x14ac:dyDescent="0.3">
      <c r="D25" s="9" t="str">
        <f>$D$51</f>
        <v>Nominated (Pre-Identified)</v>
      </c>
      <c r="E25" s="44">
        <v>0</v>
      </c>
      <c r="F25" s="44">
        <v>0</v>
      </c>
      <c r="G25" s="44">
        <v>0</v>
      </c>
      <c r="H25" s="44">
        <v>0</v>
      </c>
      <c r="I25" s="10"/>
      <c r="J25" s="44">
        <v>0</v>
      </c>
      <c r="K25" s="44">
        <v>0</v>
      </c>
      <c r="L25" s="44">
        <v>0</v>
      </c>
      <c r="M25" s="44">
        <v>0</v>
      </c>
    </row>
    <row r="26" spans="4:13" ht="5.15" customHeight="1" x14ac:dyDescent="0.3">
      <c r="J26" s="1"/>
    </row>
    <row r="27" spans="4:13" ht="25" customHeight="1" x14ac:dyDescent="0.3">
      <c r="D27" s="6" t="str">
        <f>$D$53</f>
        <v>Res. Aug. &amp; RTD</v>
      </c>
      <c r="E27" s="7" t="s">
        <v>4</v>
      </c>
      <c r="F27" s="7" t="s">
        <v>5</v>
      </c>
      <c r="G27" s="7" t="s">
        <v>6</v>
      </c>
      <c r="H27" s="7" t="s">
        <v>7</v>
      </c>
      <c r="J27" s="8" t="s">
        <v>8</v>
      </c>
      <c r="K27" s="8" t="s">
        <v>9</v>
      </c>
      <c r="L27" s="8" t="s">
        <v>10</v>
      </c>
      <c r="M27" s="8" t="s">
        <v>11</v>
      </c>
    </row>
    <row r="28" spans="4:13" ht="25" customHeight="1" x14ac:dyDescent="0.3">
      <c r="D28" s="9" t="str">
        <f>$D$54</f>
        <v>Resource Augmentation</v>
      </c>
      <c r="E28" s="44">
        <v>0</v>
      </c>
      <c r="F28" s="44">
        <v>0</v>
      </c>
      <c r="G28" s="44">
        <v>0</v>
      </c>
      <c r="H28" s="44">
        <v>0</v>
      </c>
      <c r="I28" s="11"/>
      <c r="J28" s="44">
        <v>0</v>
      </c>
      <c r="K28" s="44">
        <v>0</v>
      </c>
      <c r="L28" s="44">
        <v>0</v>
      </c>
      <c r="M28" s="44">
        <v>0</v>
      </c>
    </row>
    <row r="29" spans="4:13" ht="25" customHeight="1" x14ac:dyDescent="0.3">
      <c r="D29" s="9" t="str">
        <f>$D$55</f>
        <v>Recruit/Train/Deploy</v>
      </c>
      <c r="E29" s="44">
        <v>0</v>
      </c>
      <c r="F29" s="44">
        <v>0</v>
      </c>
      <c r="G29" s="44">
        <v>0</v>
      </c>
      <c r="H29" s="44">
        <v>0</v>
      </c>
      <c r="I29" s="11"/>
      <c r="J29" s="44">
        <v>0</v>
      </c>
      <c r="K29" s="44">
        <v>0</v>
      </c>
      <c r="L29" s="44">
        <v>0</v>
      </c>
      <c r="M29" s="44">
        <v>0</v>
      </c>
    </row>
    <row r="30" spans="4:13" ht="5.15" customHeight="1" x14ac:dyDescent="0.3"/>
    <row r="31" spans="4:13" ht="25" customHeight="1" x14ac:dyDescent="0.3">
      <c r="D31" s="6" t="str">
        <f>$D$57</f>
        <v>Permanent</v>
      </c>
      <c r="E31" s="12" t="s">
        <v>67</v>
      </c>
      <c r="F31" s="12" t="s">
        <v>68</v>
      </c>
      <c r="G31" s="12" t="s">
        <v>69</v>
      </c>
      <c r="H31" s="12" t="s">
        <v>70</v>
      </c>
      <c r="J31" s="8" t="s">
        <v>8</v>
      </c>
      <c r="K31" s="8" t="s">
        <v>9</v>
      </c>
      <c r="L31" s="8" t="s">
        <v>10</v>
      </c>
      <c r="M31" s="8" t="s">
        <v>11</v>
      </c>
    </row>
    <row r="32" spans="4:13" ht="25" customHeight="1" x14ac:dyDescent="0.3">
      <c r="D32" s="9" t="str">
        <f>$D$58</f>
        <v>Permanent</v>
      </c>
      <c r="E32" s="36"/>
      <c r="F32" s="36"/>
      <c r="G32" s="36"/>
      <c r="H32" s="36"/>
      <c r="I32" s="10"/>
      <c r="J32" s="44">
        <v>0</v>
      </c>
      <c r="K32" s="36"/>
      <c r="L32" s="36"/>
      <c r="M32" s="36"/>
    </row>
    <row r="33" spans="3:14" ht="20.149999999999999" customHeight="1" x14ac:dyDescent="0.3"/>
    <row r="34" spans="3:14" ht="25" customHeight="1" x14ac:dyDescent="0.35">
      <c r="E34" s="92" t="s">
        <v>16</v>
      </c>
      <c r="F34" s="93"/>
      <c r="G34" s="93"/>
      <c r="H34" s="94"/>
      <c r="K34" s="13"/>
    </row>
    <row r="35" spans="3:14" ht="25" customHeight="1" x14ac:dyDescent="0.3">
      <c r="D35" s="6" t="str">
        <f>$D$61</f>
        <v>SoW</v>
      </c>
      <c r="E35" s="7" t="s">
        <v>17</v>
      </c>
      <c r="F35" s="7" t="s">
        <v>18</v>
      </c>
      <c r="G35" s="7" t="s">
        <v>19</v>
      </c>
      <c r="H35" s="7" t="s">
        <v>20</v>
      </c>
      <c r="K35" s="3"/>
    </row>
    <row r="36" spans="3:14" ht="25" customHeight="1" x14ac:dyDescent="0.3">
      <c r="D36" s="9" t="str">
        <f>$D$62</f>
        <v>Statement of Work</v>
      </c>
      <c r="E36" s="44">
        <v>0</v>
      </c>
      <c r="F36" s="44">
        <v>0</v>
      </c>
      <c r="G36" s="44">
        <v>0</v>
      </c>
      <c r="H36" s="44">
        <v>0</v>
      </c>
      <c r="K36" s="3"/>
    </row>
    <row r="37" spans="3:14" ht="10" customHeight="1" x14ac:dyDescent="0.3"/>
    <row r="38" spans="3:14" ht="20.149999999999999" customHeight="1" x14ac:dyDescent="0.35">
      <c r="C38" s="29" t="s">
        <v>160</v>
      </c>
      <c r="D38" s="16"/>
      <c r="E38" s="16"/>
      <c r="F38" s="17"/>
      <c r="G38" s="17"/>
      <c r="H38" s="17"/>
      <c r="I38" s="17"/>
      <c r="J38" s="17"/>
      <c r="K38" s="17"/>
      <c r="L38" s="17"/>
      <c r="M38" s="17"/>
      <c r="N38" s="17"/>
    </row>
    <row r="39" spans="3:14" ht="5.15" customHeight="1" x14ac:dyDescent="0.3"/>
    <row r="40" spans="3:14" ht="48" customHeight="1" x14ac:dyDescent="0.3">
      <c r="C40" s="42"/>
      <c r="D40" s="95" t="s">
        <v>134</v>
      </c>
      <c r="E40" s="95"/>
      <c r="F40" s="95"/>
      <c r="G40" s="95"/>
      <c r="H40" s="95"/>
      <c r="I40" s="95"/>
      <c r="J40" s="95"/>
      <c r="K40" s="95"/>
      <c r="L40" s="95"/>
      <c r="M40" s="95"/>
    </row>
    <row r="41" spans="3:14" ht="10" customHeight="1" x14ac:dyDescent="0.3"/>
    <row r="42" spans="3:14" ht="25" customHeight="1" x14ac:dyDescent="0.3">
      <c r="E42" s="92" t="s">
        <v>1</v>
      </c>
      <c r="F42" s="93"/>
      <c r="G42" s="93"/>
      <c r="H42" s="94"/>
      <c r="J42" s="92" t="s">
        <v>2</v>
      </c>
      <c r="K42" s="93"/>
      <c r="L42" s="93"/>
      <c r="M42" s="94"/>
    </row>
    <row r="43" spans="3:14" ht="25" customHeight="1" x14ac:dyDescent="0.3">
      <c r="D43" s="6" t="s">
        <v>3</v>
      </c>
      <c r="E43" s="7" t="s">
        <v>4</v>
      </c>
      <c r="F43" s="7" t="s">
        <v>5</v>
      </c>
      <c r="G43" s="7" t="s">
        <v>6</v>
      </c>
      <c r="H43" s="7" t="s">
        <v>7</v>
      </c>
      <c r="J43" s="8" t="s">
        <v>8</v>
      </c>
      <c r="K43" s="8" t="s">
        <v>9</v>
      </c>
      <c r="L43" s="8" t="s">
        <v>10</v>
      </c>
      <c r="M43" s="8" t="s">
        <v>11</v>
      </c>
    </row>
    <row r="44" spans="3:14" ht="25" customHeight="1" x14ac:dyDescent="0.3">
      <c r="D44" s="9" t="s">
        <v>43</v>
      </c>
      <c r="E44" s="36"/>
      <c r="F44" s="36"/>
      <c r="G44" s="36"/>
      <c r="H44" s="36"/>
      <c r="I44" s="10"/>
      <c r="J44" s="44">
        <v>0</v>
      </c>
      <c r="K44" s="36"/>
      <c r="L44" s="36"/>
      <c r="M44" s="36"/>
    </row>
    <row r="45" spans="3:14" ht="25" customHeight="1" x14ac:dyDescent="0.3">
      <c r="D45" s="9" t="s">
        <v>39</v>
      </c>
      <c r="E45" s="36"/>
      <c r="F45" s="36"/>
      <c r="G45" s="36"/>
      <c r="H45" s="36"/>
      <c r="I45" s="10"/>
      <c r="J45" s="44">
        <v>0</v>
      </c>
      <c r="K45" s="36"/>
      <c r="L45" s="36"/>
      <c r="M45" s="36"/>
    </row>
    <row r="46" spans="3:14" ht="25" customHeight="1" x14ac:dyDescent="0.3">
      <c r="D46" s="9" t="s">
        <v>40</v>
      </c>
      <c r="E46" s="44">
        <v>0</v>
      </c>
      <c r="F46" s="44">
        <v>0</v>
      </c>
      <c r="G46" s="36"/>
      <c r="H46" s="36"/>
      <c r="I46" s="10"/>
      <c r="J46" s="44">
        <v>0</v>
      </c>
      <c r="K46" s="36"/>
      <c r="L46" s="36"/>
      <c r="M46" s="36"/>
    </row>
    <row r="47" spans="3:14" ht="25" customHeight="1" x14ac:dyDescent="0.3">
      <c r="D47" s="9" t="s">
        <v>41</v>
      </c>
      <c r="E47" s="36"/>
      <c r="F47" s="36"/>
      <c r="G47" s="36"/>
      <c r="H47" s="36"/>
      <c r="I47" s="10"/>
      <c r="J47" s="44">
        <v>0</v>
      </c>
      <c r="K47" s="36"/>
      <c r="L47" s="36"/>
      <c r="M47" s="36"/>
    </row>
    <row r="48" spans="3:14" ht="25" customHeight="1" x14ac:dyDescent="0.3">
      <c r="D48" s="9" t="s">
        <v>12</v>
      </c>
      <c r="E48" s="36"/>
      <c r="F48" s="36"/>
      <c r="G48" s="44">
        <v>0</v>
      </c>
      <c r="H48" s="44">
        <v>0</v>
      </c>
      <c r="I48" s="10"/>
      <c r="J48" s="44">
        <v>0</v>
      </c>
      <c r="K48" s="36"/>
      <c r="L48" s="36"/>
      <c r="M48" s="36"/>
    </row>
    <row r="49" spans="3:14" ht="25" customHeight="1" x14ac:dyDescent="0.3">
      <c r="D49" s="9" t="s">
        <v>55</v>
      </c>
      <c r="E49" s="36"/>
      <c r="F49" s="36"/>
      <c r="G49" s="44">
        <v>0</v>
      </c>
      <c r="H49" s="44">
        <v>0</v>
      </c>
      <c r="I49" s="10"/>
      <c r="J49" s="44">
        <v>0</v>
      </c>
      <c r="K49" s="36"/>
      <c r="L49" s="36"/>
      <c r="M49" s="36"/>
    </row>
    <row r="50" spans="3:14" ht="25" customHeight="1" x14ac:dyDescent="0.3">
      <c r="D50" s="9" t="s">
        <v>42</v>
      </c>
      <c r="E50" s="36"/>
      <c r="F50" s="36"/>
      <c r="G50" s="36"/>
      <c r="H50" s="36"/>
      <c r="I50" s="10"/>
      <c r="J50" s="44">
        <v>0</v>
      </c>
      <c r="K50" s="36"/>
      <c r="L50" s="36"/>
      <c r="M50" s="36"/>
    </row>
    <row r="51" spans="3:14" ht="25" customHeight="1" x14ac:dyDescent="0.3">
      <c r="D51" s="9" t="s">
        <v>44</v>
      </c>
      <c r="E51" s="36"/>
      <c r="F51" s="36"/>
      <c r="G51" s="36"/>
      <c r="H51" s="36"/>
      <c r="I51" s="10"/>
      <c r="J51" s="44">
        <v>0</v>
      </c>
      <c r="K51" s="44">
        <v>0</v>
      </c>
      <c r="L51" s="44">
        <v>0</v>
      </c>
      <c r="M51" s="44">
        <v>0</v>
      </c>
    </row>
    <row r="52" spans="3:14" ht="5.15" customHeight="1" x14ac:dyDescent="0.3">
      <c r="J52" s="1"/>
    </row>
    <row r="53" spans="3:14" ht="25" customHeight="1" x14ac:dyDescent="0.3">
      <c r="D53" s="6" t="s">
        <v>56</v>
      </c>
      <c r="E53" s="7" t="s">
        <v>4</v>
      </c>
      <c r="F53" s="7" t="s">
        <v>5</v>
      </c>
      <c r="G53" s="7" t="s">
        <v>6</v>
      </c>
      <c r="H53" s="7" t="s">
        <v>7</v>
      </c>
      <c r="J53" s="8" t="s">
        <v>8</v>
      </c>
      <c r="K53" s="8" t="s">
        <v>9</v>
      </c>
      <c r="L53" s="8" t="s">
        <v>10</v>
      </c>
      <c r="M53" s="8" t="s">
        <v>11</v>
      </c>
    </row>
    <row r="54" spans="3:14" ht="25" customHeight="1" x14ac:dyDescent="0.3">
      <c r="D54" s="9" t="s">
        <v>13</v>
      </c>
      <c r="E54" s="36"/>
      <c r="F54" s="36"/>
      <c r="G54" s="36"/>
      <c r="H54" s="36"/>
      <c r="I54" s="11"/>
      <c r="J54" s="44">
        <v>0</v>
      </c>
      <c r="K54" s="36"/>
      <c r="L54" s="36"/>
      <c r="M54" s="36"/>
    </row>
    <row r="55" spans="3:14" ht="25" customHeight="1" x14ac:dyDescent="0.3">
      <c r="D55" s="9" t="s">
        <v>14</v>
      </c>
      <c r="E55" s="36"/>
      <c r="F55" s="36"/>
      <c r="G55" s="44">
        <v>0</v>
      </c>
      <c r="H55" s="44">
        <v>0</v>
      </c>
      <c r="I55" s="11"/>
      <c r="J55" s="44">
        <v>0</v>
      </c>
      <c r="K55" s="44">
        <v>0</v>
      </c>
      <c r="L55" s="44">
        <v>0</v>
      </c>
      <c r="M55" s="44">
        <v>0</v>
      </c>
    </row>
    <row r="56" spans="3:14" ht="5.15" customHeight="1" x14ac:dyDescent="0.3">
      <c r="J56" s="1"/>
    </row>
    <row r="57" spans="3:14" ht="25" customHeight="1" x14ac:dyDescent="0.3">
      <c r="D57" s="6" t="s">
        <v>15</v>
      </c>
      <c r="E57" s="12" t="s">
        <v>67</v>
      </c>
      <c r="F57" s="12" t="s">
        <v>68</v>
      </c>
      <c r="G57" s="12" t="s">
        <v>69</v>
      </c>
      <c r="H57" s="12" t="s">
        <v>70</v>
      </c>
      <c r="J57" s="8" t="s">
        <v>8</v>
      </c>
      <c r="K57" s="8" t="s">
        <v>9</v>
      </c>
      <c r="L57" s="8" t="s">
        <v>10</v>
      </c>
      <c r="M57" s="8" t="s">
        <v>11</v>
      </c>
    </row>
    <row r="58" spans="3:14" ht="25" customHeight="1" x14ac:dyDescent="0.3">
      <c r="D58" s="9" t="s">
        <v>15</v>
      </c>
      <c r="E58" s="36"/>
      <c r="F58" s="36"/>
      <c r="G58" s="36"/>
      <c r="H58" s="36"/>
      <c r="I58" s="10"/>
      <c r="J58" s="44">
        <v>0</v>
      </c>
      <c r="K58" s="36"/>
      <c r="L58" s="36"/>
      <c r="M58" s="36"/>
    </row>
    <row r="59" spans="3:14" ht="20.149999999999999" customHeight="1" x14ac:dyDescent="0.3"/>
    <row r="60" spans="3:14" ht="25" customHeight="1" x14ac:dyDescent="0.35">
      <c r="E60" s="92" t="s">
        <v>16</v>
      </c>
      <c r="F60" s="93"/>
      <c r="G60" s="93"/>
      <c r="H60" s="94"/>
      <c r="K60" s="13"/>
    </row>
    <row r="61" spans="3:14" ht="25" customHeight="1" x14ac:dyDescent="0.3">
      <c r="D61" s="6" t="s">
        <v>45</v>
      </c>
      <c r="E61" s="7" t="s">
        <v>17</v>
      </c>
      <c r="F61" s="7" t="s">
        <v>18</v>
      </c>
      <c r="G61" s="7" t="s">
        <v>19</v>
      </c>
      <c r="H61" s="7" t="s">
        <v>20</v>
      </c>
      <c r="K61" s="3"/>
    </row>
    <row r="62" spans="3:14" ht="25" customHeight="1" x14ac:dyDescent="0.3">
      <c r="D62" s="9" t="s">
        <v>21</v>
      </c>
      <c r="E62" s="36"/>
      <c r="F62" s="36"/>
      <c r="G62" s="36"/>
      <c r="H62" s="36"/>
      <c r="K62" s="3"/>
    </row>
    <row r="63" spans="3:14" ht="10" customHeight="1" x14ac:dyDescent="0.3"/>
    <row r="64" spans="3:14" ht="20.149999999999999" customHeight="1" x14ac:dyDescent="0.35">
      <c r="C64" s="29" t="s">
        <v>35</v>
      </c>
      <c r="D64" s="16"/>
      <c r="E64" s="16"/>
      <c r="F64" s="17"/>
      <c r="G64" s="17"/>
      <c r="H64" s="17"/>
      <c r="I64" s="17"/>
      <c r="J64" s="17"/>
      <c r="K64" s="17"/>
      <c r="L64" s="17"/>
      <c r="M64" s="17"/>
      <c r="N64" s="17"/>
    </row>
    <row r="65" spans="3:13" ht="5.15" customHeight="1" x14ac:dyDescent="0.3"/>
    <row r="66" spans="3:13" ht="48" customHeight="1" x14ac:dyDescent="0.3">
      <c r="C66" s="42"/>
      <c r="D66" s="95" t="s">
        <v>59</v>
      </c>
      <c r="E66" s="95"/>
      <c r="F66" s="95"/>
      <c r="G66" s="95"/>
      <c r="H66" s="95"/>
      <c r="I66" s="95"/>
      <c r="J66" s="95"/>
      <c r="K66" s="95"/>
      <c r="L66" s="95"/>
      <c r="M66" s="95"/>
    </row>
    <row r="67" spans="3:13" ht="10" customHeight="1" x14ac:dyDescent="0.3"/>
    <row r="68" spans="3:13" ht="25" customHeight="1" x14ac:dyDescent="0.3">
      <c r="E68" s="92" t="s">
        <v>1</v>
      </c>
      <c r="F68" s="93"/>
      <c r="G68" s="93"/>
      <c r="H68" s="94"/>
      <c r="J68" s="92" t="s">
        <v>2</v>
      </c>
      <c r="K68" s="93"/>
      <c r="L68" s="93"/>
      <c r="M68" s="94"/>
    </row>
    <row r="69" spans="3:13" ht="25" customHeight="1" x14ac:dyDescent="0.3">
      <c r="D69" s="6" t="str">
        <f>$D$43</f>
        <v>Contingent</v>
      </c>
      <c r="E69" s="7" t="s">
        <v>4</v>
      </c>
      <c r="F69" s="7" t="s">
        <v>5</v>
      </c>
      <c r="G69" s="7" t="s">
        <v>6</v>
      </c>
      <c r="H69" s="7" t="s">
        <v>7</v>
      </c>
      <c r="J69" s="8" t="s">
        <v>8</v>
      </c>
      <c r="K69" s="8" t="s">
        <v>9</v>
      </c>
      <c r="L69" s="8" t="s">
        <v>10</v>
      </c>
      <c r="M69" s="8" t="s">
        <v>11</v>
      </c>
    </row>
    <row r="70" spans="3:13" ht="25" customHeight="1" x14ac:dyDescent="0.3">
      <c r="D70" s="9" t="str">
        <f>$D$44</f>
        <v>Direct Hire</v>
      </c>
      <c r="E70" s="27" t="str">
        <f>IF(OR(E44="",E18=""),"No bid",E18+E44)</f>
        <v>No bid</v>
      </c>
      <c r="F70" s="27" t="str">
        <f t="shared" ref="F70:H71" si="0">IF(OR(F44="",F18=""),"No bid",F18+F44)</f>
        <v>No bid</v>
      </c>
      <c r="G70" s="27" t="str">
        <f t="shared" si="0"/>
        <v>No bid</v>
      </c>
      <c r="H70" s="27" t="str">
        <f t="shared" si="0"/>
        <v>No bid</v>
      </c>
      <c r="I70" s="10"/>
      <c r="J70" s="26"/>
      <c r="K70" s="27">
        <f t="shared" ref="K70:K76" si="1">K44+K18</f>
        <v>0</v>
      </c>
      <c r="L70" s="27">
        <f t="shared" ref="L70:M70" si="2">L44+L18</f>
        <v>0</v>
      </c>
      <c r="M70" s="27">
        <f t="shared" si="2"/>
        <v>0</v>
      </c>
    </row>
    <row r="71" spans="3:13" ht="24.75" customHeight="1" x14ac:dyDescent="0.3">
      <c r="D71" s="9" t="str">
        <f>$D$45</f>
        <v>Agencies - Digital</v>
      </c>
      <c r="E71" s="27" t="str">
        <f>IF(OR(E45="",E19=""),"No bid",E19+E45)</f>
        <v>No bid</v>
      </c>
      <c r="F71" s="27" t="str">
        <f t="shared" si="0"/>
        <v>No bid</v>
      </c>
      <c r="G71" s="27" t="str">
        <f t="shared" si="0"/>
        <v>No bid</v>
      </c>
      <c r="H71" s="27" t="str">
        <f t="shared" si="0"/>
        <v>No bid</v>
      </c>
      <c r="I71" s="10"/>
      <c r="J71" s="26"/>
      <c r="K71" s="27">
        <f t="shared" si="1"/>
        <v>0</v>
      </c>
      <c r="L71" s="27">
        <f t="shared" ref="L71:M76" si="3">L45+L19</f>
        <v>0</v>
      </c>
      <c r="M71" s="27">
        <f t="shared" si="3"/>
        <v>0</v>
      </c>
    </row>
    <row r="72" spans="3:13" ht="24.75" customHeight="1" x14ac:dyDescent="0.3">
      <c r="D72" s="9" t="str">
        <f>$D$46</f>
        <v>Agencies - SCS</v>
      </c>
      <c r="E72" s="44">
        <v>0</v>
      </c>
      <c r="F72" s="44">
        <v>0</v>
      </c>
      <c r="G72" s="27" t="str">
        <f t="shared" ref="G72:H72" si="4">IF(OR(G46="",G20=""),"No bid",G20+G46)</f>
        <v>No bid</v>
      </c>
      <c r="H72" s="27" t="str">
        <f t="shared" si="4"/>
        <v>No bid</v>
      </c>
      <c r="I72" s="10"/>
      <c r="J72" s="26"/>
      <c r="K72" s="27">
        <f t="shared" si="1"/>
        <v>0</v>
      </c>
      <c r="L72" s="27">
        <f t="shared" si="3"/>
        <v>0</v>
      </c>
      <c r="M72" s="27">
        <f t="shared" si="3"/>
        <v>0</v>
      </c>
    </row>
    <row r="73" spans="3:13" ht="24.75" customHeight="1" x14ac:dyDescent="0.3">
      <c r="D73" s="9" t="str">
        <f>$D$47</f>
        <v>Agencies - Niche</v>
      </c>
      <c r="E73" s="27" t="str">
        <f t="shared" ref="E73:H73" si="5">IF(OR(E47="",E21=""),"No bid",E21+E47)</f>
        <v>No bid</v>
      </c>
      <c r="F73" s="27" t="str">
        <f t="shared" si="5"/>
        <v>No bid</v>
      </c>
      <c r="G73" s="27" t="str">
        <f t="shared" si="5"/>
        <v>No bid</v>
      </c>
      <c r="H73" s="27" t="str">
        <f t="shared" si="5"/>
        <v>No bid</v>
      </c>
      <c r="I73" s="10"/>
      <c r="J73" s="26"/>
      <c r="K73" s="27">
        <f t="shared" si="1"/>
        <v>0</v>
      </c>
      <c r="L73" s="27">
        <f t="shared" si="3"/>
        <v>0</v>
      </c>
      <c r="M73" s="27">
        <f t="shared" si="3"/>
        <v>0</v>
      </c>
    </row>
    <row r="74" spans="3:13" ht="24.75" customHeight="1" x14ac:dyDescent="0.3">
      <c r="D74" s="9" t="str">
        <f>$D$48</f>
        <v>Agencies - Admin &amp; Clerical</v>
      </c>
      <c r="E74" s="27" t="str">
        <f t="shared" ref="E74:F77" si="6">IF(OR(E48="",E22=""),"No bid",E22+E48)</f>
        <v>No bid</v>
      </c>
      <c r="F74" s="27" t="str">
        <f t="shared" si="6"/>
        <v>No bid</v>
      </c>
      <c r="G74" s="44">
        <v>0</v>
      </c>
      <c r="H74" s="44">
        <v>0</v>
      </c>
      <c r="I74" s="10"/>
      <c r="J74" s="26"/>
      <c r="K74" s="27">
        <f t="shared" si="1"/>
        <v>0</v>
      </c>
      <c r="L74" s="27">
        <f t="shared" si="3"/>
        <v>0</v>
      </c>
      <c r="M74" s="27">
        <f t="shared" si="3"/>
        <v>0</v>
      </c>
    </row>
    <row r="75" spans="3:13" ht="25" customHeight="1" x14ac:dyDescent="0.3">
      <c r="D75" s="9" t="str">
        <f>$D$49</f>
        <v>Agencies - Operational Services</v>
      </c>
      <c r="E75" s="27" t="str">
        <f t="shared" si="6"/>
        <v>No bid</v>
      </c>
      <c r="F75" s="27" t="str">
        <f t="shared" si="6"/>
        <v>No bid</v>
      </c>
      <c r="G75" s="44">
        <v>0</v>
      </c>
      <c r="H75" s="44">
        <v>0</v>
      </c>
      <c r="I75" s="10"/>
      <c r="J75" s="26"/>
      <c r="K75" s="27">
        <f t="shared" si="1"/>
        <v>0</v>
      </c>
      <c r="L75" s="27">
        <f t="shared" si="3"/>
        <v>0</v>
      </c>
      <c r="M75" s="27">
        <f t="shared" si="3"/>
        <v>0</v>
      </c>
    </row>
    <row r="76" spans="3:13" ht="25" customHeight="1" x14ac:dyDescent="0.3">
      <c r="D76" s="9" t="str">
        <f>$D$50</f>
        <v>Agencies - Other</v>
      </c>
      <c r="E76" s="27" t="str">
        <f t="shared" si="6"/>
        <v>No bid</v>
      </c>
      <c r="F76" s="27" t="str">
        <f t="shared" si="6"/>
        <v>No bid</v>
      </c>
      <c r="G76" s="27" t="str">
        <f t="shared" ref="G76:H77" si="7">IF(OR(G50="",G24=""),"No bid",G24+G50)</f>
        <v>No bid</v>
      </c>
      <c r="H76" s="27" t="str">
        <f t="shared" si="7"/>
        <v>No bid</v>
      </c>
      <c r="I76" s="10"/>
      <c r="J76" s="26"/>
      <c r="K76" s="27">
        <f t="shared" si="1"/>
        <v>0</v>
      </c>
      <c r="L76" s="27">
        <f t="shared" si="3"/>
        <v>0</v>
      </c>
      <c r="M76" s="27">
        <f t="shared" si="3"/>
        <v>0</v>
      </c>
    </row>
    <row r="77" spans="3:13" ht="25" customHeight="1" x14ac:dyDescent="0.3">
      <c r="D77" s="9" t="str">
        <f>$D$51</f>
        <v>Nominated (Pre-Identified)</v>
      </c>
      <c r="E77" s="27" t="str">
        <f t="shared" si="6"/>
        <v>No bid</v>
      </c>
      <c r="F77" s="27" t="str">
        <f t="shared" si="6"/>
        <v>No bid</v>
      </c>
      <c r="G77" s="27" t="str">
        <f t="shared" si="7"/>
        <v>No bid</v>
      </c>
      <c r="H77" s="27" t="str">
        <f t="shared" si="7"/>
        <v>No bid</v>
      </c>
      <c r="I77" s="10"/>
      <c r="J77" s="26"/>
      <c r="K77" s="26"/>
      <c r="L77" s="26"/>
      <c r="M77" s="26"/>
    </row>
    <row r="78" spans="3:13" ht="5.15" customHeight="1" x14ac:dyDescent="0.3">
      <c r="J78" s="1"/>
    </row>
    <row r="79" spans="3:13" ht="25" customHeight="1" x14ac:dyDescent="0.3">
      <c r="D79" s="6" t="str">
        <f>$D$53</f>
        <v>Res. Aug. &amp; RTD</v>
      </c>
      <c r="E79" s="7" t="s">
        <v>4</v>
      </c>
      <c r="F79" s="7" t="s">
        <v>5</v>
      </c>
      <c r="G79" s="7" t="s">
        <v>6</v>
      </c>
      <c r="H79" s="7" t="s">
        <v>7</v>
      </c>
      <c r="J79" s="8" t="s">
        <v>8</v>
      </c>
      <c r="K79" s="8" t="s">
        <v>9</v>
      </c>
      <c r="L79" s="8" t="s">
        <v>10</v>
      </c>
      <c r="M79" s="8" t="s">
        <v>11</v>
      </c>
    </row>
    <row r="80" spans="3:13" ht="25" customHeight="1" x14ac:dyDescent="0.3">
      <c r="D80" s="9" t="str">
        <f>$D$54</f>
        <v>Resource Augmentation</v>
      </c>
      <c r="E80" s="27" t="str">
        <f>IF(OR(E54="",E28=""),"No bid",E28+E54)</f>
        <v>No bid</v>
      </c>
      <c r="F80" s="27" t="str">
        <f>IF(OR(F54="",F28=""),"No bid",F28+F54)</f>
        <v>No bid</v>
      </c>
      <c r="G80" s="27" t="str">
        <f>IF(OR(G54="",G28=""),"No bid",G28+G54)</f>
        <v>No bid</v>
      </c>
      <c r="H80" s="27" t="str">
        <f>IF(OR(H54="",H28=""),"No bid",H28+H54)</f>
        <v>No bid</v>
      </c>
      <c r="I80" s="11"/>
      <c r="J80" s="26"/>
      <c r="K80" s="27">
        <f t="shared" ref="K80:M80" si="8">K54+K28</f>
        <v>0</v>
      </c>
      <c r="L80" s="27">
        <f t="shared" si="8"/>
        <v>0</v>
      </c>
      <c r="M80" s="27">
        <f t="shared" si="8"/>
        <v>0</v>
      </c>
    </row>
    <row r="81" spans="3:14" ht="25" customHeight="1" x14ac:dyDescent="0.3">
      <c r="D81" s="9" t="str">
        <f>$D$55</f>
        <v>Recruit/Train/Deploy</v>
      </c>
      <c r="E81" s="27" t="str">
        <f>IF(OR(E55="",E29=""),"No bid",E29+E55)</f>
        <v>No bid</v>
      </c>
      <c r="F81" s="27" t="str">
        <f>IF(OR(F55="",F29=""),"No bid",F29+F55)</f>
        <v>No bid</v>
      </c>
      <c r="G81" s="18"/>
      <c r="H81" s="18"/>
      <c r="I81" s="11"/>
      <c r="J81" s="26"/>
      <c r="K81" s="26"/>
      <c r="L81" s="26"/>
      <c r="M81" s="26"/>
    </row>
    <row r="82" spans="3:14" ht="5.15" customHeight="1" x14ac:dyDescent="0.3">
      <c r="J82" s="1"/>
    </row>
    <row r="83" spans="3:14" ht="25" customHeight="1" x14ac:dyDescent="0.3">
      <c r="D83" s="6" t="str">
        <f>$D$57</f>
        <v>Permanent</v>
      </c>
      <c r="E83" s="12" t="s">
        <v>67</v>
      </c>
      <c r="F83" s="12" t="s">
        <v>68</v>
      </c>
      <c r="G83" s="12" t="s">
        <v>69</v>
      </c>
      <c r="H83" s="12" t="s">
        <v>70</v>
      </c>
      <c r="J83" s="8" t="s">
        <v>8</v>
      </c>
      <c r="K83" s="8" t="s">
        <v>9</v>
      </c>
      <c r="L83" s="8" t="s">
        <v>10</v>
      </c>
      <c r="M83" s="8" t="s">
        <v>11</v>
      </c>
    </row>
    <row r="84" spans="3:14" ht="25" customHeight="1" x14ac:dyDescent="0.3">
      <c r="D84" s="9" t="str">
        <f>$D$58</f>
        <v>Permanent</v>
      </c>
      <c r="E84" s="27" t="str">
        <f>IF(OR(E58="",E32=""),"No bid",E32+E58)</f>
        <v>No bid</v>
      </c>
      <c r="F84" s="27" t="str">
        <f>IF(OR(F58="",F32=""),"No bid",F32+F58)</f>
        <v>No bid</v>
      </c>
      <c r="G84" s="27" t="str">
        <f>IF(OR(G58="",G32=""),"No bid",G32+G58)</f>
        <v>No bid</v>
      </c>
      <c r="H84" s="27" t="str">
        <f>IF(OR(H58="",H32=""),"No bid",H32+H58)</f>
        <v>No bid</v>
      </c>
      <c r="I84" s="10"/>
      <c r="J84" s="26"/>
      <c r="K84" s="27">
        <f>K58+K32</f>
        <v>0</v>
      </c>
      <c r="L84" s="27">
        <f>L58+L32</f>
        <v>0</v>
      </c>
      <c r="M84" s="27">
        <f>M58+M32</f>
        <v>0</v>
      </c>
    </row>
    <row r="85" spans="3:14" ht="20.149999999999999" customHeight="1" x14ac:dyDescent="0.3"/>
    <row r="86" spans="3:14" ht="25" customHeight="1" x14ac:dyDescent="0.35">
      <c r="E86" s="92" t="s">
        <v>16</v>
      </c>
      <c r="F86" s="93"/>
      <c r="G86" s="93"/>
      <c r="H86" s="94"/>
      <c r="K86" s="13"/>
    </row>
    <row r="87" spans="3:14" ht="25" customHeight="1" x14ac:dyDescent="0.3">
      <c r="D87" s="6" t="str">
        <f>$D$61</f>
        <v>SoW</v>
      </c>
      <c r="E87" s="7" t="s">
        <v>17</v>
      </c>
      <c r="F87" s="7" t="s">
        <v>18</v>
      </c>
      <c r="G87" s="7" t="s">
        <v>19</v>
      </c>
      <c r="H87" s="7" t="s">
        <v>20</v>
      </c>
      <c r="K87" s="3"/>
    </row>
    <row r="88" spans="3:14" ht="25" customHeight="1" x14ac:dyDescent="0.3">
      <c r="D88" s="9" t="str">
        <f>$D$62</f>
        <v>Statement of Work</v>
      </c>
      <c r="E88" s="27" t="str">
        <f>IF(OR(E62="",E36=""),"No bid",E36+E62)</f>
        <v>No bid</v>
      </c>
      <c r="F88" s="27" t="str">
        <f>IF(OR(F62="",F36=""),"No bid",F36+F62)</f>
        <v>No bid</v>
      </c>
      <c r="G88" s="27" t="str">
        <f>IF(OR(G62="",G36=""),"No bid",G36+G62)</f>
        <v>No bid</v>
      </c>
      <c r="H88" s="27" t="str">
        <f>IF(OR(H62="",H36=""),"No bid",H36+H62)</f>
        <v>No bid</v>
      </c>
      <c r="K88" s="3"/>
    </row>
    <row r="89" spans="3:14" ht="10" customHeight="1" x14ac:dyDescent="0.3"/>
    <row r="90" spans="3:14" ht="20.149999999999999" customHeight="1" x14ac:dyDescent="0.35">
      <c r="C90" s="29" t="s">
        <v>36</v>
      </c>
      <c r="D90" s="16"/>
      <c r="E90" s="16"/>
      <c r="F90" s="17"/>
      <c r="G90" s="17"/>
      <c r="H90" s="17"/>
      <c r="I90" s="17"/>
      <c r="J90" s="17"/>
      <c r="K90" s="17"/>
      <c r="L90" s="17"/>
      <c r="M90" s="17"/>
      <c r="N90" s="17"/>
    </row>
    <row r="91" spans="3:14" ht="5.15" customHeight="1" x14ac:dyDescent="0.3"/>
    <row r="92" spans="3:14" ht="48" customHeight="1" x14ac:dyDescent="0.3">
      <c r="C92" s="42"/>
      <c r="D92" s="95" t="s">
        <v>60</v>
      </c>
      <c r="E92" s="95"/>
      <c r="F92" s="95"/>
      <c r="G92" s="95"/>
      <c r="H92" s="95"/>
      <c r="I92" s="95"/>
      <c r="J92" s="95"/>
      <c r="K92" s="95"/>
      <c r="L92" s="95"/>
      <c r="M92" s="95"/>
    </row>
    <row r="93" spans="3:14" ht="10" customHeight="1" x14ac:dyDescent="0.3"/>
    <row r="94" spans="3:14" ht="25" customHeight="1" x14ac:dyDescent="0.3">
      <c r="E94" s="92" t="s">
        <v>22</v>
      </c>
      <c r="F94" s="93"/>
      <c r="G94" s="93"/>
      <c r="H94" s="94"/>
      <c r="J94" s="92" t="s">
        <v>23</v>
      </c>
      <c r="K94" s="93"/>
      <c r="L94" s="93"/>
      <c r="M94" s="94"/>
    </row>
    <row r="95" spans="3:14" ht="25" customHeight="1" x14ac:dyDescent="0.3">
      <c r="D95" s="6" t="str">
        <f>$D$43</f>
        <v>Contingent</v>
      </c>
      <c r="E95" s="7" t="s">
        <v>4</v>
      </c>
      <c r="F95" s="7" t="s">
        <v>5</v>
      </c>
      <c r="G95" s="7" t="s">
        <v>6</v>
      </c>
      <c r="H95" s="7" t="s">
        <v>7</v>
      </c>
      <c r="J95" s="8" t="s">
        <v>8</v>
      </c>
      <c r="K95" s="8" t="s">
        <v>9</v>
      </c>
      <c r="L95" s="8" t="s">
        <v>10</v>
      </c>
      <c r="M95" s="8" t="s">
        <v>11</v>
      </c>
    </row>
    <row r="96" spans="3:14" ht="25" customHeight="1" x14ac:dyDescent="0.3">
      <c r="D96" s="9" t="str">
        <f>$D$44</f>
        <v>Direct Hire</v>
      </c>
      <c r="E96" s="28">
        <v>9515975.7139070053</v>
      </c>
      <c r="F96" s="28">
        <v>112653843.35351524</v>
      </c>
      <c r="G96" s="28">
        <v>121715861.67611411</v>
      </c>
      <c r="H96" s="28">
        <v>35009775.909866743</v>
      </c>
      <c r="J96" s="28">
        <v>264950683.82073292</v>
      </c>
      <c r="K96" s="28">
        <v>8366863.6996020926</v>
      </c>
      <c r="L96" s="28">
        <v>2788954.5665340312</v>
      </c>
      <c r="M96" s="28">
        <v>2788954.5665340312</v>
      </c>
    </row>
    <row r="97" spans="4:13" ht="25" customHeight="1" x14ac:dyDescent="0.3">
      <c r="D97" s="9" t="str">
        <f>$D$45</f>
        <v>Agencies - Digital</v>
      </c>
      <c r="E97" s="28">
        <v>282106.37576298945</v>
      </c>
      <c r="F97" s="28">
        <v>9337650.5380069409</v>
      </c>
      <c r="G97" s="28">
        <v>59450978.012163647</v>
      </c>
      <c r="H97" s="28">
        <v>13933865.268531626</v>
      </c>
      <c r="J97" s="28">
        <v>78854370.184741944</v>
      </c>
      <c r="K97" s="28">
        <v>2490138.0058339559</v>
      </c>
      <c r="L97" s="28">
        <v>830046.00194465206</v>
      </c>
      <c r="M97" s="28">
        <v>830046.00194465206</v>
      </c>
    </row>
    <row r="98" spans="4:13" ht="25" customHeight="1" x14ac:dyDescent="0.3">
      <c r="D98" s="9" t="str">
        <f>$D$46</f>
        <v>Agencies - SCS</v>
      </c>
      <c r="E98" s="28">
        <v>0</v>
      </c>
      <c r="F98" s="28">
        <v>0</v>
      </c>
      <c r="G98" s="28">
        <v>6830</v>
      </c>
      <c r="H98" s="28">
        <v>1493540</v>
      </c>
      <c r="J98" s="28">
        <v>1425351.5</v>
      </c>
      <c r="K98" s="28">
        <v>45011.1</v>
      </c>
      <c r="L98" s="28">
        <v>15003.7</v>
      </c>
      <c r="M98" s="28">
        <v>15003.7</v>
      </c>
    </row>
    <row r="99" spans="4:13" ht="25" customHeight="1" x14ac:dyDescent="0.3">
      <c r="D99" s="9" t="str">
        <f>$D$47</f>
        <v>Agencies - Niche</v>
      </c>
      <c r="E99" s="28">
        <v>7544481.7263787379</v>
      </c>
      <c r="F99" s="28">
        <v>6398159.5919433506</v>
      </c>
      <c r="G99" s="28">
        <v>13819753.348485973</v>
      </c>
      <c r="H99" s="28">
        <v>5439445.4109780183</v>
      </c>
      <c r="J99" s="28">
        <v>31541748.073896777</v>
      </c>
      <c r="K99" s="28">
        <v>996055.20233358233</v>
      </c>
      <c r="L99" s="28">
        <v>332018.40077786084</v>
      </c>
      <c r="M99" s="28">
        <v>332018.40077786084</v>
      </c>
    </row>
    <row r="100" spans="4:13" ht="25" customHeight="1" x14ac:dyDescent="0.3">
      <c r="D100" s="9" t="s">
        <v>12</v>
      </c>
      <c r="E100" s="28">
        <v>251947619</v>
      </c>
      <c r="F100" s="28">
        <v>646538</v>
      </c>
      <c r="G100" s="28">
        <v>0</v>
      </c>
      <c r="H100" s="28">
        <v>0</v>
      </c>
      <c r="J100" s="28">
        <v>227334741.30000001</v>
      </c>
      <c r="K100" s="28">
        <v>17681590.990000002</v>
      </c>
      <c r="L100" s="28">
        <v>5051883.1399999997</v>
      </c>
      <c r="M100" s="28">
        <v>2525941.5699999998</v>
      </c>
    </row>
    <row r="101" spans="4:13" ht="25" customHeight="1" x14ac:dyDescent="0.3">
      <c r="D101" s="9" t="str">
        <f>$D$49</f>
        <v>Agencies - Operational Services</v>
      </c>
      <c r="E101" s="28">
        <v>14810015.300787224</v>
      </c>
      <c r="F101" s="28">
        <v>130812.73421651249</v>
      </c>
      <c r="G101" s="28">
        <v>0</v>
      </c>
      <c r="H101" s="28">
        <v>0</v>
      </c>
      <c r="J101" s="28">
        <v>13446745.231503364</v>
      </c>
      <c r="K101" s="28">
        <v>1045857.9624502617</v>
      </c>
      <c r="L101" s="28">
        <v>298816.56070007471</v>
      </c>
      <c r="M101" s="28">
        <v>149408.28035003736</v>
      </c>
    </row>
    <row r="102" spans="4:13" ht="25" customHeight="1" x14ac:dyDescent="0.3">
      <c r="D102" s="9" t="str">
        <f>$D$50</f>
        <v>Agencies - Other</v>
      </c>
      <c r="E102" s="28">
        <v>9399668.8190114591</v>
      </c>
      <c r="F102" s="28">
        <v>98161557.973832771</v>
      </c>
      <c r="G102" s="28">
        <v>92137179.055567935</v>
      </c>
      <c r="H102" s="28">
        <v>24414014.676643908</v>
      </c>
      <c r="J102" s="28">
        <v>212906799.49880329</v>
      </c>
      <c r="K102" s="28">
        <v>6723372.6157516828</v>
      </c>
      <c r="L102" s="28">
        <v>2241124.2052505608</v>
      </c>
      <c r="M102" s="28">
        <v>2241124.2052505608</v>
      </c>
    </row>
    <row r="103" spans="4:13" ht="25" customHeight="1" x14ac:dyDescent="0.3">
      <c r="D103" s="9" t="str">
        <f>$D$51</f>
        <v>Nominated (Pre-Identified)</v>
      </c>
      <c r="E103" s="28">
        <v>15249117.803683164</v>
      </c>
      <c r="F103" s="28">
        <v>92088138.071756169</v>
      </c>
      <c r="G103" s="28">
        <v>171465357.48687416</v>
      </c>
      <c r="H103" s="28">
        <v>89737811.501112059</v>
      </c>
      <c r="J103" s="28">
        <v>368540424.86342555</v>
      </c>
      <c r="K103" s="28">
        <v>0</v>
      </c>
      <c r="L103" s="28">
        <v>0</v>
      </c>
      <c r="M103" s="28">
        <v>0</v>
      </c>
    </row>
    <row r="104" spans="4:13" ht="5.15" customHeight="1" x14ac:dyDescent="0.3">
      <c r="E104" s="14"/>
    </row>
    <row r="105" spans="4:13" ht="25" customHeight="1" x14ac:dyDescent="0.3">
      <c r="D105" s="6" t="str">
        <f>$D$53</f>
        <v>Res. Aug. &amp; RTD</v>
      </c>
      <c r="E105" s="7" t="s">
        <v>4</v>
      </c>
      <c r="F105" s="7" t="s">
        <v>5</v>
      </c>
      <c r="G105" s="7" t="s">
        <v>6</v>
      </c>
      <c r="H105" s="7" t="s">
        <v>7</v>
      </c>
      <c r="J105" s="8" t="s">
        <v>8</v>
      </c>
      <c r="K105" s="8" t="s">
        <v>9</v>
      </c>
      <c r="L105" s="8" t="s">
        <v>10</v>
      </c>
      <c r="M105" s="8" t="s">
        <v>11</v>
      </c>
    </row>
    <row r="106" spans="4:13" ht="25" customHeight="1" x14ac:dyDescent="0.3">
      <c r="D106" s="9" t="str">
        <f>$D$54</f>
        <v>Resource Augmentation</v>
      </c>
      <c r="E106" s="28">
        <v>1975878.8054450261</v>
      </c>
      <c r="F106" s="28">
        <v>27662303.276230369</v>
      </c>
      <c r="G106" s="28">
        <v>34577879.095287956</v>
      </c>
      <c r="H106" s="28">
        <v>34577879.095287956</v>
      </c>
      <c r="J106" s="28">
        <v>39517576.108900525</v>
      </c>
      <c r="K106" s="28">
        <v>39517576.108900525</v>
      </c>
      <c r="L106" s="28">
        <v>14819091.040837696</v>
      </c>
      <c r="M106" s="28">
        <v>4939697.0136125656</v>
      </c>
    </row>
    <row r="107" spans="4:13" ht="25" customHeight="1" x14ac:dyDescent="0.3">
      <c r="D107" s="9" t="str">
        <f>$D$55</f>
        <v>Recruit/Train/Deploy</v>
      </c>
      <c r="E107" s="28">
        <v>16936104.046671648</v>
      </c>
      <c r="F107" s="28">
        <v>25404156.07000747</v>
      </c>
      <c r="G107" s="28">
        <v>0</v>
      </c>
      <c r="H107" s="28">
        <v>0</v>
      </c>
      <c r="J107" s="28">
        <v>42340260.116679117</v>
      </c>
      <c r="K107" s="28">
        <v>0</v>
      </c>
      <c r="L107" s="28">
        <v>0</v>
      </c>
      <c r="M107" s="28">
        <v>0</v>
      </c>
    </row>
    <row r="108" spans="4:13" ht="5.15" customHeight="1" x14ac:dyDescent="0.3">
      <c r="J108" s="1"/>
    </row>
    <row r="109" spans="4:13" ht="25" customHeight="1" x14ac:dyDescent="0.3">
      <c r="D109" s="6" t="str">
        <f>$D$57</f>
        <v>Permanent</v>
      </c>
      <c r="E109" s="12" t="s">
        <v>67</v>
      </c>
      <c r="F109" s="12" t="s">
        <v>68</v>
      </c>
      <c r="G109" s="12" t="s">
        <v>69</v>
      </c>
      <c r="H109" s="12" t="s">
        <v>70</v>
      </c>
      <c r="J109" s="8" t="s">
        <v>8</v>
      </c>
      <c r="K109" s="8" t="s">
        <v>9</v>
      </c>
      <c r="L109" s="8" t="s">
        <v>10</v>
      </c>
      <c r="M109" s="8" t="s">
        <v>11</v>
      </c>
    </row>
    <row r="110" spans="4:13" ht="25" customHeight="1" x14ac:dyDescent="0.3">
      <c r="D110" s="9" t="str">
        <f>$D$58</f>
        <v>Permanent</v>
      </c>
      <c r="E110" s="28">
        <v>3528355.0097232601</v>
      </c>
      <c r="F110" s="28">
        <v>3528355.0097232601</v>
      </c>
      <c r="G110" s="28">
        <v>3528355.0097232601</v>
      </c>
      <c r="H110" s="28">
        <v>3528355.0097232601</v>
      </c>
      <c r="J110" s="28">
        <v>13407749.036948388</v>
      </c>
      <c r="K110" s="28">
        <v>423402.60116679117</v>
      </c>
      <c r="L110" s="28">
        <v>141134.20038893042</v>
      </c>
      <c r="M110" s="28">
        <v>141134.20038893042</v>
      </c>
    </row>
    <row r="111" spans="4:13" ht="20.149999999999999" customHeight="1" x14ac:dyDescent="0.3"/>
    <row r="112" spans="4:13" ht="25" customHeight="1" x14ac:dyDescent="0.3">
      <c r="E112" s="92" t="s">
        <v>24</v>
      </c>
      <c r="F112" s="93"/>
      <c r="G112" s="93"/>
      <c r="H112" s="94"/>
    </row>
    <row r="113" spans="3:14" ht="25" customHeight="1" x14ac:dyDescent="0.3">
      <c r="D113" s="6" t="str">
        <f>$D$61</f>
        <v>SoW</v>
      </c>
      <c r="E113" s="7" t="s">
        <v>17</v>
      </c>
      <c r="F113" s="7" t="s">
        <v>18</v>
      </c>
      <c r="G113" s="7" t="s">
        <v>19</v>
      </c>
      <c r="H113" s="7" t="s">
        <v>20</v>
      </c>
    </row>
    <row r="114" spans="3:14" ht="25" customHeight="1" x14ac:dyDescent="0.3">
      <c r="D114" s="9" t="str">
        <f>$D$62</f>
        <v>Statement of Work</v>
      </c>
      <c r="E114" s="28">
        <v>219982993.19727892</v>
      </c>
      <c r="F114" s="28">
        <v>16921768.707482994</v>
      </c>
      <c r="G114" s="28">
        <v>8460884.3537414968</v>
      </c>
      <c r="H114" s="28">
        <v>3384353.7414965983</v>
      </c>
    </row>
    <row r="115" spans="3:14" ht="10" customHeight="1" x14ac:dyDescent="0.3"/>
    <row r="116" spans="3:14" ht="20.149999999999999" customHeight="1" x14ac:dyDescent="0.35">
      <c r="C116" s="29" t="s">
        <v>61</v>
      </c>
      <c r="D116" s="16"/>
      <c r="E116" s="16"/>
      <c r="F116" s="17"/>
      <c r="G116" s="17"/>
      <c r="H116" s="17"/>
      <c r="I116" s="17"/>
      <c r="J116" s="17"/>
      <c r="K116" s="17"/>
      <c r="L116" s="17"/>
      <c r="M116" s="17"/>
      <c r="N116" s="17"/>
    </row>
    <row r="117" spans="3:14" ht="5.15" customHeight="1" x14ac:dyDescent="0.3"/>
    <row r="118" spans="3:14" ht="25" customHeight="1" x14ac:dyDescent="0.3">
      <c r="E118" s="92" t="s">
        <v>52</v>
      </c>
      <c r="F118" s="93"/>
      <c r="G118" s="93"/>
      <c r="H118" s="94"/>
      <c r="J118" s="92" t="s">
        <v>53</v>
      </c>
      <c r="K118" s="93"/>
      <c r="L118" s="93"/>
      <c r="M118" s="94"/>
    </row>
    <row r="119" spans="3:14" ht="25" customHeight="1" x14ac:dyDescent="0.3">
      <c r="D119" s="6" t="str">
        <f>$D$43</f>
        <v>Contingent</v>
      </c>
      <c r="E119" s="7" t="s">
        <v>4</v>
      </c>
      <c r="F119" s="7" t="s">
        <v>5</v>
      </c>
      <c r="G119" s="7" t="s">
        <v>6</v>
      </c>
      <c r="H119" s="7" t="s">
        <v>7</v>
      </c>
      <c r="J119" s="8" t="s">
        <v>8</v>
      </c>
      <c r="K119" s="8" t="s">
        <v>9</v>
      </c>
      <c r="L119" s="8" t="s">
        <v>10</v>
      </c>
      <c r="M119" s="8" t="s">
        <v>11</v>
      </c>
    </row>
    <row r="120" spans="3:14" ht="25" customHeight="1" x14ac:dyDescent="0.3">
      <c r="D120" s="9" t="str">
        <f>$D$44</f>
        <v>Direct Hire</v>
      </c>
      <c r="E120" s="18"/>
      <c r="F120" s="18"/>
      <c r="G120" s="18"/>
      <c r="H120" s="18"/>
      <c r="J120" s="18"/>
      <c r="K120" s="18"/>
      <c r="L120" s="18"/>
      <c r="M120" s="18"/>
    </row>
    <row r="121" spans="3:14" ht="25" customHeight="1" x14ac:dyDescent="0.3">
      <c r="D121" s="9" t="str">
        <f>$D$45</f>
        <v>Agencies - Digital</v>
      </c>
      <c r="E121" s="20" t="str">
        <f t="shared" ref="E121:H121" si="9">IF(E19="","No bid",E19*E97)</f>
        <v>No bid</v>
      </c>
      <c r="F121" s="20" t="str">
        <f t="shared" si="9"/>
        <v>No bid</v>
      </c>
      <c r="G121" s="20" t="str">
        <f t="shared" si="9"/>
        <v>No bid</v>
      </c>
      <c r="H121" s="20" t="str">
        <f t="shared" si="9"/>
        <v>No bid</v>
      </c>
      <c r="J121" s="18"/>
      <c r="K121" s="20">
        <f t="shared" ref="K121:M121" si="10">K19*K97</f>
        <v>0</v>
      </c>
      <c r="L121" s="20">
        <f t="shared" si="10"/>
        <v>0</v>
      </c>
      <c r="M121" s="20">
        <f t="shared" si="10"/>
        <v>0</v>
      </c>
    </row>
    <row r="122" spans="3:14" ht="25" customHeight="1" x14ac:dyDescent="0.3">
      <c r="D122" s="9" t="str">
        <f>$D$46</f>
        <v>Agencies - SCS</v>
      </c>
      <c r="E122" s="18"/>
      <c r="F122" s="18"/>
      <c r="G122" s="20" t="str">
        <f t="shared" ref="G122:H122" si="11">IF(G20="","No bid",G20*G98)</f>
        <v>No bid</v>
      </c>
      <c r="H122" s="20" t="str">
        <f t="shared" si="11"/>
        <v>No bid</v>
      </c>
      <c r="J122" s="18"/>
      <c r="K122" s="20">
        <f t="shared" ref="K122:M122" si="12">K20*K98</f>
        <v>0</v>
      </c>
      <c r="L122" s="20">
        <f t="shared" si="12"/>
        <v>0</v>
      </c>
      <c r="M122" s="20">
        <f t="shared" si="12"/>
        <v>0</v>
      </c>
    </row>
    <row r="123" spans="3:14" ht="25" customHeight="1" x14ac:dyDescent="0.3">
      <c r="D123" s="9" t="str">
        <f>$D$47</f>
        <v>Agencies - Niche</v>
      </c>
      <c r="E123" s="20" t="str">
        <f t="shared" ref="E123:F123" si="13">IF(E21="","No bid",E21*E99)</f>
        <v>No bid</v>
      </c>
      <c r="F123" s="20" t="str">
        <f t="shared" si="13"/>
        <v>No bid</v>
      </c>
      <c r="G123" s="20" t="str">
        <f t="shared" ref="G123:H123" si="14">IF(G21="","No bid",G21*G99)</f>
        <v>No bid</v>
      </c>
      <c r="H123" s="20" t="str">
        <f t="shared" si="14"/>
        <v>No bid</v>
      </c>
      <c r="J123" s="18"/>
      <c r="K123" s="20">
        <f t="shared" ref="K123:M123" si="15">K21*K99</f>
        <v>0</v>
      </c>
      <c r="L123" s="20">
        <f t="shared" si="15"/>
        <v>0</v>
      </c>
      <c r="M123" s="20">
        <f t="shared" si="15"/>
        <v>0</v>
      </c>
    </row>
    <row r="124" spans="3:14" ht="25" customHeight="1" x14ac:dyDescent="0.3">
      <c r="D124" s="9" t="str">
        <f>$D$48</f>
        <v>Agencies - Admin &amp; Clerical</v>
      </c>
      <c r="E124" s="20" t="str">
        <f>IF(E22="","No bid",E22*E100)</f>
        <v>No bid</v>
      </c>
      <c r="F124" s="20" t="str">
        <f>IF(F22="","No bid",F22*F100)</f>
        <v>No bid</v>
      </c>
      <c r="G124" s="18"/>
      <c r="H124" s="18"/>
      <c r="J124" s="18"/>
      <c r="K124" s="20">
        <f t="shared" ref="K124:M124" si="16">K22*K100</f>
        <v>0</v>
      </c>
      <c r="L124" s="20">
        <f t="shared" si="16"/>
        <v>0</v>
      </c>
      <c r="M124" s="20">
        <f t="shared" si="16"/>
        <v>0</v>
      </c>
    </row>
    <row r="125" spans="3:14" ht="25" customHeight="1" x14ac:dyDescent="0.3">
      <c r="D125" s="9" t="str">
        <f>$D$49</f>
        <v>Agencies - Operational Services</v>
      </c>
      <c r="E125" s="20" t="str">
        <f>IF(E23="","No bid",E23*E101)</f>
        <v>No bid</v>
      </c>
      <c r="F125" s="20" t="str">
        <f>IF(F23="","No bid",F23*F101)</f>
        <v>No bid</v>
      </c>
      <c r="G125" s="18"/>
      <c r="H125" s="18"/>
      <c r="J125" s="18"/>
      <c r="K125" s="20">
        <f t="shared" ref="K125:M125" si="17">K23*K101</f>
        <v>0</v>
      </c>
      <c r="L125" s="20">
        <f t="shared" si="17"/>
        <v>0</v>
      </c>
      <c r="M125" s="20">
        <f t="shared" si="17"/>
        <v>0</v>
      </c>
    </row>
    <row r="126" spans="3:14" ht="25" customHeight="1" x14ac:dyDescent="0.3">
      <c r="D126" s="9" t="str">
        <f>$D$50</f>
        <v>Agencies - Other</v>
      </c>
      <c r="E126" s="20" t="str">
        <f t="shared" ref="E126:H126" si="18">IF(E24="","No bid",E24*E102)</f>
        <v>No bid</v>
      </c>
      <c r="F126" s="20" t="str">
        <f t="shared" si="18"/>
        <v>No bid</v>
      </c>
      <c r="G126" s="20" t="str">
        <f t="shared" si="18"/>
        <v>No bid</v>
      </c>
      <c r="H126" s="20" t="str">
        <f t="shared" si="18"/>
        <v>No bid</v>
      </c>
      <c r="J126" s="18"/>
      <c r="K126" s="20">
        <f t="shared" ref="K126:M126" si="19">K24*K102</f>
        <v>0</v>
      </c>
      <c r="L126" s="20">
        <f t="shared" si="19"/>
        <v>0</v>
      </c>
      <c r="M126" s="20">
        <f t="shared" si="19"/>
        <v>0</v>
      </c>
    </row>
    <row r="127" spans="3:14" ht="25" customHeight="1" x14ac:dyDescent="0.3">
      <c r="D127" s="9" t="str">
        <f>$D$51</f>
        <v>Nominated (Pre-Identified)</v>
      </c>
      <c r="E127" s="18"/>
      <c r="F127" s="18"/>
      <c r="G127" s="18"/>
      <c r="H127" s="18"/>
      <c r="J127" s="18"/>
      <c r="K127" s="26"/>
      <c r="L127" s="26"/>
      <c r="M127" s="26"/>
    </row>
    <row r="128" spans="3:14" ht="5.15" customHeight="1" x14ac:dyDescent="0.3">
      <c r="E128" s="14"/>
    </row>
    <row r="129" spans="3:14" ht="25" customHeight="1" x14ac:dyDescent="0.3">
      <c r="D129" s="6" t="str">
        <f>$D$53</f>
        <v>Res. Aug. &amp; RTD</v>
      </c>
      <c r="E129" s="7" t="s">
        <v>4</v>
      </c>
      <c r="F129" s="7" t="s">
        <v>5</v>
      </c>
      <c r="G129" s="7" t="s">
        <v>6</v>
      </c>
      <c r="H129" s="7" t="s">
        <v>7</v>
      </c>
      <c r="J129" s="8" t="s">
        <v>8</v>
      </c>
      <c r="K129" s="8" t="s">
        <v>9</v>
      </c>
      <c r="L129" s="8" t="s">
        <v>10</v>
      </c>
      <c r="M129" s="8" t="s">
        <v>11</v>
      </c>
    </row>
    <row r="130" spans="3:14" ht="25" customHeight="1" x14ac:dyDescent="0.3">
      <c r="D130" s="9" t="str">
        <f>$D$54</f>
        <v>Resource Augmentation</v>
      </c>
      <c r="E130" s="18"/>
      <c r="F130" s="18"/>
      <c r="G130" s="18"/>
      <c r="H130" s="18"/>
      <c r="J130" s="18"/>
      <c r="K130" s="18"/>
      <c r="L130" s="18"/>
      <c r="M130" s="18"/>
    </row>
    <row r="131" spans="3:14" ht="25" customHeight="1" x14ac:dyDescent="0.3">
      <c r="D131" s="9" t="str">
        <f>$D$55</f>
        <v>Recruit/Train/Deploy</v>
      </c>
      <c r="E131" s="18"/>
      <c r="F131" s="18"/>
      <c r="G131" s="18"/>
      <c r="H131" s="18"/>
      <c r="J131" s="18"/>
      <c r="K131" s="18"/>
      <c r="L131" s="18"/>
      <c r="M131" s="18"/>
    </row>
    <row r="132" spans="3:14" ht="5.15" customHeight="1" x14ac:dyDescent="0.3"/>
    <row r="133" spans="3:14" ht="25" customHeight="1" x14ac:dyDescent="0.3">
      <c r="D133" s="6" t="str">
        <f>$D$57</f>
        <v>Permanent</v>
      </c>
      <c r="E133" s="12" t="s">
        <v>67</v>
      </c>
      <c r="F133" s="12" t="s">
        <v>68</v>
      </c>
      <c r="G133" s="12" t="s">
        <v>69</v>
      </c>
      <c r="H133" s="12" t="s">
        <v>70</v>
      </c>
      <c r="J133" s="8" t="s">
        <v>8</v>
      </c>
      <c r="K133" s="8" t="s">
        <v>9</v>
      </c>
      <c r="L133" s="8" t="s">
        <v>10</v>
      </c>
      <c r="M133" s="8" t="s">
        <v>11</v>
      </c>
    </row>
    <row r="134" spans="3:14" ht="25" customHeight="1" x14ac:dyDescent="0.3">
      <c r="D134" s="9" t="str">
        <f>$D$58</f>
        <v>Permanent</v>
      </c>
      <c r="E134" s="20" t="str">
        <f t="shared" ref="E134:H134" si="20">IF(E32="","No bid",E32*E110)</f>
        <v>No bid</v>
      </c>
      <c r="F134" s="20" t="str">
        <f t="shared" si="20"/>
        <v>No bid</v>
      </c>
      <c r="G134" s="20" t="str">
        <f t="shared" si="20"/>
        <v>No bid</v>
      </c>
      <c r="H134" s="20" t="str">
        <f t="shared" si="20"/>
        <v>No bid</v>
      </c>
      <c r="J134" s="18"/>
      <c r="K134" s="20">
        <f>K32*K110</f>
        <v>0</v>
      </c>
      <c r="L134" s="20">
        <f t="shared" ref="L134:M134" si="21">L32*L110</f>
        <v>0</v>
      </c>
      <c r="M134" s="20">
        <f t="shared" si="21"/>
        <v>0</v>
      </c>
    </row>
    <row r="135" spans="3:14" ht="20.149999999999999" customHeight="1" x14ac:dyDescent="0.3"/>
    <row r="136" spans="3:14" ht="25" customHeight="1" x14ac:dyDescent="0.3">
      <c r="E136" s="92" t="s">
        <v>54</v>
      </c>
      <c r="F136" s="93"/>
      <c r="G136" s="93"/>
      <c r="H136" s="94"/>
    </row>
    <row r="137" spans="3:14" ht="25" customHeight="1" x14ac:dyDescent="0.3">
      <c r="D137" s="6" t="str">
        <f>$D$61</f>
        <v>SoW</v>
      </c>
      <c r="E137" s="7" t="s">
        <v>17</v>
      </c>
      <c r="F137" s="7" t="s">
        <v>18</v>
      </c>
      <c r="G137" s="7" t="s">
        <v>19</v>
      </c>
      <c r="H137" s="7" t="s">
        <v>20</v>
      </c>
    </row>
    <row r="138" spans="3:14" ht="25" customHeight="1" x14ac:dyDescent="0.3">
      <c r="D138" s="9" t="str">
        <f>$D$62</f>
        <v>Statement of Work</v>
      </c>
      <c r="E138" s="18"/>
      <c r="F138" s="18"/>
      <c r="G138" s="18"/>
      <c r="H138" s="18"/>
    </row>
    <row r="139" spans="3:14" ht="20.149999999999999" customHeight="1" x14ac:dyDescent="0.3"/>
    <row r="140" spans="3:14" ht="25" customHeight="1" x14ac:dyDescent="0.3">
      <c r="D140" s="15" t="s">
        <v>47</v>
      </c>
      <c r="E140" s="32" t="str">
        <f>IF(COUNTIF(E120:M138,"No bid")&gt;0, "Failure to meet requirements",SUM(E120:M127,E130:M131,E134:M134,E138:H138))</f>
        <v>Failure to meet requirements</v>
      </c>
      <c r="F140" s="32"/>
      <c r="G140" s="32"/>
      <c r="H140" s="32"/>
      <c r="I140" s="32"/>
      <c r="J140" s="32"/>
      <c r="K140" s="32"/>
      <c r="L140" s="32"/>
      <c r="M140" s="32"/>
    </row>
    <row r="141" spans="3:14" ht="10" customHeight="1" x14ac:dyDescent="0.3"/>
    <row r="142" spans="3:14" ht="20.149999999999999" customHeight="1" x14ac:dyDescent="0.35">
      <c r="C142" s="29" t="s">
        <v>62</v>
      </c>
      <c r="D142" s="16"/>
      <c r="E142" s="16"/>
      <c r="F142" s="17"/>
      <c r="G142" s="17"/>
      <c r="H142" s="17"/>
      <c r="I142" s="17"/>
      <c r="J142" s="17"/>
      <c r="K142" s="17"/>
      <c r="L142" s="17"/>
      <c r="M142" s="17"/>
      <c r="N142" s="17"/>
    </row>
    <row r="143" spans="3:14" ht="5.15" customHeight="1" x14ac:dyDescent="0.3"/>
    <row r="144" spans="3:14" ht="25" customHeight="1" x14ac:dyDescent="0.3">
      <c r="E144" s="92" t="s">
        <v>52</v>
      </c>
      <c r="F144" s="93"/>
      <c r="G144" s="93"/>
      <c r="H144" s="94"/>
      <c r="J144" s="92" t="s">
        <v>53</v>
      </c>
      <c r="K144" s="93"/>
      <c r="L144" s="93"/>
      <c r="M144" s="94"/>
    </row>
    <row r="145" spans="4:13" ht="25" customHeight="1" x14ac:dyDescent="0.3">
      <c r="D145" s="6" t="str">
        <f>$D$43</f>
        <v>Contingent</v>
      </c>
      <c r="E145" s="7" t="s">
        <v>4</v>
      </c>
      <c r="F145" s="7" t="s">
        <v>5</v>
      </c>
      <c r="G145" s="7" t="s">
        <v>6</v>
      </c>
      <c r="H145" s="7" t="s">
        <v>7</v>
      </c>
      <c r="J145" s="8" t="s">
        <v>8</v>
      </c>
      <c r="K145" s="8" t="s">
        <v>9</v>
      </c>
      <c r="L145" s="8" t="s">
        <v>10</v>
      </c>
      <c r="M145" s="8" t="s">
        <v>11</v>
      </c>
    </row>
    <row r="146" spans="4:13" ht="25" customHeight="1" x14ac:dyDescent="0.3">
      <c r="D146" s="9" t="str">
        <f>$D$44</f>
        <v>Direct Hire</v>
      </c>
      <c r="E146" s="20" t="str">
        <f>IF(E44="","No bid",E44*E96)</f>
        <v>No bid</v>
      </c>
      <c r="F146" s="20" t="str">
        <f t="shared" ref="F146:H146" si="22">IF(F44="","No bid",F44*F96)</f>
        <v>No bid</v>
      </c>
      <c r="G146" s="20" t="str">
        <f t="shared" si="22"/>
        <v>No bid</v>
      </c>
      <c r="H146" s="20" t="str">
        <f t="shared" si="22"/>
        <v>No bid</v>
      </c>
      <c r="J146" s="18"/>
      <c r="K146" s="20">
        <f t="shared" ref="K146:K152" si="23" xml:space="preserve"> K44*K96</f>
        <v>0</v>
      </c>
      <c r="L146" s="20">
        <f t="shared" ref="L146:M146" si="24" xml:space="preserve"> L44*L96</f>
        <v>0</v>
      </c>
      <c r="M146" s="20">
        <f t="shared" si="24"/>
        <v>0</v>
      </c>
    </row>
    <row r="147" spans="4:13" ht="25" customHeight="1" x14ac:dyDescent="0.3">
      <c r="D147" s="9" t="str">
        <f>$D$45</f>
        <v>Agencies - Digital</v>
      </c>
      <c r="E147" s="20" t="str">
        <f t="shared" ref="E147:H147" si="25">IF(E45="","No bid",E45*E97)</f>
        <v>No bid</v>
      </c>
      <c r="F147" s="20" t="str">
        <f t="shared" si="25"/>
        <v>No bid</v>
      </c>
      <c r="G147" s="20" t="str">
        <f t="shared" si="25"/>
        <v>No bid</v>
      </c>
      <c r="H147" s="20" t="str">
        <f t="shared" si="25"/>
        <v>No bid</v>
      </c>
      <c r="J147" s="18"/>
      <c r="K147" s="20">
        <f t="shared" si="23"/>
        <v>0</v>
      </c>
      <c r="L147" s="20">
        <f t="shared" ref="L147:M152" si="26" xml:space="preserve"> L45*L97</f>
        <v>0</v>
      </c>
      <c r="M147" s="20">
        <f t="shared" si="26"/>
        <v>0</v>
      </c>
    </row>
    <row r="148" spans="4:13" ht="25" customHeight="1" x14ac:dyDescent="0.3">
      <c r="D148" s="9" t="str">
        <f>$D$46</f>
        <v>Agencies - SCS</v>
      </c>
      <c r="E148" s="18"/>
      <c r="F148" s="18"/>
      <c r="G148" s="20" t="str">
        <f t="shared" ref="G148:H148" si="27">IF(G46="","No bid",G46*G98)</f>
        <v>No bid</v>
      </c>
      <c r="H148" s="20" t="str">
        <f t="shared" si="27"/>
        <v>No bid</v>
      </c>
      <c r="J148" s="18"/>
      <c r="K148" s="20">
        <f t="shared" si="23"/>
        <v>0</v>
      </c>
      <c r="L148" s="20">
        <f t="shared" si="26"/>
        <v>0</v>
      </c>
      <c r="M148" s="20">
        <f t="shared" si="26"/>
        <v>0</v>
      </c>
    </row>
    <row r="149" spans="4:13" ht="25" customHeight="1" x14ac:dyDescent="0.3">
      <c r="D149" s="9" t="str">
        <f>$D$47</f>
        <v>Agencies - Niche</v>
      </c>
      <c r="E149" s="20" t="str">
        <f t="shared" ref="E149:F149" si="28">IF(E47="","No bid",E47*E99)</f>
        <v>No bid</v>
      </c>
      <c r="F149" s="20" t="str">
        <f t="shared" si="28"/>
        <v>No bid</v>
      </c>
      <c r="G149" s="20" t="str">
        <f t="shared" ref="G149:H149" si="29">IF(G47="","No bid",G47*G99)</f>
        <v>No bid</v>
      </c>
      <c r="H149" s="20" t="str">
        <f t="shared" si="29"/>
        <v>No bid</v>
      </c>
      <c r="J149" s="18"/>
      <c r="K149" s="20">
        <f t="shared" si="23"/>
        <v>0</v>
      </c>
      <c r="L149" s="20">
        <f t="shared" si="26"/>
        <v>0</v>
      </c>
      <c r="M149" s="20">
        <f t="shared" si="26"/>
        <v>0</v>
      </c>
    </row>
    <row r="150" spans="4:13" ht="25" customHeight="1" x14ac:dyDescent="0.3">
      <c r="D150" s="9" t="str">
        <f>$D$48</f>
        <v>Agencies - Admin &amp; Clerical</v>
      </c>
      <c r="E150" s="20" t="str">
        <f t="shared" ref="E150:F150" si="30">IF(E48="","No bid",E48*E100)</f>
        <v>No bid</v>
      </c>
      <c r="F150" s="20" t="str">
        <f t="shared" si="30"/>
        <v>No bid</v>
      </c>
      <c r="G150" s="18"/>
      <c r="H150" s="18"/>
      <c r="J150" s="18"/>
      <c r="K150" s="20">
        <f t="shared" si="23"/>
        <v>0</v>
      </c>
      <c r="L150" s="20">
        <f t="shared" si="26"/>
        <v>0</v>
      </c>
      <c r="M150" s="20">
        <f t="shared" si="26"/>
        <v>0</v>
      </c>
    </row>
    <row r="151" spans="4:13" ht="25" customHeight="1" x14ac:dyDescent="0.3">
      <c r="D151" s="9" t="str">
        <f>$D$49</f>
        <v>Agencies - Operational Services</v>
      </c>
      <c r="E151" s="20" t="str">
        <f t="shared" ref="E151:F151" si="31">IF(E49="","No bid",E49*E101)</f>
        <v>No bid</v>
      </c>
      <c r="F151" s="20" t="str">
        <f t="shared" si="31"/>
        <v>No bid</v>
      </c>
      <c r="G151" s="18"/>
      <c r="H151" s="18"/>
      <c r="J151" s="18"/>
      <c r="K151" s="20">
        <f t="shared" si="23"/>
        <v>0</v>
      </c>
      <c r="L151" s="20">
        <f t="shared" si="26"/>
        <v>0</v>
      </c>
      <c r="M151" s="20">
        <f t="shared" si="26"/>
        <v>0</v>
      </c>
    </row>
    <row r="152" spans="4:13" ht="25" customHeight="1" x14ac:dyDescent="0.3">
      <c r="D152" s="9" t="str">
        <f>$D$50</f>
        <v>Agencies - Other</v>
      </c>
      <c r="E152" s="20" t="str">
        <f t="shared" ref="E152:H152" si="32">IF(E50="","No bid",E50*E102)</f>
        <v>No bid</v>
      </c>
      <c r="F152" s="20" t="str">
        <f t="shared" si="32"/>
        <v>No bid</v>
      </c>
      <c r="G152" s="20" t="str">
        <f t="shared" si="32"/>
        <v>No bid</v>
      </c>
      <c r="H152" s="20" t="str">
        <f t="shared" si="32"/>
        <v>No bid</v>
      </c>
      <c r="J152" s="18"/>
      <c r="K152" s="20">
        <f t="shared" si="23"/>
        <v>0</v>
      </c>
      <c r="L152" s="20">
        <f t="shared" si="26"/>
        <v>0</v>
      </c>
      <c r="M152" s="20">
        <f t="shared" si="26"/>
        <v>0</v>
      </c>
    </row>
    <row r="153" spans="4:13" ht="25" customHeight="1" x14ac:dyDescent="0.3">
      <c r="D153" s="9" t="str">
        <f>$D$51</f>
        <v>Nominated (Pre-Identified)</v>
      </c>
      <c r="E153" s="20" t="str">
        <f t="shared" ref="E153:H153" si="33">IF(E51="","No bid",E51*E103)</f>
        <v>No bid</v>
      </c>
      <c r="F153" s="20" t="str">
        <f t="shared" si="33"/>
        <v>No bid</v>
      </c>
      <c r="G153" s="20" t="str">
        <f t="shared" si="33"/>
        <v>No bid</v>
      </c>
      <c r="H153" s="20" t="str">
        <f t="shared" si="33"/>
        <v>No bid</v>
      </c>
      <c r="J153" s="18"/>
      <c r="K153" s="26"/>
      <c r="L153" s="26"/>
      <c r="M153" s="26"/>
    </row>
    <row r="154" spans="4:13" ht="5.15" customHeight="1" x14ac:dyDescent="0.3">
      <c r="E154" s="14"/>
    </row>
    <row r="155" spans="4:13" ht="25" customHeight="1" x14ac:dyDescent="0.3">
      <c r="D155" s="6" t="str">
        <f>$D$53</f>
        <v>Res. Aug. &amp; RTD</v>
      </c>
      <c r="E155" s="7" t="s">
        <v>4</v>
      </c>
      <c r="F155" s="7" t="s">
        <v>5</v>
      </c>
      <c r="G155" s="7" t="s">
        <v>6</v>
      </c>
      <c r="H155" s="7" t="s">
        <v>7</v>
      </c>
      <c r="J155" s="8" t="s">
        <v>8</v>
      </c>
      <c r="K155" s="8" t="s">
        <v>9</v>
      </c>
      <c r="L155" s="8" t="s">
        <v>10</v>
      </c>
      <c r="M155" s="8" t="s">
        <v>11</v>
      </c>
    </row>
    <row r="156" spans="4:13" ht="25" customHeight="1" x14ac:dyDescent="0.3">
      <c r="D156" s="9" t="str">
        <f>$D$54</f>
        <v>Resource Augmentation</v>
      </c>
      <c r="E156" s="20" t="str">
        <f t="shared" ref="E156:H156" si="34">IF(E54="","No bid",E54*E106)</f>
        <v>No bid</v>
      </c>
      <c r="F156" s="20" t="str">
        <f t="shared" si="34"/>
        <v>No bid</v>
      </c>
      <c r="G156" s="20" t="str">
        <f t="shared" si="34"/>
        <v>No bid</v>
      </c>
      <c r="H156" s="20" t="str">
        <f t="shared" si="34"/>
        <v>No bid</v>
      </c>
      <c r="J156" s="18"/>
      <c r="K156" s="20">
        <f t="shared" ref="K156:M156" si="35" xml:space="preserve"> K54*K106</f>
        <v>0</v>
      </c>
      <c r="L156" s="20">
        <f t="shared" si="35"/>
        <v>0</v>
      </c>
      <c r="M156" s="20">
        <f t="shared" si="35"/>
        <v>0</v>
      </c>
    </row>
    <row r="157" spans="4:13" ht="25" customHeight="1" x14ac:dyDescent="0.3">
      <c r="D157" s="9" t="str">
        <f>$D$55</f>
        <v>Recruit/Train/Deploy</v>
      </c>
      <c r="E157" s="20" t="str">
        <f t="shared" ref="E157:F157" si="36">IF(E55="","No bid",E55*E107)</f>
        <v>No bid</v>
      </c>
      <c r="F157" s="20" t="str">
        <f t="shared" si="36"/>
        <v>No bid</v>
      </c>
      <c r="G157" s="18"/>
      <c r="H157" s="18"/>
      <c r="J157" s="18"/>
      <c r="K157" s="18"/>
      <c r="L157" s="18"/>
      <c r="M157" s="18"/>
    </row>
    <row r="158" spans="4:13" ht="5.15" customHeight="1" x14ac:dyDescent="0.3">
      <c r="J158" s="1"/>
    </row>
    <row r="159" spans="4:13" ht="25" customHeight="1" x14ac:dyDescent="0.3">
      <c r="D159" s="6" t="str">
        <f>$D$57</f>
        <v>Permanent</v>
      </c>
      <c r="E159" s="12" t="s">
        <v>67</v>
      </c>
      <c r="F159" s="12" t="s">
        <v>68</v>
      </c>
      <c r="G159" s="12" t="s">
        <v>69</v>
      </c>
      <c r="H159" s="12" t="s">
        <v>70</v>
      </c>
      <c r="J159" s="8" t="s">
        <v>8</v>
      </c>
      <c r="K159" s="8" t="s">
        <v>9</v>
      </c>
      <c r="L159" s="8" t="s">
        <v>10</v>
      </c>
      <c r="M159" s="8" t="s">
        <v>11</v>
      </c>
    </row>
    <row r="160" spans="4:13" ht="25" customHeight="1" x14ac:dyDescent="0.3">
      <c r="D160" s="9" t="str">
        <f>$D$58</f>
        <v>Permanent</v>
      </c>
      <c r="E160" s="20" t="str">
        <f t="shared" ref="E160:H160" si="37">IF(E58="","No bid",E58*E110)</f>
        <v>No bid</v>
      </c>
      <c r="F160" s="20" t="str">
        <f t="shared" si="37"/>
        <v>No bid</v>
      </c>
      <c r="G160" s="20" t="str">
        <f t="shared" si="37"/>
        <v>No bid</v>
      </c>
      <c r="H160" s="20" t="str">
        <f t="shared" si="37"/>
        <v>No bid</v>
      </c>
      <c r="J160" s="18"/>
      <c r="K160" s="20">
        <f xml:space="preserve"> K58*K110</f>
        <v>0</v>
      </c>
      <c r="L160" s="20">
        <f t="shared" ref="L160:M160" si="38" xml:space="preserve"> L58*L110</f>
        <v>0</v>
      </c>
      <c r="M160" s="20">
        <f t="shared" si="38"/>
        <v>0</v>
      </c>
    </row>
    <row r="161" spans="3:14" ht="20.149999999999999" customHeight="1" x14ac:dyDescent="0.3"/>
    <row r="162" spans="3:14" ht="25" customHeight="1" x14ac:dyDescent="0.3">
      <c r="E162" s="92" t="s">
        <v>54</v>
      </c>
      <c r="F162" s="93"/>
      <c r="G162" s="93"/>
      <c r="H162" s="94"/>
    </row>
    <row r="163" spans="3:14" ht="25" customHeight="1" x14ac:dyDescent="0.3">
      <c r="D163" s="6" t="str">
        <f>$D$61</f>
        <v>SoW</v>
      </c>
      <c r="E163" s="7" t="s">
        <v>17</v>
      </c>
      <c r="F163" s="7" t="s">
        <v>18</v>
      </c>
      <c r="G163" s="7" t="s">
        <v>19</v>
      </c>
      <c r="H163" s="7" t="s">
        <v>20</v>
      </c>
    </row>
    <row r="164" spans="3:14" ht="25" customHeight="1" x14ac:dyDescent="0.3">
      <c r="D164" s="9" t="str">
        <f>$D$62</f>
        <v>Statement of Work</v>
      </c>
      <c r="E164" s="20" t="str">
        <f t="shared" ref="E164:H164" si="39">IF(E62="","No bid",E62*E114)</f>
        <v>No bid</v>
      </c>
      <c r="F164" s="20" t="str">
        <f t="shared" si="39"/>
        <v>No bid</v>
      </c>
      <c r="G164" s="20" t="str">
        <f t="shared" si="39"/>
        <v>No bid</v>
      </c>
      <c r="H164" s="20" t="str">
        <f t="shared" si="39"/>
        <v>No bid</v>
      </c>
    </row>
    <row r="165" spans="3:14" ht="20.149999999999999" customHeight="1" x14ac:dyDescent="0.3"/>
    <row r="166" spans="3:14" ht="25" customHeight="1" x14ac:dyDescent="0.3">
      <c r="D166" s="15" t="s">
        <v>47</v>
      </c>
      <c r="E166" s="32" t="str">
        <f>IF(COUNTIF(E146:M164,"No bid")&gt;0, "Failure to meet requirements",SUM(E146:M153,E156:M157,E160:M160,E164:H164))</f>
        <v>Failure to meet requirements</v>
      </c>
      <c r="F166" s="32"/>
      <c r="G166" s="32"/>
      <c r="H166" s="32"/>
      <c r="I166" s="32"/>
      <c r="J166" s="32"/>
      <c r="K166" s="32"/>
      <c r="L166" s="32"/>
      <c r="M166" s="32"/>
    </row>
    <row r="167" spans="3:14" ht="10" customHeight="1" x14ac:dyDescent="0.3"/>
    <row r="168" spans="3:14" ht="10" customHeight="1" x14ac:dyDescent="0.3"/>
    <row r="169" spans="3:14" ht="10" customHeight="1" x14ac:dyDescent="0.3"/>
    <row r="170" spans="3:14" ht="20.149999999999999" customHeight="1" x14ac:dyDescent="0.35">
      <c r="C170" s="29" t="s">
        <v>63</v>
      </c>
      <c r="D170" s="16"/>
      <c r="E170" s="16"/>
      <c r="F170" s="17"/>
      <c r="G170" s="17"/>
      <c r="H170" s="17"/>
      <c r="I170" s="17"/>
      <c r="J170" s="17"/>
      <c r="K170" s="17"/>
      <c r="L170" s="17"/>
      <c r="M170" s="17"/>
      <c r="N170" s="17"/>
    </row>
    <row r="171" spans="3:14" ht="5.15" customHeight="1" x14ac:dyDescent="0.3"/>
    <row r="172" spans="3:14" ht="25" customHeight="1" x14ac:dyDescent="0.3">
      <c r="D172" s="15" t="s">
        <v>47</v>
      </c>
      <c r="E172" s="32" t="str">
        <f>IFERROR(E140+E166,"Failure to meet requirements")</f>
        <v>Failure to meet requirements</v>
      </c>
      <c r="F172" s="32"/>
      <c r="G172" s="32"/>
      <c r="H172" s="32"/>
      <c r="I172" s="32"/>
      <c r="J172" s="32"/>
      <c r="K172" s="32"/>
      <c r="L172" s="32"/>
      <c r="M172" s="32"/>
    </row>
    <row r="173" spans="3:14" ht="10" customHeight="1" x14ac:dyDescent="0.3"/>
    <row r="174" spans="3:14" ht="20.149999999999999" customHeight="1" x14ac:dyDescent="0.35">
      <c r="C174" s="29" t="s">
        <v>76</v>
      </c>
      <c r="D174" s="16"/>
      <c r="E174" s="16"/>
      <c r="F174" s="17"/>
      <c r="G174" s="17"/>
      <c r="H174" s="17"/>
      <c r="I174" s="17"/>
      <c r="J174" s="17"/>
      <c r="K174" s="17"/>
      <c r="L174" s="17"/>
      <c r="M174" s="17"/>
      <c r="N174" s="17"/>
    </row>
    <row r="175" spans="3:14" ht="5.15" customHeight="1" x14ac:dyDescent="0.3"/>
    <row r="176" spans="3:14" ht="126" customHeight="1" x14ac:dyDescent="0.3">
      <c r="C176" s="42"/>
      <c r="D176" s="95" t="s">
        <v>75</v>
      </c>
      <c r="E176" s="95"/>
      <c r="F176" s="95"/>
      <c r="G176" s="95"/>
      <c r="H176" s="95"/>
      <c r="I176" s="95"/>
      <c r="J176" s="95"/>
      <c r="K176" s="95"/>
      <c r="L176" s="95"/>
      <c r="M176" s="95"/>
    </row>
    <row r="177" spans="3:23" ht="10" customHeight="1" x14ac:dyDescent="0.3"/>
    <row r="178" spans="3:23" ht="25" customHeight="1" x14ac:dyDescent="0.3">
      <c r="E178" s="31" t="s">
        <v>96</v>
      </c>
      <c r="F178" s="31"/>
      <c r="G178" s="31" t="s">
        <v>97</v>
      </c>
      <c r="H178" s="31"/>
      <c r="J178" s="31" t="s">
        <v>46</v>
      </c>
      <c r="K178" s="31"/>
      <c r="Q178" s="49"/>
      <c r="R178" s="49"/>
      <c r="S178" s="49"/>
      <c r="T178" s="49"/>
    </row>
    <row r="179" spans="3:23" ht="25" customHeight="1" x14ac:dyDescent="0.3">
      <c r="D179" s="6"/>
      <c r="E179" s="35">
        <v>7000000000</v>
      </c>
      <c r="F179" s="35">
        <v>12000000000</v>
      </c>
      <c r="G179" s="35">
        <f>E179</f>
        <v>7000000000</v>
      </c>
      <c r="H179" s="35">
        <f>F179</f>
        <v>12000000000</v>
      </c>
      <c r="J179" s="35">
        <f>E179</f>
        <v>7000000000</v>
      </c>
      <c r="K179" s="35">
        <f>F179</f>
        <v>12000000000</v>
      </c>
      <c r="Q179" s="49"/>
      <c r="R179" s="49"/>
      <c r="S179" s="49"/>
      <c r="T179" s="49"/>
    </row>
    <row r="180" spans="3:23" ht="25" customHeight="1" x14ac:dyDescent="0.3">
      <c r="D180" s="9" t="s">
        <v>3</v>
      </c>
      <c r="E180" s="37"/>
      <c r="F180" s="37"/>
      <c r="G180" s="47" t="str" cm="1">
        <f t="array" ref="G180">IFERROR(
SUMPRODUCT(E194:H201-E70:H77,E96:H103/SUM(E96:H103))+
SUMPRODUCT(J194:M201-J70:M77,J96:M103/SUM(J96:M103)),"")</f>
        <v/>
      </c>
      <c r="H180" s="47" t="str" cm="1">
        <f t="array" ref="H180">IFERROR(SUMPRODUCT(E220:H227-E70:H77,E96:H103/SUM(E96:H103))
+SUMPRODUCT(J220:M227-J70:M77,J96:M103/SUM(J96:M103)),"")</f>
        <v/>
      </c>
      <c r="J180" s="45">
        <v>0.1804933926075962</v>
      </c>
      <c r="K180" s="45">
        <v>7.565959169896979E-3</v>
      </c>
      <c r="L180" s="48" t="str">
        <f>IF(
F180&gt;E180,"Please make sure all reductions in the £12b target are equal to or lower than the £7b target",
IF(OR(F167&gt;0,E180&gt;0), "Please note currently you are quoting premiums (positive fee adjustments). Please correct your bid to a negative figure.",""))</f>
        <v/>
      </c>
      <c r="Q180" s="49"/>
      <c r="R180" s="49"/>
      <c r="S180" s="49"/>
      <c r="T180" s="49"/>
    </row>
    <row r="181" spans="3:23" ht="25" customHeight="1" x14ac:dyDescent="0.3">
      <c r="D181" s="9" t="s">
        <v>56</v>
      </c>
      <c r="E181" s="37"/>
      <c r="F181" s="37"/>
      <c r="G181" s="47" t="str" cm="1">
        <f t="array" ref="G181">IFERROR(
SUMPRODUCT(E204:H205-E80:H81,E106:H107/SUM(E106:H107))
+SUMPRODUCT(J204:M205-J80:M81,J106:M107/SUM(J106:M107)),"")</f>
        <v/>
      </c>
      <c r="H181" s="47" t="str" cm="1">
        <f t="array" ref="H181">IFERROR(SUMPRODUCT(E230:H231-E80:H81,E106:H107/SUM(E106:H107))
+SUMPRODUCT(J230:M231-J80:M81,J106:M107/SUM(J106:M107)),"")</f>
        <v/>
      </c>
      <c r="J181" s="45">
        <v>8.745589706809058E-2</v>
      </c>
      <c r="K181" s="45">
        <v>1.0234111977771042E-2</v>
      </c>
      <c r="L181" s="48" t="str">
        <f>IF(
F181&gt;E181,"Please make sure all reductions in the £12b target are equal to or lower than the £7b target",
IF(OR(F168&gt;0,E181&gt;0), "Please note currently you are quoting premiums (positive fee adjustments). Please correct your bid to a negative figure.",""))</f>
        <v/>
      </c>
      <c r="Q181" s="49"/>
      <c r="R181" s="49"/>
      <c r="S181" s="49"/>
      <c r="T181" s="49"/>
    </row>
    <row r="182" spans="3:23" ht="25" customHeight="1" x14ac:dyDescent="0.3">
      <c r="D182" s="9" t="s">
        <v>15</v>
      </c>
      <c r="E182" s="37"/>
      <c r="F182" s="37"/>
      <c r="G182" s="47" t="str" cm="1">
        <f t="array" ref="G182">IFERROR(SUMPRODUCT(E208:H208-E84:H84,E110:H110/SUM(E110:H110))
+SUMPRODUCT(J208:M208-J84:M84,J110:M110/SUM(J110:M110)),"")</f>
        <v/>
      </c>
      <c r="H182" s="47" t="str" cm="1">
        <f t="array" ref="H182">IFERROR(SUMPRODUCT(E234:H234-E84:H84,E110:H110/SUM(E110:H110))
+SUMPRODUCT(J234:M234-J84:M84,J110:M110/SUM(J110:M110)),"")</f>
        <v/>
      </c>
      <c r="J182" s="45">
        <v>2.5179497665354235E-3</v>
      </c>
      <c r="K182" s="45">
        <v>1.0554793641048156E-4</v>
      </c>
      <c r="L182" s="48" t="str">
        <f>IF(
F182&gt;E182,"Please make sure all reductions in the £12b target are equal to or lower than the £7b target",
IF(OR(F169&gt;0,E182&gt;0), "Please note currently you are quoting premiums (positive fee adjustments). Please correct your bid to a negative figure.",""))</f>
        <v/>
      </c>
      <c r="Q182" s="49"/>
      <c r="R182" s="49"/>
      <c r="S182" s="49"/>
      <c r="T182" s="49"/>
      <c r="U182" s="38"/>
      <c r="V182" s="38"/>
      <c r="W182" s="38"/>
    </row>
    <row r="183" spans="3:23" ht="25" customHeight="1" x14ac:dyDescent="0.3">
      <c r="D183" s="9" t="s">
        <v>45</v>
      </c>
      <c r="E183" s="37"/>
      <c r="F183" s="37"/>
      <c r="G183" s="47" t="str" cm="1">
        <f t="array" ref="G183">IFERROR(SUMPRODUCT(E212:H212-E88:H88,E114:H114/SUM(E114:H114)),"")</f>
        <v/>
      </c>
      <c r="H183" s="47" t="str" cm="1">
        <f t="array" ref="H183">IFERROR(SUMPRODUCT(E238:H238-E88:H88,E114:H114/SUM(E114:H114)),"")</f>
        <v/>
      </c>
      <c r="J183" s="45">
        <v>7.6771682476565947E-2</v>
      </c>
      <c r="K183" s="45">
        <v>6.0200658692770841E-3</v>
      </c>
      <c r="L183" s="48" t="str">
        <f>IF(
F183&gt;E183,"Please make sure all reductions in the £12b target are equal to or lower than the £7b target",
IF(OR(F170&gt;0,E183&gt;0), "Please note currently you are quoting premiums (positive fee adjustments). Please correct your bid to a negative figure.",""))</f>
        <v/>
      </c>
      <c r="Q183" s="49"/>
      <c r="R183" s="49"/>
      <c r="S183" s="49"/>
      <c r="T183" s="49"/>
      <c r="U183" s="38"/>
      <c r="V183" s="38"/>
      <c r="W183" s="38"/>
    </row>
    <row r="184" spans="3:23" ht="5.15" customHeight="1" x14ac:dyDescent="0.3">
      <c r="Q184" s="49"/>
      <c r="R184" s="49"/>
      <c r="S184" s="49"/>
      <c r="T184" s="49"/>
      <c r="U184" s="38"/>
      <c r="V184" s="38"/>
      <c r="W184" s="38"/>
    </row>
    <row r="185" spans="3:23" ht="30" x14ac:dyDescent="0.3">
      <c r="D185" s="41" t="s">
        <v>58</v>
      </c>
      <c r="E185" s="33" cm="1">
        <f t="array" ref="E185">IF(SUM(--(E180:F183&gt;0))&gt;0, "Failure to meet requirements",SUMPRODUCT(G180:H183,J180:K183))</f>
        <v>0</v>
      </c>
      <c r="F185" s="34"/>
      <c r="G185" s="34"/>
      <c r="H185" s="34"/>
      <c r="J185" s="46"/>
      <c r="Q185" s="49"/>
      <c r="R185" s="49"/>
      <c r="S185" s="49"/>
      <c r="T185" s="49"/>
      <c r="U185" s="38"/>
      <c r="V185" s="38"/>
      <c r="W185" s="38"/>
    </row>
    <row r="186" spans="3:23" ht="25" customHeight="1" x14ac:dyDescent="0.3">
      <c r="D186" s="15" t="s">
        <v>57</v>
      </c>
      <c r="E186" s="32" t="str">
        <f>IFERROR(IF(COUNTIF(E180:F183,"")&gt;0, "Failure to meet requirements", SUM(E96:H103,E106:H107,E110:H110,E114:H114)*E185),"Failure to meet requirements")</f>
        <v>Failure to meet requirements</v>
      </c>
      <c r="F186" s="32"/>
      <c r="G186" s="32"/>
      <c r="H186" s="32"/>
      <c r="T186" s="38"/>
      <c r="U186" s="38"/>
      <c r="V186" s="38"/>
      <c r="W186" s="38"/>
    </row>
    <row r="187" spans="3:23" ht="10" customHeight="1" x14ac:dyDescent="0.3">
      <c r="T187" s="38"/>
      <c r="U187" s="38"/>
      <c r="V187" s="38"/>
      <c r="W187" s="38"/>
    </row>
    <row r="188" spans="3:23" ht="20.149999999999999" customHeight="1" x14ac:dyDescent="0.35">
      <c r="C188" s="29" t="s">
        <v>64</v>
      </c>
      <c r="D188" s="16"/>
      <c r="E188" s="16"/>
      <c r="F188" s="17"/>
      <c r="G188" s="17"/>
      <c r="H188" s="17"/>
      <c r="I188" s="17"/>
      <c r="J188" s="17"/>
      <c r="K188" s="17"/>
      <c r="L188" s="17"/>
      <c r="M188" s="17"/>
      <c r="N188" s="17"/>
    </row>
    <row r="189" spans="3:23" ht="5.15" customHeight="1" x14ac:dyDescent="0.3"/>
    <row r="190" spans="3:23" ht="65" customHeight="1" x14ac:dyDescent="0.3">
      <c r="C190" s="42"/>
      <c r="D190" s="95" t="s">
        <v>122</v>
      </c>
      <c r="E190" s="95"/>
      <c r="F190" s="95"/>
      <c r="G190" s="95"/>
      <c r="H190" s="95"/>
      <c r="I190" s="95"/>
      <c r="J190" s="95"/>
      <c r="K190" s="95"/>
      <c r="L190" s="95"/>
      <c r="M190" s="95"/>
    </row>
    <row r="191" spans="3:23" ht="10" customHeight="1" x14ac:dyDescent="0.3"/>
    <row r="192" spans="3:23" ht="25" customHeight="1" x14ac:dyDescent="0.3">
      <c r="E192" s="92" t="s">
        <v>1</v>
      </c>
      <c r="F192" s="93"/>
      <c r="G192" s="93"/>
      <c r="H192" s="94"/>
      <c r="J192" s="92" t="s">
        <v>2</v>
      </c>
      <c r="K192" s="93"/>
      <c r="L192" s="93"/>
      <c r="M192" s="94"/>
    </row>
    <row r="193" spans="4:13" ht="25" customHeight="1" x14ac:dyDescent="0.3">
      <c r="D193" s="6" t="str">
        <f>$D$43</f>
        <v>Contingent</v>
      </c>
      <c r="E193" s="7" t="s">
        <v>4</v>
      </c>
      <c r="F193" s="7" t="s">
        <v>5</v>
      </c>
      <c r="G193" s="7" t="s">
        <v>6</v>
      </c>
      <c r="H193" s="7" t="s">
        <v>7</v>
      </c>
      <c r="J193" s="8" t="s">
        <v>8</v>
      </c>
      <c r="K193" s="8" t="s">
        <v>9</v>
      </c>
      <c r="L193" s="8" t="s">
        <v>10</v>
      </c>
      <c r="M193" s="8" t="s">
        <v>11</v>
      </c>
    </row>
    <row r="194" spans="4:13" ht="25" customHeight="1" x14ac:dyDescent="0.3">
      <c r="D194" s="9" t="str">
        <f>$D$44</f>
        <v>Direct Hire</v>
      </c>
      <c r="E194" s="27" t="str">
        <f>IFERROR(IF(OR(E44="",E18=""),"No bid",E44*(1+$E$180)+E18),"No bid")</f>
        <v>No bid</v>
      </c>
      <c r="F194" s="27" t="str">
        <f t="shared" ref="E194:H201" si="40">IFERROR(IF(OR(F44="",F18=""),"No bid",F44*(1+$E$180)+F18),"No bid")</f>
        <v>No bid</v>
      </c>
      <c r="G194" s="27" t="str">
        <f t="shared" si="40"/>
        <v>No bid</v>
      </c>
      <c r="H194" s="27" t="str">
        <f t="shared" si="40"/>
        <v>No bid</v>
      </c>
      <c r="I194" s="10"/>
      <c r="J194" s="44">
        <v>0</v>
      </c>
      <c r="K194" s="27">
        <f>IFERROR(K44*(1+$E$180)+K18,"No bid")</f>
        <v>0</v>
      </c>
      <c r="L194" s="27">
        <f t="shared" ref="K194:M200" si="41">IFERROR(L44*(1+$E$180)+L18,"No bid")</f>
        <v>0</v>
      </c>
      <c r="M194" s="27">
        <f t="shared" si="41"/>
        <v>0</v>
      </c>
    </row>
    <row r="195" spans="4:13" ht="24.75" customHeight="1" x14ac:dyDescent="0.3">
      <c r="D195" s="9" t="str">
        <f>$D$45</f>
        <v>Agencies - Digital</v>
      </c>
      <c r="E195" s="27" t="str">
        <f>IFERROR(IF(OR(E45="",E19=""),"No bid",E45*(1+$E$180)+E19),"No bid")</f>
        <v>No bid</v>
      </c>
      <c r="F195" s="27" t="str">
        <f t="shared" si="40"/>
        <v>No bid</v>
      </c>
      <c r="G195" s="27" t="str">
        <f t="shared" si="40"/>
        <v>No bid</v>
      </c>
      <c r="H195" s="27" t="str">
        <f t="shared" si="40"/>
        <v>No bid</v>
      </c>
      <c r="I195" s="10"/>
      <c r="J195" s="44">
        <v>0</v>
      </c>
      <c r="K195" s="27">
        <f t="shared" si="41"/>
        <v>0</v>
      </c>
      <c r="L195" s="27">
        <f t="shared" si="41"/>
        <v>0</v>
      </c>
      <c r="M195" s="27">
        <f t="shared" si="41"/>
        <v>0</v>
      </c>
    </row>
    <row r="196" spans="4:13" ht="24.75" customHeight="1" x14ac:dyDescent="0.3">
      <c r="D196" s="9" t="str">
        <f>$D$46</f>
        <v>Agencies - SCS</v>
      </c>
      <c r="E196" s="44">
        <v>0</v>
      </c>
      <c r="F196" s="44">
        <v>0</v>
      </c>
      <c r="G196" s="27" t="str">
        <f t="shared" si="40"/>
        <v>No bid</v>
      </c>
      <c r="H196" s="27" t="str">
        <f t="shared" si="40"/>
        <v>No bid</v>
      </c>
      <c r="I196" s="10"/>
      <c r="J196" s="44">
        <v>0</v>
      </c>
      <c r="K196" s="27">
        <f t="shared" si="41"/>
        <v>0</v>
      </c>
      <c r="L196" s="27">
        <f t="shared" si="41"/>
        <v>0</v>
      </c>
      <c r="M196" s="27">
        <f t="shared" si="41"/>
        <v>0</v>
      </c>
    </row>
    <row r="197" spans="4:13" ht="24.75" customHeight="1" x14ac:dyDescent="0.3">
      <c r="D197" s="9" t="str">
        <f>$D$47</f>
        <v>Agencies - Niche</v>
      </c>
      <c r="E197" s="27" t="str">
        <f t="shared" si="40"/>
        <v>No bid</v>
      </c>
      <c r="F197" s="27" t="str">
        <f t="shared" si="40"/>
        <v>No bid</v>
      </c>
      <c r="G197" s="27" t="str">
        <f t="shared" si="40"/>
        <v>No bid</v>
      </c>
      <c r="H197" s="27" t="str">
        <f t="shared" si="40"/>
        <v>No bid</v>
      </c>
      <c r="I197" s="10"/>
      <c r="J197" s="44">
        <v>0</v>
      </c>
      <c r="K197" s="27">
        <f t="shared" si="41"/>
        <v>0</v>
      </c>
      <c r="L197" s="27">
        <f t="shared" si="41"/>
        <v>0</v>
      </c>
      <c r="M197" s="27">
        <f t="shared" si="41"/>
        <v>0</v>
      </c>
    </row>
    <row r="198" spans="4:13" ht="24.75" customHeight="1" x14ac:dyDescent="0.3">
      <c r="D198" s="9" t="str">
        <f>$D$48</f>
        <v>Agencies - Admin &amp; Clerical</v>
      </c>
      <c r="E198" s="27" t="str">
        <f t="shared" si="40"/>
        <v>No bid</v>
      </c>
      <c r="F198" s="27" t="str">
        <f t="shared" si="40"/>
        <v>No bid</v>
      </c>
      <c r="G198" s="44">
        <v>0</v>
      </c>
      <c r="H198" s="44">
        <v>0</v>
      </c>
      <c r="I198" s="10"/>
      <c r="J198" s="44">
        <v>0</v>
      </c>
      <c r="K198" s="27">
        <f t="shared" si="41"/>
        <v>0</v>
      </c>
      <c r="L198" s="27">
        <f t="shared" si="41"/>
        <v>0</v>
      </c>
      <c r="M198" s="27">
        <f t="shared" si="41"/>
        <v>0</v>
      </c>
    </row>
    <row r="199" spans="4:13" ht="24.75" customHeight="1" x14ac:dyDescent="0.3">
      <c r="D199" s="9" t="str">
        <f>$D$49</f>
        <v>Agencies - Operational Services</v>
      </c>
      <c r="E199" s="27" t="str">
        <f t="shared" si="40"/>
        <v>No bid</v>
      </c>
      <c r="F199" s="27" t="str">
        <f t="shared" si="40"/>
        <v>No bid</v>
      </c>
      <c r="G199" s="44">
        <v>0</v>
      </c>
      <c r="H199" s="44">
        <v>0</v>
      </c>
      <c r="I199" s="10"/>
      <c r="J199" s="44">
        <v>0</v>
      </c>
      <c r="K199" s="27">
        <f t="shared" si="41"/>
        <v>0</v>
      </c>
      <c r="L199" s="27">
        <f t="shared" si="41"/>
        <v>0</v>
      </c>
      <c r="M199" s="27">
        <f>IFERROR(M49*(1+$E$180)+M23,"No bid")</f>
        <v>0</v>
      </c>
    </row>
    <row r="200" spans="4:13" ht="25" customHeight="1" x14ac:dyDescent="0.3">
      <c r="D200" s="9" t="str">
        <f>$D$50</f>
        <v>Agencies - Other</v>
      </c>
      <c r="E200" s="27" t="str">
        <f t="shared" si="40"/>
        <v>No bid</v>
      </c>
      <c r="F200" s="27" t="str">
        <f t="shared" si="40"/>
        <v>No bid</v>
      </c>
      <c r="G200" s="27" t="str">
        <f t="shared" si="40"/>
        <v>No bid</v>
      </c>
      <c r="H200" s="27" t="str">
        <f t="shared" si="40"/>
        <v>No bid</v>
      </c>
      <c r="I200" s="10"/>
      <c r="J200" s="44">
        <v>0</v>
      </c>
      <c r="K200" s="27">
        <f t="shared" si="41"/>
        <v>0</v>
      </c>
      <c r="L200" s="27">
        <f t="shared" si="41"/>
        <v>0</v>
      </c>
      <c r="M200" s="27">
        <f t="shared" si="41"/>
        <v>0</v>
      </c>
    </row>
    <row r="201" spans="4:13" ht="25" customHeight="1" x14ac:dyDescent="0.3">
      <c r="D201" s="9" t="str">
        <f>$D$51</f>
        <v>Nominated (Pre-Identified)</v>
      </c>
      <c r="E201" s="27" t="str">
        <f t="shared" si="40"/>
        <v>No bid</v>
      </c>
      <c r="F201" s="27" t="str">
        <f t="shared" si="40"/>
        <v>No bid</v>
      </c>
      <c r="G201" s="27" t="str">
        <f t="shared" si="40"/>
        <v>No bid</v>
      </c>
      <c r="H201" s="27" t="str">
        <f>IFERROR(IF(OR(H51="",H25=""),"No bid",H51*(1+$E$180)+H25),"No bid")</f>
        <v>No bid</v>
      </c>
      <c r="I201" s="10"/>
      <c r="J201" s="44">
        <v>0</v>
      </c>
      <c r="K201" s="44">
        <v>0</v>
      </c>
      <c r="L201" s="44">
        <v>0</v>
      </c>
      <c r="M201" s="44">
        <v>0</v>
      </c>
    </row>
    <row r="202" spans="4:13" ht="5.15" customHeight="1" x14ac:dyDescent="0.3">
      <c r="J202" s="1"/>
    </row>
    <row r="203" spans="4:13" ht="25" customHeight="1" x14ac:dyDescent="0.3">
      <c r="D203" s="6" t="str">
        <f>$D$53</f>
        <v>Res. Aug. &amp; RTD</v>
      </c>
      <c r="E203" s="7" t="s">
        <v>4</v>
      </c>
      <c r="F203" s="7" t="s">
        <v>5</v>
      </c>
      <c r="G203" s="7" t="s">
        <v>6</v>
      </c>
      <c r="H203" s="7" t="s">
        <v>7</v>
      </c>
      <c r="J203" s="8" t="s">
        <v>8</v>
      </c>
      <c r="K203" s="8" t="s">
        <v>9</v>
      </c>
      <c r="L203" s="8" t="s">
        <v>10</v>
      </c>
      <c r="M203" s="8" t="s">
        <v>11</v>
      </c>
    </row>
    <row r="204" spans="4:13" ht="25" customHeight="1" x14ac:dyDescent="0.3">
      <c r="D204" s="9" t="str">
        <f>$D$54</f>
        <v>Resource Augmentation</v>
      </c>
      <c r="E204" s="27" t="str">
        <f>IFERROR(IF(OR(E54="",E28=""),"No bid",E54*(1+$E$181)+E28),"No bid")</f>
        <v>No bid</v>
      </c>
      <c r="F204" s="27" t="str">
        <f t="shared" ref="F204:H205" si="42">IFERROR(IF(OR(F54="",F28=""),"No bid",F54*(1+$E$181)+F28),"No bid")</f>
        <v>No bid</v>
      </c>
      <c r="G204" s="27" t="str">
        <f t="shared" si="42"/>
        <v>No bid</v>
      </c>
      <c r="H204" s="27" t="str">
        <f t="shared" si="42"/>
        <v>No bid</v>
      </c>
      <c r="I204" s="11"/>
      <c r="J204" s="44">
        <v>0</v>
      </c>
      <c r="K204" s="27">
        <f>IFERROR(K54*(1+$E$181)+K28,"No bid")</f>
        <v>0</v>
      </c>
      <c r="L204" s="27">
        <f>IFERROR(L54*(1+$E$181)+L28,"No bid")</f>
        <v>0</v>
      </c>
      <c r="M204" s="27">
        <f t="shared" ref="M204" si="43">IFERROR(M54*(1+$E$181)+M28,"No bid")</f>
        <v>0</v>
      </c>
    </row>
    <row r="205" spans="4:13" ht="25" customHeight="1" x14ac:dyDescent="0.3">
      <c r="D205" s="9" t="str">
        <f>$D$55</f>
        <v>Recruit/Train/Deploy</v>
      </c>
      <c r="E205" s="27" t="str">
        <f>IFERROR(IF(OR(E55="",E29=""),"No bid",E55*(1+$E$181)+E29),"No bid")</f>
        <v>No bid</v>
      </c>
      <c r="F205" s="27" t="str">
        <f t="shared" si="42"/>
        <v>No bid</v>
      </c>
      <c r="G205" s="44">
        <v>0</v>
      </c>
      <c r="H205" s="44">
        <v>0</v>
      </c>
      <c r="I205" s="11"/>
      <c r="J205" s="44">
        <v>0</v>
      </c>
      <c r="K205" s="44">
        <v>0</v>
      </c>
      <c r="L205" s="44">
        <v>0</v>
      </c>
      <c r="M205" s="44">
        <v>0</v>
      </c>
    </row>
    <row r="206" spans="4:13" ht="5.15" customHeight="1" x14ac:dyDescent="0.3">
      <c r="J206" s="1"/>
    </row>
    <row r="207" spans="4:13" ht="25" customHeight="1" x14ac:dyDescent="0.3">
      <c r="D207" s="6" t="str">
        <f>$D$57</f>
        <v>Permanent</v>
      </c>
      <c r="E207" s="12" t="s">
        <v>67</v>
      </c>
      <c r="F207" s="12" t="s">
        <v>68</v>
      </c>
      <c r="G207" s="12" t="s">
        <v>69</v>
      </c>
      <c r="H207" s="12" t="s">
        <v>70</v>
      </c>
      <c r="J207" s="8" t="s">
        <v>8</v>
      </c>
      <c r="K207" s="8" t="s">
        <v>9</v>
      </c>
      <c r="L207" s="8" t="s">
        <v>10</v>
      </c>
      <c r="M207" s="8" t="s">
        <v>11</v>
      </c>
    </row>
    <row r="208" spans="4:13" ht="25" customHeight="1" x14ac:dyDescent="0.3">
      <c r="D208" s="9" t="str">
        <f>$D$58</f>
        <v>Permanent</v>
      </c>
      <c r="E208" s="27" t="str">
        <f>IFERROR(IF(OR(E58="",E32=""),"No bid",E58*(1+$E$182)+E32),"No bid")</f>
        <v>No bid</v>
      </c>
      <c r="F208" s="27" t="str">
        <f t="shared" ref="F208:H208" si="44">IFERROR(IF(OR(F58="",F32=""),"No bid",F58*(1+$E$182)+F32),"No bid")</f>
        <v>No bid</v>
      </c>
      <c r="G208" s="27" t="str">
        <f t="shared" si="44"/>
        <v>No bid</v>
      </c>
      <c r="H208" s="27" t="str">
        <f t="shared" si="44"/>
        <v>No bid</v>
      </c>
      <c r="I208" s="10"/>
      <c r="J208" s="44">
        <v>0</v>
      </c>
      <c r="K208" s="27">
        <f>IFERROR(K58*(1+$E$182)+K32,"No bid")</f>
        <v>0</v>
      </c>
      <c r="L208" s="27">
        <f t="shared" ref="L208:M208" si="45">IFERROR(L58*(1+$E$182)+L32,"No bid")</f>
        <v>0</v>
      </c>
      <c r="M208" s="27">
        <f t="shared" si="45"/>
        <v>0</v>
      </c>
    </row>
    <row r="209" spans="3:14" ht="20.149999999999999" customHeight="1" x14ac:dyDescent="0.3"/>
    <row r="210" spans="3:14" ht="25" customHeight="1" x14ac:dyDescent="0.35">
      <c r="E210" s="92" t="s">
        <v>16</v>
      </c>
      <c r="F210" s="93"/>
      <c r="G210" s="93"/>
      <c r="H210" s="94"/>
      <c r="K210" s="13"/>
    </row>
    <row r="211" spans="3:14" ht="25" customHeight="1" x14ac:dyDescent="0.3">
      <c r="D211" s="6" t="str">
        <f>$D$61</f>
        <v>SoW</v>
      </c>
      <c r="E211" s="7" t="s">
        <v>17</v>
      </c>
      <c r="F211" s="7" t="s">
        <v>18</v>
      </c>
      <c r="G211" s="7" t="s">
        <v>19</v>
      </c>
      <c r="H211" s="7" t="s">
        <v>20</v>
      </c>
      <c r="K211" s="3"/>
    </row>
    <row r="212" spans="3:14" ht="25" customHeight="1" x14ac:dyDescent="0.3">
      <c r="D212" s="9" t="str">
        <f>$D$62</f>
        <v>Statement of Work</v>
      </c>
      <c r="E212" s="27" t="str">
        <f>IFERROR(IF(OR(E62="",E36=""),"No bid",E62*(1+$E$183)+E36),"No bid")</f>
        <v>No bid</v>
      </c>
      <c r="F212" s="27" t="str">
        <f t="shared" ref="F212:H212" si="46">IFERROR(IF(OR(F62="",F36=""),"No bid",F62*(1+$E$183)+F36),"No bid")</f>
        <v>No bid</v>
      </c>
      <c r="G212" s="27" t="str">
        <f t="shared" si="46"/>
        <v>No bid</v>
      </c>
      <c r="H212" s="27" t="str">
        <f t="shared" si="46"/>
        <v>No bid</v>
      </c>
      <c r="K212" s="3"/>
    </row>
    <row r="213" spans="3:14" ht="10" customHeight="1" x14ac:dyDescent="0.3"/>
    <row r="214" spans="3:14" ht="20.149999999999999" customHeight="1" x14ac:dyDescent="0.35">
      <c r="C214" s="29" t="s">
        <v>65</v>
      </c>
      <c r="D214" s="16"/>
      <c r="E214" s="16"/>
      <c r="F214" s="17"/>
      <c r="G214" s="17"/>
      <c r="H214" s="17"/>
      <c r="I214" s="17"/>
      <c r="J214" s="17"/>
      <c r="K214" s="17"/>
      <c r="L214" s="17"/>
      <c r="M214" s="17"/>
      <c r="N214" s="17"/>
    </row>
    <row r="215" spans="3:14" ht="5.15" customHeight="1" x14ac:dyDescent="0.3"/>
    <row r="216" spans="3:14" ht="65" customHeight="1" x14ac:dyDescent="0.3">
      <c r="C216" s="42"/>
      <c r="D216" s="95" t="s">
        <v>122</v>
      </c>
      <c r="E216" s="95"/>
      <c r="F216" s="95"/>
      <c r="G216" s="95"/>
      <c r="H216" s="95"/>
      <c r="I216" s="95"/>
      <c r="J216" s="95"/>
      <c r="K216" s="95"/>
      <c r="L216" s="95"/>
      <c r="M216" s="95"/>
    </row>
    <row r="217" spans="3:14" ht="10" customHeight="1" x14ac:dyDescent="0.3"/>
    <row r="218" spans="3:14" ht="25" customHeight="1" x14ac:dyDescent="0.3">
      <c r="E218" s="92" t="s">
        <v>1</v>
      </c>
      <c r="F218" s="93"/>
      <c r="G218" s="93"/>
      <c r="H218" s="94"/>
      <c r="J218" s="92" t="s">
        <v>2</v>
      </c>
      <c r="K218" s="93"/>
      <c r="L218" s="93"/>
      <c r="M218" s="94"/>
    </row>
    <row r="219" spans="3:14" ht="25" customHeight="1" x14ac:dyDescent="0.3">
      <c r="D219" s="6" t="str">
        <f>$D$43</f>
        <v>Contingent</v>
      </c>
      <c r="E219" s="7" t="s">
        <v>4</v>
      </c>
      <c r="F219" s="7" t="s">
        <v>5</v>
      </c>
      <c r="G219" s="7" t="s">
        <v>6</v>
      </c>
      <c r="H219" s="7" t="s">
        <v>7</v>
      </c>
      <c r="J219" s="8" t="s">
        <v>8</v>
      </c>
      <c r="K219" s="8" t="s">
        <v>9</v>
      </c>
      <c r="L219" s="8" t="s">
        <v>10</v>
      </c>
      <c r="M219" s="8" t="s">
        <v>11</v>
      </c>
    </row>
    <row r="220" spans="3:14" ht="25" customHeight="1" x14ac:dyDescent="0.3">
      <c r="D220" s="9" t="str">
        <f>$D$44</f>
        <v>Direct Hire</v>
      </c>
      <c r="E220" s="27" t="str">
        <f>IFERROR(IF(OR(E44="",E18=""),"No bid",E44*(1+$F$180)+E18),"No bid")</f>
        <v>No bid</v>
      </c>
      <c r="F220" s="27" t="str">
        <f t="shared" ref="F220:H223" si="47">IFERROR(IF(OR(F44="",F18=""),"No bid",F44*(1+$F$180)+F18),"No bid")</f>
        <v>No bid</v>
      </c>
      <c r="G220" s="27" t="str">
        <f t="shared" si="47"/>
        <v>No bid</v>
      </c>
      <c r="H220" s="27" t="str">
        <f t="shared" si="47"/>
        <v>No bid</v>
      </c>
      <c r="I220" s="10"/>
      <c r="J220" s="44">
        <v>0</v>
      </c>
      <c r="K220" s="27">
        <f t="shared" ref="K220:M226" si="48">IFERROR(K44*(1+$F$180)+K18,"No bid")</f>
        <v>0</v>
      </c>
      <c r="L220" s="27">
        <f t="shared" si="48"/>
        <v>0</v>
      </c>
      <c r="M220" s="27">
        <f t="shared" si="48"/>
        <v>0</v>
      </c>
    </row>
    <row r="221" spans="3:14" ht="24.75" customHeight="1" x14ac:dyDescent="0.3">
      <c r="D221" s="9" t="str">
        <f>$D$45</f>
        <v>Agencies - Digital</v>
      </c>
      <c r="E221" s="27" t="str">
        <f>IFERROR(IF(OR(E45="",E19=""),"No bid",E45*(1+$F$180)+E19),"No bid")</f>
        <v>No bid</v>
      </c>
      <c r="F221" s="27" t="str">
        <f t="shared" si="47"/>
        <v>No bid</v>
      </c>
      <c r="G221" s="27" t="str">
        <f t="shared" si="47"/>
        <v>No bid</v>
      </c>
      <c r="H221" s="27" t="str">
        <f t="shared" si="47"/>
        <v>No bid</v>
      </c>
      <c r="I221" s="10"/>
      <c r="J221" s="44">
        <v>0</v>
      </c>
      <c r="K221" s="27">
        <f t="shared" si="48"/>
        <v>0</v>
      </c>
      <c r="L221" s="27">
        <f t="shared" si="48"/>
        <v>0</v>
      </c>
      <c r="M221" s="27">
        <f t="shared" si="48"/>
        <v>0</v>
      </c>
    </row>
    <row r="222" spans="3:14" ht="24.75" customHeight="1" x14ac:dyDescent="0.3">
      <c r="D222" s="9" t="str">
        <f>$D$46</f>
        <v>Agencies - SCS</v>
      </c>
      <c r="E222" s="44">
        <v>0</v>
      </c>
      <c r="F222" s="44">
        <v>0</v>
      </c>
      <c r="G222" s="27" t="str">
        <f t="shared" si="47"/>
        <v>No bid</v>
      </c>
      <c r="H222" s="27" t="str">
        <f t="shared" si="47"/>
        <v>No bid</v>
      </c>
      <c r="I222" s="10"/>
      <c r="J222" s="44">
        <v>0</v>
      </c>
      <c r="K222" s="27">
        <f t="shared" si="48"/>
        <v>0</v>
      </c>
      <c r="L222" s="27">
        <f t="shared" si="48"/>
        <v>0</v>
      </c>
      <c r="M222" s="27">
        <f t="shared" si="48"/>
        <v>0</v>
      </c>
    </row>
    <row r="223" spans="3:14" ht="24.75" customHeight="1" x14ac:dyDescent="0.3">
      <c r="D223" s="9" t="str">
        <f>$D$47</f>
        <v>Agencies - Niche</v>
      </c>
      <c r="E223" s="27" t="str">
        <f>IFERROR(IF(OR(E47="",E21=""),"No bid",E47*(1+$F$180)+E21),"No bid")</f>
        <v>No bid</v>
      </c>
      <c r="F223" s="27" t="str">
        <f t="shared" si="47"/>
        <v>No bid</v>
      </c>
      <c r="G223" s="27" t="str">
        <f t="shared" si="47"/>
        <v>No bid</v>
      </c>
      <c r="H223" s="27" t="str">
        <f t="shared" si="47"/>
        <v>No bid</v>
      </c>
      <c r="I223" s="10"/>
      <c r="J223" s="44">
        <v>0</v>
      </c>
      <c r="K223" s="27">
        <f t="shared" si="48"/>
        <v>0</v>
      </c>
      <c r="L223" s="27">
        <f t="shared" si="48"/>
        <v>0</v>
      </c>
      <c r="M223" s="27">
        <f t="shared" si="48"/>
        <v>0</v>
      </c>
    </row>
    <row r="224" spans="3:14" ht="24.65" customHeight="1" x14ac:dyDescent="0.3">
      <c r="D224" s="9" t="str">
        <f>$D$48</f>
        <v>Agencies - Admin &amp; Clerical</v>
      </c>
      <c r="E224" s="27" t="str">
        <f t="shared" ref="E224:F224" si="49">IFERROR(IF(OR(E48="",E22=""),"No bid",E48*(1+$F$180)+E22),"No bid")</f>
        <v>No bid</v>
      </c>
      <c r="F224" s="27" t="str">
        <f t="shared" si="49"/>
        <v>No bid</v>
      </c>
      <c r="G224" s="44">
        <v>0</v>
      </c>
      <c r="H224" s="44">
        <v>0</v>
      </c>
      <c r="I224" s="10"/>
      <c r="J224" s="44">
        <v>0</v>
      </c>
      <c r="K224" s="27">
        <f t="shared" si="48"/>
        <v>0</v>
      </c>
      <c r="L224" s="27">
        <f t="shared" si="48"/>
        <v>0</v>
      </c>
      <c r="M224" s="27">
        <f t="shared" si="48"/>
        <v>0</v>
      </c>
    </row>
    <row r="225" spans="3:14" ht="24.65" customHeight="1" x14ac:dyDescent="0.3">
      <c r="D225" s="9" t="str">
        <f>$D$49</f>
        <v>Agencies - Operational Services</v>
      </c>
      <c r="E225" s="27" t="str">
        <f t="shared" ref="E225:F225" si="50">IFERROR(IF(OR(E49="",E23=""),"No bid",E49*(1+$F$180)+E23),"No bid")</f>
        <v>No bid</v>
      </c>
      <c r="F225" s="27" t="str">
        <f t="shared" si="50"/>
        <v>No bid</v>
      </c>
      <c r="G225" s="44">
        <v>0</v>
      </c>
      <c r="H225" s="44">
        <v>0</v>
      </c>
      <c r="I225" s="10"/>
      <c r="J225" s="44">
        <v>0</v>
      </c>
      <c r="K225" s="27">
        <f t="shared" si="48"/>
        <v>0</v>
      </c>
      <c r="L225" s="27">
        <f t="shared" si="48"/>
        <v>0</v>
      </c>
      <c r="M225" s="27">
        <f t="shared" si="48"/>
        <v>0</v>
      </c>
    </row>
    <row r="226" spans="3:14" ht="25" customHeight="1" x14ac:dyDescent="0.3">
      <c r="D226" s="9" t="str">
        <f>$D$50</f>
        <v>Agencies - Other</v>
      </c>
      <c r="E226" s="27" t="str">
        <f t="shared" ref="E226:H226" si="51">IFERROR(IF(OR(E50="",E24=""),"No bid",E50*(1+$F$180)+E24),"No bid")</f>
        <v>No bid</v>
      </c>
      <c r="F226" s="27" t="str">
        <f t="shared" si="51"/>
        <v>No bid</v>
      </c>
      <c r="G226" s="27" t="str">
        <f t="shared" si="51"/>
        <v>No bid</v>
      </c>
      <c r="H226" s="27" t="str">
        <f t="shared" si="51"/>
        <v>No bid</v>
      </c>
      <c r="I226" s="10"/>
      <c r="J226" s="44">
        <v>0</v>
      </c>
      <c r="K226" s="27">
        <f t="shared" si="48"/>
        <v>0</v>
      </c>
      <c r="L226" s="27">
        <f t="shared" si="48"/>
        <v>0</v>
      </c>
      <c r="M226" s="27">
        <f t="shared" si="48"/>
        <v>0</v>
      </c>
    </row>
    <row r="227" spans="3:14" ht="25" customHeight="1" x14ac:dyDescent="0.3">
      <c r="D227" s="9" t="str">
        <f>$D$51</f>
        <v>Nominated (Pre-Identified)</v>
      </c>
      <c r="E227" s="27" t="str">
        <f t="shared" ref="E227:G227" si="52">IFERROR(IF(OR(E51="",E25=""),"No bid",E51*(1+$F$180)+E25),"No bid")</f>
        <v>No bid</v>
      </c>
      <c r="F227" s="27" t="str">
        <f t="shared" si="52"/>
        <v>No bid</v>
      </c>
      <c r="G227" s="27" t="str">
        <f t="shared" si="52"/>
        <v>No bid</v>
      </c>
      <c r="H227" s="27" t="str">
        <f>IFERROR(IF(OR(H51="",H25=""),"No bid",H51*(1+$F$180)+H25),"No bid")</f>
        <v>No bid</v>
      </c>
      <c r="I227" s="10"/>
      <c r="J227" s="44">
        <v>0</v>
      </c>
      <c r="K227" s="44">
        <v>0</v>
      </c>
      <c r="L227" s="44">
        <v>0</v>
      </c>
      <c r="M227" s="44">
        <v>0</v>
      </c>
    </row>
    <row r="228" spans="3:14" ht="5.15" customHeight="1" x14ac:dyDescent="0.3">
      <c r="J228" s="1"/>
    </row>
    <row r="229" spans="3:14" ht="25" customHeight="1" x14ac:dyDescent="0.3">
      <c r="D229" s="6" t="str">
        <f>$D$53</f>
        <v>Res. Aug. &amp; RTD</v>
      </c>
      <c r="E229" s="7" t="s">
        <v>4</v>
      </c>
      <c r="F229" s="7" t="s">
        <v>5</v>
      </c>
      <c r="G229" s="7" t="s">
        <v>6</v>
      </c>
      <c r="H229" s="7" t="s">
        <v>7</v>
      </c>
      <c r="J229" s="8" t="s">
        <v>8</v>
      </c>
      <c r="K229" s="8" t="s">
        <v>9</v>
      </c>
      <c r="L229" s="8" t="s">
        <v>10</v>
      </c>
      <c r="M229" s="8" t="s">
        <v>11</v>
      </c>
    </row>
    <row r="230" spans="3:14" ht="25" customHeight="1" x14ac:dyDescent="0.3">
      <c r="D230" s="9" t="str">
        <f>$D$54</f>
        <v>Resource Augmentation</v>
      </c>
      <c r="E230" s="27" t="str">
        <f>IFERROR(IF(OR(E54="",E28=""),"No bid",E54*(1+$F$181)+E28),"No bid")</f>
        <v>No bid</v>
      </c>
      <c r="F230" s="27" t="str">
        <f t="shared" ref="F230:H231" si="53">IFERROR(IF(OR(F54="",F28=""),"No bid",F54*(1+$F$181)+F28),"No bid")</f>
        <v>No bid</v>
      </c>
      <c r="G230" s="27" t="str">
        <f t="shared" si="53"/>
        <v>No bid</v>
      </c>
      <c r="H230" s="27" t="str">
        <f t="shared" si="53"/>
        <v>No bid</v>
      </c>
      <c r="I230" s="11"/>
      <c r="J230" s="44">
        <v>0</v>
      </c>
      <c r="K230" s="27">
        <f t="shared" ref="K230:M230" si="54">IFERROR(K54*(1+$F$181)+K28,"No bid")</f>
        <v>0</v>
      </c>
      <c r="L230" s="27">
        <f t="shared" si="54"/>
        <v>0</v>
      </c>
      <c r="M230" s="27">
        <f t="shared" si="54"/>
        <v>0</v>
      </c>
    </row>
    <row r="231" spans="3:14" ht="25" customHeight="1" x14ac:dyDescent="0.3">
      <c r="D231" s="9" t="str">
        <f>$D$55</f>
        <v>Recruit/Train/Deploy</v>
      </c>
      <c r="E231" s="27" t="str">
        <f>IFERROR(IF(OR(E55="",E29=""),"No bid",E55*(1+$F$181)+E29),"No bid")</f>
        <v>No bid</v>
      </c>
      <c r="F231" s="27" t="str">
        <f t="shared" si="53"/>
        <v>No bid</v>
      </c>
      <c r="G231" s="44">
        <v>0</v>
      </c>
      <c r="H231" s="44">
        <v>0</v>
      </c>
      <c r="I231" s="11"/>
      <c r="J231" s="44">
        <v>0</v>
      </c>
      <c r="K231" s="44">
        <v>0</v>
      </c>
      <c r="L231" s="44">
        <v>0</v>
      </c>
      <c r="M231" s="44">
        <v>0</v>
      </c>
    </row>
    <row r="232" spans="3:14" ht="5.15" customHeight="1" x14ac:dyDescent="0.3">
      <c r="J232" s="1"/>
    </row>
    <row r="233" spans="3:14" ht="25" customHeight="1" x14ac:dyDescent="0.3">
      <c r="D233" s="6" t="str">
        <f>$D$57</f>
        <v>Permanent</v>
      </c>
      <c r="E233" s="12" t="s">
        <v>67</v>
      </c>
      <c r="F233" s="12" t="s">
        <v>68</v>
      </c>
      <c r="G233" s="12" t="s">
        <v>69</v>
      </c>
      <c r="H233" s="12" t="s">
        <v>70</v>
      </c>
      <c r="J233" s="8" t="s">
        <v>8</v>
      </c>
      <c r="K233" s="8" t="s">
        <v>9</v>
      </c>
      <c r="L233" s="8" t="s">
        <v>10</v>
      </c>
      <c r="M233" s="8" t="s">
        <v>11</v>
      </c>
    </row>
    <row r="234" spans="3:14" ht="25" customHeight="1" x14ac:dyDescent="0.3">
      <c r="D234" s="9" t="str">
        <f>$D$58</f>
        <v>Permanent</v>
      </c>
      <c r="E234" s="27" t="str">
        <f>IFERROR(IF(OR(E58="",E32=""),"No bid",E58*(1+$F$182)+E32),"No bid")</f>
        <v>No bid</v>
      </c>
      <c r="F234" s="27" t="str">
        <f t="shared" ref="F234:H234" si="55">IFERROR(IF(OR(F58="",F32=""),"No bid",F58*(1+$F$182)+F32),"No bid")</f>
        <v>No bid</v>
      </c>
      <c r="G234" s="27" t="str">
        <f>IFERROR(IF(OR(G58="",G32=""),"No bid",G58*(1+$F$182)+G32),"No bid")</f>
        <v>No bid</v>
      </c>
      <c r="H234" s="27" t="str">
        <f t="shared" si="55"/>
        <v>No bid</v>
      </c>
      <c r="I234" s="10"/>
      <c r="J234" s="44">
        <v>0</v>
      </c>
      <c r="K234" s="27">
        <f>IFERROR(K58*(1+$F$182)+K32,"No bid")</f>
        <v>0</v>
      </c>
      <c r="L234" s="27">
        <f>IFERROR(L58*(1+$F$182)+L32,"No bid")</f>
        <v>0</v>
      </c>
      <c r="M234" s="27">
        <f>IFERROR(M58*(1+$F$182)+M32,"No bid")</f>
        <v>0</v>
      </c>
    </row>
    <row r="235" spans="3:14" ht="20.149999999999999" customHeight="1" x14ac:dyDescent="0.3"/>
    <row r="236" spans="3:14" ht="25" customHeight="1" x14ac:dyDescent="0.35">
      <c r="E236" s="92" t="s">
        <v>16</v>
      </c>
      <c r="F236" s="93"/>
      <c r="G236" s="93"/>
      <c r="H236" s="94"/>
      <c r="K236" s="13"/>
    </row>
    <row r="237" spans="3:14" ht="25" customHeight="1" x14ac:dyDescent="0.3">
      <c r="D237" s="6" t="str">
        <f>$D$61</f>
        <v>SoW</v>
      </c>
      <c r="E237" s="7" t="s">
        <v>17</v>
      </c>
      <c r="F237" s="7" t="s">
        <v>18</v>
      </c>
      <c r="G237" s="7" t="s">
        <v>19</v>
      </c>
      <c r="H237" s="7" t="s">
        <v>20</v>
      </c>
      <c r="K237" s="3"/>
    </row>
    <row r="238" spans="3:14" ht="25" customHeight="1" x14ac:dyDescent="0.3">
      <c r="D238" s="9" t="str">
        <f>$D$62</f>
        <v>Statement of Work</v>
      </c>
      <c r="E238" s="27" t="str">
        <f>IFERROR(IF(OR(E62="",E36=""),"No bid",E62*(1+$F$183)+E36),"No bid")</f>
        <v>No bid</v>
      </c>
      <c r="F238" s="27" t="str">
        <f t="shared" ref="F238:G238" si="56">IFERROR(IF(OR(F62="",F36=""),"No bid",F62*(1+$F$183)+F36),"No bid")</f>
        <v>No bid</v>
      </c>
      <c r="G238" s="27" t="str">
        <f t="shared" si="56"/>
        <v>No bid</v>
      </c>
      <c r="H238" s="27" t="str">
        <f>IFERROR(IF(OR(H62="",H36=""),"No bid",H62*(1+$F$183)+H36),"No bid")</f>
        <v>No bid</v>
      </c>
      <c r="K238" s="3"/>
    </row>
    <row r="239" spans="3:14" ht="10" customHeight="1" x14ac:dyDescent="0.3"/>
    <row r="240" spans="3:14" ht="20.149999999999999" customHeight="1" x14ac:dyDescent="0.35">
      <c r="C240" s="29" t="s">
        <v>66</v>
      </c>
      <c r="D240" s="16"/>
      <c r="E240" s="16"/>
      <c r="F240" s="17"/>
      <c r="G240" s="17"/>
      <c r="H240" s="17"/>
      <c r="I240" s="17"/>
      <c r="J240" s="17"/>
      <c r="K240" s="17"/>
      <c r="L240" s="17"/>
      <c r="M240" s="17"/>
      <c r="N240" s="17"/>
    </row>
    <row r="241" spans="2:14" ht="4.5" customHeight="1" x14ac:dyDescent="0.3"/>
    <row r="242" spans="2:14" ht="25" customHeight="1" x14ac:dyDescent="0.3">
      <c r="D242" s="15" t="s">
        <v>25</v>
      </c>
      <c r="E242" s="32" t="str">
        <f>IFERROR(E172+E186,"Failure to meet Requirements")</f>
        <v>Failure to meet Requirements</v>
      </c>
      <c r="F242" s="32"/>
      <c r="G242" s="32"/>
      <c r="H242" s="32"/>
      <c r="I242" s="32"/>
      <c r="J242" s="32"/>
      <c r="K242" s="32"/>
      <c r="L242" s="32"/>
      <c r="M242" s="32"/>
    </row>
    <row r="243" spans="2:14" ht="20.149999999999999" customHeight="1" x14ac:dyDescent="0.3">
      <c r="D243" s="3"/>
      <c r="E243" s="3"/>
      <c r="F243" s="3"/>
      <c r="G243" s="3"/>
      <c r="H243" s="3"/>
      <c r="I243" s="3"/>
      <c r="J243" s="3"/>
      <c r="K243" s="3"/>
      <c r="L243" s="3"/>
      <c r="M243" s="3"/>
      <c r="N243" s="3"/>
    </row>
    <row r="244" spans="2:14" ht="30" customHeight="1" x14ac:dyDescent="0.35">
      <c r="B244" s="30" t="s">
        <v>37</v>
      </c>
      <c r="C244" s="4"/>
      <c r="D244" s="5"/>
      <c r="E244" s="5"/>
      <c r="F244" s="5"/>
      <c r="G244" s="5"/>
      <c r="H244" s="5"/>
      <c r="I244" s="5"/>
      <c r="J244" s="5"/>
      <c r="K244" s="5"/>
      <c r="L244" s="5"/>
      <c r="M244" s="5"/>
      <c r="N244" s="5"/>
    </row>
    <row r="245" spans="2:14" ht="10" customHeight="1" x14ac:dyDescent="0.3"/>
    <row r="246" spans="2:14" ht="20.149999999999999" customHeight="1" x14ac:dyDescent="0.35">
      <c r="C246" s="29" t="s">
        <v>38</v>
      </c>
      <c r="D246" s="16"/>
      <c r="E246" s="16"/>
      <c r="F246" s="17"/>
      <c r="G246" s="17"/>
      <c r="H246" s="17"/>
      <c r="I246" s="17"/>
      <c r="J246" s="17"/>
      <c r="K246" s="17"/>
      <c r="L246" s="17"/>
      <c r="M246" s="17"/>
      <c r="N246" s="17"/>
    </row>
    <row r="247" spans="2:14" ht="5.15" customHeight="1" x14ac:dyDescent="0.3"/>
    <row r="248" spans="2:14" ht="24.65" customHeight="1" x14ac:dyDescent="0.3">
      <c r="C248" s="42"/>
      <c r="D248" s="95" t="s">
        <v>51</v>
      </c>
      <c r="E248" s="95"/>
      <c r="F248" s="95"/>
      <c r="G248" s="95"/>
      <c r="H248" s="95"/>
      <c r="I248" s="95"/>
      <c r="J248" s="95"/>
      <c r="K248" s="95"/>
      <c r="L248" s="95"/>
      <c r="M248" s="95"/>
    </row>
    <row r="249" spans="2:14" ht="25" customHeight="1" x14ac:dyDescent="0.3">
      <c r="F249" s="19" t="s">
        <v>26</v>
      </c>
      <c r="G249" s="19" t="s">
        <v>27</v>
      </c>
      <c r="H249" s="19" t="s">
        <v>28</v>
      </c>
      <c r="J249" s="19" t="s">
        <v>29</v>
      </c>
      <c r="K249" s="19" t="s">
        <v>30</v>
      </c>
      <c r="L249" s="19" t="s">
        <v>149</v>
      </c>
      <c r="M249" s="19" t="s">
        <v>48</v>
      </c>
    </row>
    <row r="250" spans="2:14" ht="20.149999999999999" customHeight="1" x14ac:dyDescent="0.35">
      <c r="D250" s="29" t="s">
        <v>150</v>
      </c>
      <c r="E250" s="16"/>
      <c r="F250" s="17"/>
      <c r="G250" s="17"/>
      <c r="H250" s="17"/>
      <c r="I250" s="17"/>
      <c r="J250" s="17"/>
      <c r="K250" s="17"/>
      <c r="L250" s="17"/>
      <c r="M250" s="17"/>
      <c r="N250" s="17"/>
    </row>
    <row r="251" spans="2:14" ht="5.15" customHeight="1" x14ac:dyDescent="0.3"/>
    <row r="252" spans="2:14" ht="25" customHeight="1" x14ac:dyDescent="0.3">
      <c r="D252" s="88" t="s">
        <v>77</v>
      </c>
      <c r="E252" s="89"/>
      <c r="F252" s="43">
        <v>50</v>
      </c>
      <c r="G252" s="43">
        <v>100</v>
      </c>
      <c r="H252" s="43">
        <v>100</v>
      </c>
      <c r="J252" s="28">
        <f>$J$254*L252</f>
        <v>14020483.902828509</v>
      </c>
      <c r="K252" s="60"/>
      <c r="L252" s="54">
        <f>8/11</f>
        <v>0.72727272727272729</v>
      </c>
      <c r="M252" s="20" t="str">
        <f>IFERROR(IF(K252&gt;=F252,-(K252-G252)*J252/(H252-F252),"Failure to Meet Requirements"),"")</f>
        <v>Failure to Meet Requirements</v>
      </c>
    </row>
    <row r="253" spans="2:14" ht="25" customHeight="1" x14ac:dyDescent="0.3">
      <c r="D253" s="88" t="s">
        <v>78</v>
      </c>
      <c r="E253" s="89"/>
      <c r="F253" s="43">
        <v>50</v>
      </c>
      <c r="G253" s="43">
        <v>100</v>
      </c>
      <c r="H253" s="43">
        <v>100</v>
      </c>
      <c r="J253" s="28">
        <f>$J$254*L253</f>
        <v>5257681.4635606902</v>
      </c>
      <c r="K253" s="60"/>
      <c r="L253" s="54">
        <f>3/11</f>
        <v>0.27272727272727271</v>
      </c>
      <c r="M253" s="20" t="str">
        <f t="shared" ref="M253" si="57">IFERROR(IF(K253&gt;=F253,-(K253-G253)*J253/(H253-F253),"Failure to Meet Requirements"),"")</f>
        <v>Failure to Meet Requirements</v>
      </c>
    </row>
    <row r="254" spans="2:14" ht="30.65" customHeight="1" x14ac:dyDescent="0.3">
      <c r="D254" s="90" t="s">
        <v>25</v>
      </c>
      <c r="E254" s="91"/>
      <c r="F254" s="57">
        <v>50</v>
      </c>
      <c r="G254" s="57">
        <v>100</v>
      </c>
      <c r="H254" s="57">
        <v>100</v>
      </c>
      <c r="J254" s="58">
        <v>19278165.3663892</v>
      </c>
      <c r="K254" s="51">
        <f>SUMPRODUCT(K252:K253,L252:L253)</f>
        <v>0</v>
      </c>
      <c r="L254" s="59">
        <f>SUM(L252:L253)</f>
        <v>1</v>
      </c>
      <c r="M254" s="52" t="str">
        <f>IFERROR(IF(AND(K254&gt;=F254,COUNTIF(M252:M253,"Failure to Meet Requirements")=0),-(K254-G254)*J254/(H254-F254),"Failure to Meet Requirements"),"")</f>
        <v>Failure to Meet Requirements</v>
      </c>
    </row>
    <row r="255" spans="2:14" ht="5.15" customHeight="1" x14ac:dyDescent="0.3">
      <c r="L255" s="11"/>
    </row>
    <row r="256" spans="2:14" ht="20.149999999999999" customHeight="1" x14ac:dyDescent="0.35">
      <c r="D256" s="29" t="s">
        <v>151</v>
      </c>
      <c r="E256" s="16"/>
      <c r="F256" s="17"/>
      <c r="G256" s="17"/>
      <c r="H256" s="17"/>
      <c r="I256" s="17"/>
      <c r="J256" s="17"/>
      <c r="K256" s="17"/>
      <c r="L256" s="55"/>
      <c r="M256" s="17"/>
      <c r="N256" s="17"/>
    </row>
    <row r="257" spans="4:14" ht="5.15" customHeight="1" x14ac:dyDescent="0.3">
      <c r="L257" s="11"/>
    </row>
    <row r="258" spans="4:14" ht="25" customHeight="1" x14ac:dyDescent="0.3">
      <c r="D258" s="88" t="s">
        <v>79</v>
      </c>
      <c r="E258" s="89"/>
      <c r="F258" s="43">
        <v>50</v>
      </c>
      <c r="G258" s="43">
        <v>100</v>
      </c>
      <c r="H258" s="43">
        <v>100</v>
      </c>
      <c r="J258" s="28">
        <f>$J$262*L258</f>
        <v>8762802.4392678197</v>
      </c>
      <c r="K258" s="60"/>
      <c r="L258" s="54">
        <f>5/14</f>
        <v>0.35714285714285715</v>
      </c>
      <c r="M258" s="20" t="str">
        <f>IFERROR(IF(K258&gt;=F258,-(K258-G258)*J258/(H258-F258),"Failure to Meet Requirements"),"")</f>
        <v>Failure to Meet Requirements</v>
      </c>
    </row>
    <row r="259" spans="4:14" ht="25" customHeight="1" x14ac:dyDescent="0.3">
      <c r="D259" s="88" t="s">
        <v>80</v>
      </c>
      <c r="E259" s="89"/>
      <c r="F259" s="43">
        <v>50</v>
      </c>
      <c r="G259" s="43">
        <v>100</v>
      </c>
      <c r="H259" s="43">
        <v>100</v>
      </c>
      <c r="J259" s="28">
        <f t="shared" ref="J259" si="58">$J$262*L259</f>
        <v>5257681.4635606911</v>
      </c>
      <c r="K259" s="60"/>
      <c r="L259" s="54">
        <f>3/14</f>
        <v>0.21428571428571427</v>
      </c>
      <c r="M259" s="20" t="str">
        <f t="shared" ref="M259" si="59">IFERROR(IF(K259&gt;=F259,-(K259-G259)*J259/(H259-F259),"Failure to Meet Requirements"),"")</f>
        <v>Failure to Meet Requirements</v>
      </c>
    </row>
    <row r="260" spans="4:14" ht="25" customHeight="1" x14ac:dyDescent="0.3">
      <c r="D260" s="88" t="s">
        <v>81</v>
      </c>
      <c r="E260" s="89"/>
      <c r="F260" s="43">
        <v>50</v>
      </c>
      <c r="G260" s="43">
        <v>100</v>
      </c>
      <c r="H260" s="43">
        <v>100</v>
      </c>
      <c r="J260" s="28">
        <f>$J$262*L260</f>
        <v>7010241.9514142545</v>
      </c>
      <c r="K260" s="60"/>
      <c r="L260" s="54">
        <f>4/14</f>
        <v>0.2857142857142857</v>
      </c>
      <c r="M260" s="20" t="str">
        <f t="shared" ref="M260:M261" si="60">IFERROR(IF(K260&gt;=F260,-(K260-G260)*J260/(H260-F260),"Failure to Meet Requirements"),"")</f>
        <v>Failure to Meet Requirements</v>
      </c>
    </row>
    <row r="261" spans="4:14" ht="25" customHeight="1" x14ac:dyDescent="0.3">
      <c r="D261" s="88" t="s">
        <v>82</v>
      </c>
      <c r="E261" s="89"/>
      <c r="F261" s="43">
        <v>50</v>
      </c>
      <c r="G261" s="43">
        <v>100</v>
      </c>
      <c r="H261" s="43">
        <v>100</v>
      </c>
      <c r="J261" s="28">
        <f>$J$262*L261</f>
        <v>3505120.9757071272</v>
      </c>
      <c r="K261" s="60"/>
      <c r="L261" s="54">
        <v>0.14285714285714285</v>
      </c>
      <c r="M261" s="20" t="str">
        <f t="shared" si="60"/>
        <v>Failure to Meet Requirements</v>
      </c>
    </row>
    <row r="262" spans="4:14" ht="30" customHeight="1" x14ac:dyDescent="0.3">
      <c r="D262" s="90" t="s">
        <v>25</v>
      </c>
      <c r="E262" s="91"/>
      <c r="F262" s="57">
        <v>50</v>
      </c>
      <c r="G262" s="57">
        <v>100</v>
      </c>
      <c r="H262" s="57">
        <v>100</v>
      </c>
      <c r="J262" s="58">
        <v>24535846.829949893</v>
      </c>
      <c r="K262" s="51">
        <f>SUMPRODUCT(K258:K261,L258:L261)</f>
        <v>0</v>
      </c>
      <c r="L262" s="59">
        <f>SUM(L258:L261)</f>
        <v>1</v>
      </c>
      <c r="M262" s="52" t="str">
        <f>IFERROR(IF(AND(K262&gt;=F262,COUNTIF(M258:M261,"Failure to Meet Requirements")=0),-(K262-G262)*J262/(H262-F262),"Failure to Meet Requirements"),"")</f>
        <v>Failure to Meet Requirements</v>
      </c>
    </row>
    <row r="263" spans="4:14" ht="5.15" customHeight="1" x14ac:dyDescent="0.3">
      <c r="L263" s="56"/>
    </row>
    <row r="264" spans="4:14" ht="20.149999999999999" customHeight="1" x14ac:dyDescent="0.35">
      <c r="D264" s="29" t="s">
        <v>152</v>
      </c>
      <c r="E264" s="16"/>
      <c r="F264" s="17"/>
      <c r="G264" s="17"/>
      <c r="H264" s="17"/>
      <c r="I264" s="17"/>
      <c r="J264" s="17"/>
      <c r="K264" s="17"/>
      <c r="L264" s="55"/>
      <c r="M264" s="17"/>
      <c r="N264" s="17"/>
    </row>
    <row r="265" spans="4:14" ht="5.15" customHeight="1" x14ac:dyDescent="0.3">
      <c r="L265" s="11"/>
    </row>
    <row r="266" spans="4:14" ht="25" customHeight="1" x14ac:dyDescent="0.3">
      <c r="D266" s="88" t="s">
        <v>83</v>
      </c>
      <c r="E266" s="89"/>
      <c r="F266" s="43">
        <v>50</v>
      </c>
      <c r="G266" s="43">
        <v>100</v>
      </c>
      <c r="H266" s="43">
        <v>100</v>
      </c>
      <c r="J266" s="28">
        <f>$J$267*L266</f>
        <v>26288407.317803457</v>
      </c>
      <c r="K266" s="60"/>
      <c r="L266" s="54">
        <v>1</v>
      </c>
      <c r="M266" s="20" t="str">
        <f t="shared" ref="M266" si="61">IFERROR(IF(K266&gt;=F266,-(K266-G266)*J266/(H266-F266),"Failure to Meet Requirements"),"")</f>
        <v>Failure to Meet Requirements</v>
      </c>
    </row>
    <row r="267" spans="4:14" ht="30" customHeight="1" x14ac:dyDescent="0.3">
      <c r="D267" s="90" t="s">
        <v>25</v>
      </c>
      <c r="E267" s="91"/>
      <c r="F267" s="57">
        <v>50</v>
      </c>
      <c r="G267" s="57">
        <v>100</v>
      </c>
      <c r="H267" s="57">
        <v>100</v>
      </c>
      <c r="J267" s="58">
        <v>26288407.317803457</v>
      </c>
      <c r="K267" s="51">
        <f>K266*L266</f>
        <v>0</v>
      </c>
      <c r="L267" s="59">
        <f>SUM(L266:L266)</f>
        <v>1</v>
      </c>
      <c r="M267" s="52" t="str">
        <f>IFERROR(IF(AND(K267&gt;=F267,COUNTIF(M266:M266,"Failure to Meet Requirements")=0),-(K267-G267)*J267/(H267-F267),"Failure to Meet Requirements"),"")</f>
        <v>Failure to Meet Requirements</v>
      </c>
    </row>
    <row r="268" spans="4:14" ht="5.15" customHeight="1" x14ac:dyDescent="0.3">
      <c r="L268" s="56"/>
    </row>
    <row r="269" spans="4:14" ht="20.149999999999999" customHeight="1" x14ac:dyDescent="0.35">
      <c r="D269" s="29" t="s">
        <v>153</v>
      </c>
      <c r="E269" s="16"/>
      <c r="F269" s="17"/>
      <c r="G269" s="17"/>
      <c r="H269" s="17"/>
      <c r="I269" s="17"/>
      <c r="J269" s="17"/>
      <c r="K269" s="17"/>
      <c r="L269" s="55"/>
      <c r="M269" s="17"/>
      <c r="N269" s="17"/>
    </row>
    <row r="270" spans="4:14" ht="5.15" customHeight="1" x14ac:dyDescent="0.3">
      <c r="L270" s="11"/>
    </row>
    <row r="271" spans="4:14" ht="25" customHeight="1" x14ac:dyDescent="0.3">
      <c r="D271" s="88" t="s">
        <v>84</v>
      </c>
      <c r="E271" s="89"/>
      <c r="F271" s="43">
        <v>50</v>
      </c>
      <c r="G271" s="43">
        <v>100</v>
      </c>
      <c r="H271" s="43">
        <v>100</v>
      </c>
      <c r="J271" s="28">
        <f>$J$276*L271</f>
        <v>5257681.463560692</v>
      </c>
      <c r="K271" s="60"/>
      <c r="L271" s="54">
        <f>3/15</f>
        <v>0.2</v>
      </c>
      <c r="M271" s="20" t="str">
        <f t="shared" ref="M271:M273" si="62">IFERROR(IF(K271&gt;=F271,-(K271-G271)*J271/(H271-F271),"Failure to Meet Requirements"),"")</f>
        <v>Failure to Meet Requirements</v>
      </c>
    </row>
    <row r="272" spans="4:14" ht="25" customHeight="1" x14ac:dyDescent="0.3">
      <c r="D272" s="88" t="s">
        <v>85</v>
      </c>
      <c r="E272" s="89"/>
      <c r="F272" s="43">
        <v>50</v>
      </c>
      <c r="G272" s="43">
        <v>100</v>
      </c>
      <c r="H272" s="43">
        <v>100</v>
      </c>
      <c r="J272" s="28">
        <f t="shared" ref="J272:J275" si="63">$J$276*L272</f>
        <v>5257681.463560692</v>
      </c>
      <c r="K272" s="60"/>
      <c r="L272" s="54">
        <f t="shared" ref="L272:L275" si="64">3/15</f>
        <v>0.2</v>
      </c>
      <c r="M272" s="20" t="str">
        <f t="shared" si="62"/>
        <v>Failure to Meet Requirements</v>
      </c>
    </row>
    <row r="273" spans="4:14" ht="25" customHeight="1" x14ac:dyDescent="0.3">
      <c r="D273" s="88" t="s">
        <v>86</v>
      </c>
      <c r="E273" s="89"/>
      <c r="F273" s="43">
        <v>50</v>
      </c>
      <c r="G273" s="43">
        <v>100</v>
      </c>
      <c r="H273" s="43">
        <v>100</v>
      </c>
      <c r="J273" s="28">
        <f t="shared" si="63"/>
        <v>5257681.463560692</v>
      </c>
      <c r="K273" s="60"/>
      <c r="L273" s="54">
        <f t="shared" si="64"/>
        <v>0.2</v>
      </c>
      <c r="M273" s="20" t="str">
        <f t="shared" si="62"/>
        <v>Failure to Meet Requirements</v>
      </c>
    </row>
    <row r="274" spans="4:14" ht="25" customHeight="1" x14ac:dyDescent="0.3">
      <c r="D274" s="88" t="s">
        <v>87</v>
      </c>
      <c r="E274" s="89"/>
      <c r="F274" s="43">
        <v>50</v>
      </c>
      <c r="G274" s="43">
        <v>100</v>
      </c>
      <c r="H274" s="43">
        <v>100</v>
      </c>
      <c r="J274" s="28">
        <f t="shared" si="63"/>
        <v>5257681.463560692</v>
      </c>
      <c r="K274" s="60"/>
      <c r="L274" s="54">
        <f t="shared" si="64"/>
        <v>0.2</v>
      </c>
      <c r="M274" s="20" t="str">
        <f t="shared" ref="M274:M275" si="65">IFERROR(IF(K274&gt;=F274,-(K274-G274)*J274/(H274-F274),"Failure to Meet Requirements"),"")</f>
        <v>Failure to Meet Requirements</v>
      </c>
    </row>
    <row r="275" spans="4:14" ht="25" customHeight="1" x14ac:dyDescent="0.3">
      <c r="D275" s="88" t="s">
        <v>108</v>
      </c>
      <c r="E275" s="89"/>
      <c r="F275" s="43">
        <v>50</v>
      </c>
      <c r="G275" s="43">
        <v>100</v>
      </c>
      <c r="H275" s="43">
        <v>100</v>
      </c>
      <c r="J275" s="28">
        <f t="shared" si="63"/>
        <v>5257681.463560692</v>
      </c>
      <c r="K275" s="60"/>
      <c r="L275" s="54">
        <f t="shared" si="64"/>
        <v>0.2</v>
      </c>
      <c r="M275" s="20" t="str">
        <f t="shared" si="65"/>
        <v>Failure to Meet Requirements</v>
      </c>
    </row>
    <row r="276" spans="4:14" ht="30" customHeight="1" x14ac:dyDescent="0.3">
      <c r="D276" s="90" t="s">
        <v>25</v>
      </c>
      <c r="E276" s="91"/>
      <c r="F276" s="57">
        <v>50</v>
      </c>
      <c r="G276" s="57">
        <v>100</v>
      </c>
      <c r="H276" s="57">
        <v>100</v>
      </c>
      <c r="J276" s="58">
        <v>26288407.317803457</v>
      </c>
      <c r="K276" s="51">
        <f>SUMPRODUCT(K271:K275,L271:L275)</f>
        <v>0</v>
      </c>
      <c r="L276" s="59">
        <f>SUM(L271:L275)</f>
        <v>1</v>
      </c>
      <c r="M276" s="52" t="str">
        <f>IFERROR(IF(AND(K276&gt;=F276,COUNTIF(M271:M275,"Failure to Meet Requirements")=0),-(K276-G276)*J276/(H276-F276),"Failure to Meet Requirements"),"")</f>
        <v>Failure to Meet Requirements</v>
      </c>
    </row>
    <row r="277" spans="4:14" ht="5.15" customHeight="1" x14ac:dyDescent="0.3">
      <c r="L277" s="56"/>
    </row>
    <row r="278" spans="4:14" ht="20.149999999999999" customHeight="1" x14ac:dyDescent="0.35">
      <c r="D278" s="29" t="s">
        <v>154</v>
      </c>
      <c r="E278" s="16"/>
      <c r="F278" s="17"/>
      <c r="G278" s="17"/>
      <c r="H278" s="17"/>
      <c r="I278" s="17"/>
      <c r="J278" s="17"/>
      <c r="K278" s="17"/>
      <c r="L278" s="55"/>
      <c r="M278" s="17"/>
      <c r="N278" s="17"/>
    </row>
    <row r="279" spans="4:14" ht="5.15" customHeight="1" x14ac:dyDescent="0.3">
      <c r="L279" s="11"/>
    </row>
    <row r="280" spans="4:14" ht="25" customHeight="1" x14ac:dyDescent="0.3">
      <c r="D280" s="88" t="s">
        <v>88</v>
      </c>
      <c r="E280" s="89"/>
      <c r="F280" s="43">
        <v>50</v>
      </c>
      <c r="G280" s="43">
        <v>100</v>
      </c>
      <c r="H280" s="43">
        <v>100</v>
      </c>
      <c r="J280" s="28">
        <f>$J$283*L280</f>
        <v>7010241.9514142545</v>
      </c>
      <c r="K280" s="60"/>
      <c r="L280" s="54">
        <f>4/10</f>
        <v>0.4</v>
      </c>
      <c r="M280" s="20" t="str">
        <f>IFERROR(IF(K280&gt;=F280,-(K280-G280)*J280/(H280-F280),"Failure to Meet Requirements"),"")</f>
        <v>Failure to Meet Requirements</v>
      </c>
    </row>
    <row r="281" spans="4:14" ht="25" customHeight="1" x14ac:dyDescent="0.3">
      <c r="D281" s="88" t="s">
        <v>89</v>
      </c>
      <c r="E281" s="89"/>
      <c r="F281" s="43">
        <v>50</v>
      </c>
      <c r="G281" s="43">
        <v>100</v>
      </c>
      <c r="H281" s="43">
        <v>100</v>
      </c>
      <c r="J281" s="28">
        <f>$J$283*L281</f>
        <v>7010241.9514142545</v>
      </c>
      <c r="K281" s="60"/>
      <c r="L281" s="54">
        <f>4/10</f>
        <v>0.4</v>
      </c>
      <c r="M281" s="20" t="str">
        <f t="shared" ref="M281:M282" si="66">IFERROR(IF(K281&gt;=F281,-(K281-G281)*J281/(H281-F281),"Failure to Meet Requirements"),"")</f>
        <v>Failure to Meet Requirements</v>
      </c>
    </row>
    <row r="282" spans="4:14" ht="25" customHeight="1" x14ac:dyDescent="0.3">
      <c r="D282" s="88" t="s">
        <v>90</v>
      </c>
      <c r="E282" s="89"/>
      <c r="F282" s="43">
        <v>50</v>
      </c>
      <c r="G282" s="43">
        <v>100</v>
      </c>
      <c r="H282" s="43">
        <v>100</v>
      </c>
      <c r="J282" s="28">
        <f>$J$283*L282</f>
        <v>3505120.9757071272</v>
      </c>
      <c r="K282" s="60"/>
      <c r="L282" s="54">
        <f>2/10</f>
        <v>0.2</v>
      </c>
      <c r="M282" s="20" t="str">
        <f t="shared" si="66"/>
        <v>Failure to Meet Requirements</v>
      </c>
    </row>
    <row r="283" spans="4:14" ht="30" customHeight="1" x14ac:dyDescent="0.3">
      <c r="D283" s="90" t="s">
        <v>25</v>
      </c>
      <c r="E283" s="91"/>
      <c r="F283" s="57">
        <v>50</v>
      </c>
      <c r="G283" s="57">
        <v>100</v>
      </c>
      <c r="H283" s="57">
        <v>100</v>
      </c>
      <c r="J283" s="58">
        <v>17525604.878535636</v>
      </c>
      <c r="K283" s="51">
        <f>SUMPRODUCT(K280:K282,L280:L282)</f>
        <v>0</v>
      </c>
      <c r="L283" s="59">
        <f>SUM(L280:L282)</f>
        <v>1</v>
      </c>
      <c r="M283" s="52" t="str">
        <f>IFERROR(IF(AND(K283&gt;=F283,COUNTIF(M280:M282,"Failure to Meet Requirements")=0),-(K283-G283)*J283/(H283-F283),"Failure to Meet Requirements"),"")</f>
        <v>Failure to Meet Requirements</v>
      </c>
    </row>
    <row r="284" spans="4:14" ht="5.15" customHeight="1" x14ac:dyDescent="0.3">
      <c r="L284" s="56"/>
    </row>
    <row r="285" spans="4:14" ht="20.149999999999999" customHeight="1" x14ac:dyDescent="0.35">
      <c r="D285" s="29" t="s">
        <v>155</v>
      </c>
      <c r="E285" s="16"/>
      <c r="F285" s="17"/>
      <c r="G285" s="17"/>
      <c r="H285" s="17"/>
      <c r="I285" s="17"/>
      <c r="J285" s="17"/>
      <c r="K285" s="17"/>
      <c r="L285" s="55"/>
      <c r="M285" s="17"/>
      <c r="N285" s="17"/>
    </row>
    <row r="286" spans="4:14" ht="5.15" customHeight="1" x14ac:dyDescent="0.3">
      <c r="L286" s="11"/>
    </row>
    <row r="287" spans="4:14" ht="25" customHeight="1" x14ac:dyDescent="0.3">
      <c r="D287" s="88" t="s">
        <v>91</v>
      </c>
      <c r="E287" s="89"/>
      <c r="F287" s="43">
        <v>50</v>
      </c>
      <c r="G287" s="43">
        <v>100</v>
      </c>
      <c r="H287" s="43">
        <v>100</v>
      </c>
      <c r="J287" s="28">
        <f>$J$289*L287</f>
        <v>8762802.4392678179</v>
      </c>
      <c r="K287" s="60"/>
      <c r="L287" s="54">
        <f>5/10</f>
        <v>0.5</v>
      </c>
      <c r="M287" s="20" t="str">
        <f>IFERROR(IF(K287&gt;=F287,-(K287-G287)*J287/(H287-F287),"Failure to Meet Requirements"),"")</f>
        <v>Failure to Meet Requirements</v>
      </c>
    </row>
    <row r="288" spans="4:14" ht="25" customHeight="1" x14ac:dyDescent="0.3">
      <c r="D288" s="88" t="s">
        <v>92</v>
      </c>
      <c r="E288" s="89"/>
      <c r="F288" s="43">
        <v>50</v>
      </c>
      <c r="G288" s="43">
        <v>100</v>
      </c>
      <c r="H288" s="43">
        <v>100</v>
      </c>
      <c r="J288" s="28">
        <f>$J$289*L288</f>
        <v>8762802.4392678179</v>
      </c>
      <c r="K288" s="60"/>
      <c r="L288" s="54">
        <f>5/10</f>
        <v>0.5</v>
      </c>
      <c r="M288" s="20" t="str">
        <f t="shared" ref="M288" si="67">IFERROR(IF(K288&gt;=F288,-(K288-G288)*J288/(H288-F288),"Failure to Meet Requirements"),"")</f>
        <v>Failure to Meet Requirements</v>
      </c>
    </row>
    <row r="289" spans="3:14" ht="30" customHeight="1" x14ac:dyDescent="0.3">
      <c r="D289" s="90" t="s">
        <v>25</v>
      </c>
      <c r="E289" s="91"/>
      <c r="F289" s="57">
        <v>50</v>
      </c>
      <c r="G289" s="57">
        <v>100</v>
      </c>
      <c r="H289" s="57">
        <v>100</v>
      </c>
      <c r="J289" s="58">
        <v>17525604.878535636</v>
      </c>
      <c r="K289" s="51">
        <f>SUMPRODUCT(K287:K288,L287:L288)</f>
        <v>0</v>
      </c>
      <c r="L289" s="59">
        <f>SUM(L287:L288)</f>
        <v>1</v>
      </c>
      <c r="M289" s="52" t="str">
        <f>IFERROR(IF(AND(K289&gt;=F289,COUNTIF(M287:M288,"Failure to Meet Requirements")=0),-(K289-G289)*J289/(H289-F289),"Failure to Meet Requirements"),"")</f>
        <v>Failure to Meet Requirements</v>
      </c>
    </row>
    <row r="290" spans="3:14" ht="5.15" customHeight="1" x14ac:dyDescent="0.3">
      <c r="L290" s="56"/>
    </row>
    <row r="291" spans="3:14" ht="20.149999999999999" customHeight="1" x14ac:dyDescent="0.35">
      <c r="D291" s="29" t="s">
        <v>156</v>
      </c>
      <c r="E291" s="16"/>
      <c r="F291" s="17"/>
      <c r="G291" s="17"/>
      <c r="H291" s="17"/>
      <c r="I291" s="17"/>
      <c r="J291" s="17"/>
      <c r="K291" s="17"/>
      <c r="L291" s="55"/>
      <c r="M291" s="17"/>
      <c r="N291" s="17"/>
    </row>
    <row r="292" spans="3:14" ht="5.15" customHeight="1" x14ac:dyDescent="0.3">
      <c r="L292" s="11"/>
    </row>
    <row r="293" spans="3:14" ht="25" customHeight="1" x14ac:dyDescent="0.3">
      <c r="D293" s="88" t="s">
        <v>93</v>
      </c>
      <c r="E293" s="89"/>
      <c r="F293" s="43">
        <v>50</v>
      </c>
      <c r="G293" s="43">
        <v>100</v>
      </c>
      <c r="H293" s="43">
        <v>100</v>
      </c>
      <c r="J293" s="28">
        <f>$J$294*L293</f>
        <v>28678262.528512862</v>
      </c>
      <c r="K293" s="60"/>
      <c r="L293" s="54">
        <f>10/10</f>
        <v>1</v>
      </c>
      <c r="M293" s="20" t="str">
        <f>IFERROR(IF(K293&gt;=F293,-(K293-G293)*J293/(H293-F293),"Failure to Meet Requirements"),"")</f>
        <v>Failure to Meet Requirements</v>
      </c>
    </row>
    <row r="294" spans="3:14" ht="30" customHeight="1" x14ac:dyDescent="0.3">
      <c r="D294" s="90" t="s">
        <v>25</v>
      </c>
      <c r="E294" s="91"/>
      <c r="F294" s="57">
        <v>50</v>
      </c>
      <c r="G294" s="57">
        <v>100</v>
      </c>
      <c r="H294" s="57">
        <v>100</v>
      </c>
      <c r="J294" s="58">
        <v>28678262.528512862</v>
      </c>
      <c r="K294" s="51">
        <f>K293*L293</f>
        <v>0</v>
      </c>
      <c r="L294" s="59">
        <f>SUM(L293:L293)</f>
        <v>1</v>
      </c>
      <c r="M294" s="52" t="str">
        <f>IFERROR(IF(AND(K294&gt;=F294,COUNTIF(M293:M293,"Failure to Meet Requirements")=0),-(K294-G294)*J294/(H294-F294),"Failure to Meet Requirements"),"")</f>
        <v>Failure to Meet Requirements</v>
      </c>
    </row>
    <row r="295" spans="3:14" ht="5.15" customHeight="1" x14ac:dyDescent="0.3">
      <c r="L295" s="56"/>
    </row>
    <row r="296" spans="3:14" ht="20.149999999999999" customHeight="1" x14ac:dyDescent="0.35">
      <c r="D296" s="29" t="s">
        <v>157</v>
      </c>
      <c r="E296" s="16"/>
      <c r="F296" s="17"/>
      <c r="G296" s="17"/>
      <c r="H296" s="17"/>
      <c r="I296" s="17"/>
      <c r="J296" s="17"/>
      <c r="K296" s="17"/>
      <c r="L296" s="55"/>
      <c r="M296" s="17"/>
      <c r="N296" s="17"/>
    </row>
    <row r="297" spans="3:14" ht="5.15" customHeight="1" x14ac:dyDescent="0.3">
      <c r="L297" s="11"/>
    </row>
    <row r="298" spans="3:14" ht="25" customHeight="1" x14ac:dyDescent="0.3">
      <c r="D298" s="88" t="s">
        <v>94</v>
      </c>
      <c r="E298" s="89"/>
      <c r="F298" s="43">
        <v>50</v>
      </c>
      <c r="G298" s="43">
        <v>100</v>
      </c>
      <c r="H298" s="43">
        <v>100</v>
      </c>
      <c r="J298" s="28">
        <f>$J$300*L298</f>
        <v>13144203.658901729</v>
      </c>
      <c r="K298" s="60"/>
      <c r="L298" s="54">
        <f>7.5/15</f>
        <v>0.5</v>
      </c>
      <c r="M298" s="20" t="str">
        <f>IFERROR(IF(K298&gt;=F298,-(K298-G298)*J298/(H298-F298),"Failure to Meet Requirements"),"")</f>
        <v>Failure to Meet Requirements</v>
      </c>
    </row>
    <row r="299" spans="3:14" ht="25" customHeight="1" x14ac:dyDescent="0.3">
      <c r="D299" s="88" t="s">
        <v>95</v>
      </c>
      <c r="E299" s="89"/>
      <c r="F299" s="43">
        <v>50</v>
      </c>
      <c r="G299" s="43">
        <v>100</v>
      </c>
      <c r="H299" s="43">
        <v>100</v>
      </c>
      <c r="J299" s="28">
        <f>$J$300*L299</f>
        <v>13144203.658901729</v>
      </c>
      <c r="K299" s="60"/>
      <c r="L299" s="54">
        <f>7.5/15</f>
        <v>0.5</v>
      </c>
      <c r="M299" s="20" t="str">
        <f t="shared" ref="M299" si="68">IFERROR(IF(K299&gt;=F299,-(K299-G299)*J299/(H299-F299),"Failure to Meet Requirements"),"")</f>
        <v>Failure to Meet Requirements</v>
      </c>
    </row>
    <row r="300" spans="3:14" ht="30" customHeight="1" x14ac:dyDescent="0.3">
      <c r="D300" s="90" t="s">
        <v>25</v>
      </c>
      <c r="E300" s="91"/>
      <c r="F300" s="57">
        <v>50</v>
      </c>
      <c r="G300" s="57">
        <v>100</v>
      </c>
      <c r="H300" s="57">
        <v>100</v>
      </c>
      <c r="J300" s="58">
        <v>26288407.317803457</v>
      </c>
      <c r="K300" s="51">
        <f>SUMPRODUCT(K298:K299,L298:L299)</f>
        <v>0</v>
      </c>
      <c r="L300" s="59">
        <f>SUM(L298:L299)</f>
        <v>1</v>
      </c>
      <c r="M300" s="52" t="str">
        <f>IFERROR(IF(AND(K300&gt;=F300,COUNTIF(M298:M299,"Failure to Meet Requirements")=0),-(K300-G300)*J300/(H300-F300),"Failure to Meet Requirements"),"")</f>
        <v>Failure to Meet Requirements</v>
      </c>
    </row>
    <row r="301" spans="3:14" ht="5.15" customHeight="1" x14ac:dyDescent="0.3">
      <c r="L301" s="50"/>
    </row>
    <row r="302" spans="3:14" ht="10" customHeight="1" x14ac:dyDescent="0.3"/>
    <row r="303" spans="3:14" ht="20.149999999999999" customHeight="1" x14ac:dyDescent="0.35">
      <c r="C303" s="29" t="s">
        <v>49</v>
      </c>
      <c r="D303" s="16"/>
      <c r="E303" s="16"/>
      <c r="F303" s="17"/>
      <c r="G303" s="17"/>
      <c r="H303" s="17"/>
      <c r="I303" s="17"/>
      <c r="J303" s="17"/>
      <c r="K303" s="17"/>
      <c r="L303" s="17"/>
      <c r="M303" s="17"/>
      <c r="N303" s="17"/>
    </row>
    <row r="304" spans="3:14" ht="4.5" customHeight="1" x14ac:dyDescent="0.3"/>
    <row r="305" spans="2:14" ht="25" customHeight="1" x14ac:dyDescent="0.3">
      <c r="D305" s="15" t="s">
        <v>25</v>
      </c>
      <c r="E305" s="32" t="str">
        <f>IF(ISNUMBER(MATCH("Failure to meet Requirements",$M$252:$M$300,0)),"Failure to meet Requirements",SUM(M254,M262,M267,M276,M283,M289,M294,M300))</f>
        <v>Failure to meet Requirements</v>
      </c>
      <c r="F305" s="32"/>
      <c r="G305" s="32"/>
      <c r="H305" s="32"/>
      <c r="I305" s="32"/>
      <c r="J305" s="32"/>
      <c r="K305" s="32"/>
      <c r="L305" s="32"/>
    </row>
    <row r="306" spans="2:14" ht="20.149999999999999" customHeight="1" x14ac:dyDescent="0.3">
      <c r="D306" s="3"/>
      <c r="E306" s="3"/>
      <c r="F306" s="3"/>
      <c r="G306" s="3"/>
      <c r="H306" s="3"/>
      <c r="I306" s="3"/>
      <c r="J306" s="3"/>
      <c r="K306" s="3"/>
      <c r="L306" s="3"/>
      <c r="M306" s="3"/>
      <c r="N306" s="3"/>
    </row>
    <row r="307" spans="2:14" ht="30" customHeight="1" x14ac:dyDescent="0.35">
      <c r="B307" s="30" t="s">
        <v>71</v>
      </c>
      <c r="C307" s="4"/>
      <c r="D307" s="5"/>
      <c r="E307" s="5"/>
      <c r="F307" s="5"/>
      <c r="G307" s="5"/>
      <c r="H307" s="5"/>
      <c r="I307" s="5"/>
      <c r="J307" s="5"/>
      <c r="K307" s="5"/>
      <c r="L307" s="5"/>
      <c r="M307" s="5"/>
      <c r="N307" s="5"/>
    </row>
    <row r="308" spans="2:14" ht="10" customHeight="1" x14ac:dyDescent="0.3"/>
    <row r="309" spans="2:14" ht="20.149999999999999" customHeight="1" x14ac:dyDescent="0.35">
      <c r="C309" s="29" t="s">
        <v>72</v>
      </c>
      <c r="D309" s="16"/>
      <c r="E309" s="16"/>
      <c r="F309" s="17"/>
      <c r="G309" s="17"/>
      <c r="H309" s="17"/>
      <c r="I309" s="17"/>
      <c r="J309" s="17"/>
      <c r="K309" s="17"/>
      <c r="L309" s="17"/>
      <c r="M309" s="17"/>
      <c r="N309" s="17"/>
    </row>
    <row r="310" spans="2:14" ht="5.15" customHeight="1" x14ac:dyDescent="0.3"/>
    <row r="311" spans="2:14" ht="45" customHeight="1" x14ac:dyDescent="0.3">
      <c r="D311" s="90" t="str">
        <f>B8</f>
        <v>1. Commercial Offer</v>
      </c>
      <c r="E311" s="91"/>
      <c r="F311" s="40" t="str">
        <f>E242</f>
        <v>Failure to meet Requirements</v>
      </c>
    </row>
    <row r="312" spans="2:14" ht="45" customHeight="1" x14ac:dyDescent="0.3">
      <c r="D312" s="90" t="str">
        <f>B244</f>
        <v>2. Quality Score</v>
      </c>
      <c r="E312" s="91"/>
      <c r="F312" s="40" t="str">
        <f>E305</f>
        <v>Failure to meet Requirements</v>
      </c>
    </row>
    <row r="313" spans="2:14" ht="10" customHeight="1" x14ac:dyDescent="0.3"/>
    <row r="314" spans="2:14" ht="20.149999999999999" customHeight="1" x14ac:dyDescent="0.35">
      <c r="C314" s="29" t="s">
        <v>73</v>
      </c>
      <c r="D314" s="16"/>
      <c r="E314" s="16"/>
      <c r="F314" s="17"/>
      <c r="G314" s="17"/>
      <c r="H314" s="17"/>
      <c r="I314" s="17"/>
      <c r="J314" s="17"/>
      <c r="K314" s="17"/>
      <c r="L314" s="17"/>
      <c r="M314" s="17"/>
      <c r="N314" s="17"/>
    </row>
    <row r="315" spans="2:14" ht="5.15" customHeight="1" x14ac:dyDescent="0.3"/>
    <row r="316" spans="2:14" ht="50.25" customHeight="1" x14ac:dyDescent="0.3">
      <c r="D316" s="90" t="str">
        <f>B307</f>
        <v>3. Comparison Price (Total Business Case)</v>
      </c>
      <c r="E316" s="91"/>
      <c r="F316" s="39" t="str">
        <f>IF(COUNT(F311:F312)&lt;2,"Failure to Meet Requirements",SUM(F311:F312))</f>
        <v>Failure to Meet Requirements</v>
      </c>
    </row>
    <row r="317" spans="2:14" ht="20.149999999999999" customHeight="1" x14ac:dyDescent="0.3"/>
    <row r="318" spans="2:14" ht="20.149999999999999" customHeight="1" x14ac:dyDescent="0.3"/>
    <row r="319" spans="2:14" ht="20.149999999999999" customHeight="1" x14ac:dyDescent="0.3"/>
    <row r="320" spans="2:14" ht="20.149999999999999" customHeight="1" x14ac:dyDescent="0.3"/>
    <row r="321" ht="20.149999999999999" customHeight="1" x14ac:dyDescent="0.3"/>
    <row r="322" ht="20.149999999999999" customHeight="1" x14ac:dyDescent="0.3"/>
    <row r="323" ht="20.149999999999999" customHeight="1" x14ac:dyDescent="0.3"/>
    <row r="324" ht="20.149999999999999" customHeight="1" x14ac:dyDescent="0.3"/>
    <row r="325" ht="20.149999999999999" customHeight="1" x14ac:dyDescent="0.3"/>
    <row r="326" ht="20.149999999999999" customHeight="1" x14ac:dyDescent="0.3"/>
    <row r="327" ht="20.149999999999999" customHeight="1" x14ac:dyDescent="0.3"/>
    <row r="328" ht="20.149999999999999" customHeight="1" x14ac:dyDescent="0.3"/>
    <row r="329" ht="20.149999999999999" customHeight="1" x14ac:dyDescent="0.3"/>
    <row r="330" ht="20.149999999999999" customHeight="1" x14ac:dyDescent="0.3"/>
    <row r="331" ht="20.149999999999999" customHeight="1" x14ac:dyDescent="0.3"/>
    <row r="332" ht="20.149999999999999" customHeight="1" x14ac:dyDescent="0.3"/>
    <row r="333" ht="20.149999999999999" customHeight="1" x14ac:dyDescent="0.3"/>
    <row r="334" ht="20.149999999999999" customHeight="1" x14ac:dyDescent="0.3"/>
    <row r="335" ht="20.149999999999999" customHeight="1" x14ac:dyDescent="0.3"/>
    <row r="336" ht="20.149999999999999" customHeight="1" x14ac:dyDescent="0.3"/>
    <row r="337" ht="20.149999999999999" customHeight="1" x14ac:dyDescent="0.3"/>
    <row r="338" ht="20.149999999999999" customHeight="1" x14ac:dyDescent="0.3"/>
    <row r="339" ht="20.149999999999999" customHeight="1" x14ac:dyDescent="0.3"/>
    <row r="340" ht="20.149999999999999" customHeight="1" x14ac:dyDescent="0.3"/>
    <row r="341" ht="20.149999999999999" customHeight="1" x14ac:dyDescent="0.3"/>
    <row r="342" ht="20.149999999999999" customHeight="1" x14ac:dyDescent="0.3"/>
    <row r="343" ht="20.149999999999999" customHeight="1" x14ac:dyDescent="0.3"/>
    <row r="344" ht="20.149999999999999" customHeight="1" x14ac:dyDescent="0.3"/>
    <row r="345" ht="20.149999999999999" customHeight="1" x14ac:dyDescent="0.3"/>
    <row r="346" ht="20.149999999999999" customHeight="1" x14ac:dyDescent="0.3"/>
    <row r="347" ht="20.149999999999999" customHeight="1" x14ac:dyDescent="0.3"/>
    <row r="348" ht="20.149999999999999" customHeight="1" x14ac:dyDescent="0.3"/>
    <row r="349" ht="20.149999999999999" customHeight="1" x14ac:dyDescent="0.3"/>
    <row r="350" ht="20.149999999999999" customHeight="1" x14ac:dyDescent="0.3"/>
    <row r="351" ht="20.149999999999999" customHeight="1" x14ac:dyDescent="0.3"/>
    <row r="352" ht="20.149999999999999" customHeight="1" x14ac:dyDescent="0.3"/>
    <row r="353" ht="20.149999999999999" customHeight="1" x14ac:dyDescent="0.3"/>
    <row r="354" ht="20.149999999999999" customHeight="1" x14ac:dyDescent="0.3"/>
    <row r="355" ht="20.149999999999999" customHeight="1" x14ac:dyDescent="0.3"/>
    <row r="356" ht="20.149999999999999" customHeight="1" x14ac:dyDescent="0.3"/>
    <row r="357" ht="20.149999999999999" customHeight="1" x14ac:dyDescent="0.3"/>
    <row r="358" ht="20.149999999999999" customHeight="1" x14ac:dyDescent="0.3"/>
    <row r="359" ht="20.149999999999999" customHeight="1" x14ac:dyDescent="0.3"/>
    <row r="360" ht="20.149999999999999" customHeight="1" x14ac:dyDescent="0.3"/>
    <row r="361" ht="20.149999999999999" customHeight="1" x14ac:dyDescent="0.3"/>
    <row r="362" ht="20.149999999999999" customHeight="1" x14ac:dyDescent="0.3"/>
    <row r="363" ht="20.149999999999999" customHeight="1" x14ac:dyDescent="0.3"/>
    <row r="364" ht="20.149999999999999" customHeight="1" x14ac:dyDescent="0.3"/>
    <row r="365" ht="20.149999999999999" customHeight="1" x14ac:dyDescent="0.3"/>
    <row r="366" ht="20.149999999999999" customHeight="1" x14ac:dyDescent="0.3"/>
    <row r="367" ht="20.149999999999999" customHeight="1" x14ac:dyDescent="0.3"/>
    <row r="368" ht="20.149999999999999" customHeight="1" x14ac:dyDescent="0.3"/>
    <row r="369" ht="20.149999999999999" customHeight="1" x14ac:dyDescent="0.3"/>
    <row r="370" ht="20.149999999999999" customHeight="1" x14ac:dyDescent="0.3"/>
  </sheetData>
  <sheetProtection algorithmName="SHA-512" hashValue="SoFYea2nsolIeZpWAK7euFLmEOcvXxYiAyWVG2sRIT4QYA/RrS366BFupgoHRQS89CZfcxi+/zvoZZHQ+9Yanw==" saltValue="t67K7TeKbHPBKcS6i0B46g==" spinCount="100000" sheet="1" objects="1" scenarios="1"/>
  <mergeCells count="65">
    <mergeCell ref="D4:K6"/>
    <mergeCell ref="D267:E267"/>
    <mergeCell ref="E16:H16"/>
    <mergeCell ref="E34:H34"/>
    <mergeCell ref="D14:M14"/>
    <mergeCell ref="D40:M40"/>
    <mergeCell ref="J16:M16"/>
    <mergeCell ref="E60:H60"/>
    <mergeCell ref="E94:H94"/>
    <mergeCell ref="J94:M94"/>
    <mergeCell ref="E68:H68"/>
    <mergeCell ref="J68:M68"/>
    <mergeCell ref="D10:M10"/>
    <mergeCell ref="D248:M248"/>
    <mergeCell ref="E192:H192"/>
    <mergeCell ref="J192:M192"/>
    <mergeCell ref="J218:M218"/>
    <mergeCell ref="E236:H236"/>
    <mergeCell ref="J118:M118"/>
    <mergeCell ref="E136:H136"/>
    <mergeCell ref="D176:M176"/>
    <mergeCell ref="J144:M144"/>
    <mergeCell ref="E118:H118"/>
    <mergeCell ref="D316:E316"/>
    <mergeCell ref="E144:H144"/>
    <mergeCell ref="D254:E254"/>
    <mergeCell ref="D258:E258"/>
    <mergeCell ref="D260:E260"/>
    <mergeCell ref="D261:E261"/>
    <mergeCell ref="D266:E266"/>
    <mergeCell ref="D311:E311"/>
    <mergeCell ref="D312:E312"/>
    <mergeCell ref="D252:E252"/>
    <mergeCell ref="D253:E253"/>
    <mergeCell ref="D262:E262"/>
    <mergeCell ref="D272:E272"/>
    <mergeCell ref="D259:E259"/>
    <mergeCell ref="D273:E273"/>
    <mergeCell ref="E210:H210"/>
    <mergeCell ref="D275:E275"/>
    <mergeCell ref="E162:H162"/>
    <mergeCell ref="D281:E281"/>
    <mergeCell ref="E42:H42"/>
    <mergeCell ref="J42:M42"/>
    <mergeCell ref="E86:H86"/>
    <mergeCell ref="D66:M66"/>
    <mergeCell ref="D92:M92"/>
    <mergeCell ref="D280:E280"/>
    <mergeCell ref="D271:E271"/>
    <mergeCell ref="D216:M216"/>
    <mergeCell ref="D190:M190"/>
    <mergeCell ref="D276:E276"/>
    <mergeCell ref="D274:E274"/>
    <mergeCell ref="E112:H112"/>
    <mergeCell ref="E218:H218"/>
    <mergeCell ref="D300:E300"/>
    <mergeCell ref="D294:E294"/>
    <mergeCell ref="D298:E298"/>
    <mergeCell ref="D299:E299"/>
    <mergeCell ref="D293:E293"/>
    <mergeCell ref="D282:E282"/>
    <mergeCell ref="D283:E283"/>
    <mergeCell ref="D287:E287"/>
    <mergeCell ref="D288:E288"/>
    <mergeCell ref="D289:E289"/>
  </mergeCells>
  <phoneticPr fontId="1" type="noConversion"/>
  <conditionalFormatting sqref="M252:M300">
    <cfRule type="cellIs" dxfId="0" priority="1" operator="equal">
      <formula>"Failure to Meet Requirements"</formula>
    </cfRule>
  </conditionalFormatting>
  <dataValidations count="10">
    <dataValidation type="decimal" operator="lessThanOrEqual" allowBlank="1" showInputMessage="1" showErrorMessage="1" error="Please provide a fee reduction (negative percentage number)." sqref="E180:E183" xr:uid="{96AC87E1-18D4-40E7-8B8D-688F700DDE3A}">
      <formula1>0</formula1>
    </dataValidation>
    <dataValidation type="list" allowBlank="1" showInputMessage="1" showErrorMessage="1" sqref="K252:K253 K293 K298:K299 K266 K271:K275 K287:K288 K258:K261 K280:K282" xr:uid="{9F356316-AAAC-4ADB-A218-5240A6B676F9}">
      <formula1>"0,25,50,75,100"</formula1>
    </dataValidation>
    <dataValidation type="decimal" operator="greaterThanOrEqual" allowBlank="1" showInputMessage="1" showErrorMessage="1" sqref="J57:M57 E28:H29 E36:H36" xr:uid="{08BCC3C3-F241-49D8-8D6E-C7FFC79D778D}">
      <formula1>0</formula1>
    </dataValidation>
    <dataValidation type="decimal" operator="greaterThanOrEqual" allowBlank="1" showInputMessage="1" showErrorMessage="1" sqref="J55:M55 J51:M51" xr:uid="{982143AF-3D5C-4A94-8EBB-30BC55099535}">
      <formula1>-E11</formula1>
    </dataValidation>
    <dataValidation type="decimal" operator="greaterThanOrEqual" allowBlank="1" showInputMessage="1" showErrorMessage="1" sqref="J18:M18" xr:uid="{AAAE22C8-C653-44B8-9C1D-0498502F6B7C}">
      <formula1>-MAX(E18:H18)</formula1>
    </dataValidation>
    <dataValidation type="decimal" operator="greaterThanOrEqual" allowBlank="1" showInputMessage="1" showErrorMessage="1" error="Please provide a fee adjustment compatible with the Fees per Day Rate." sqref="G231:H231 J32 J44:J50 J54 J19:J24 G198:H199 E196:F196 G205:H205 J194:J201 K201:M201 J58 J208 G224:H225 E222:F222 J220:J227 K227:M227 K205:M205 J234 J204:J205 J230:J231 K231:M231" xr:uid="{4C3D83FC-C6ED-4DF3-A4A1-D653F772FA5D}">
      <formula1>-MAX(C19:XFD19)</formula1>
    </dataValidation>
    <dataValidation type="decimal" operator="greaterThanOrEqual" allowBlank="1" showInputMessage="1" showErrorMessage="1" error="Please provide a positive numerical percentage value." sqref="E18:H25 E32:H32 E44:H51 E54:H55 E58:H58 E62:H62" xr:uid="{FCE219F9-4497-48CB-A40E-D52258F54AEE}">
      <formula1>0</formula1>
    </dataValidation>
    <dataValidation type="decimal" operator="greaterThanOrEqual" allowBlank="1" showInputMessage="1" showErrorMessage="1" sqref="J25:M25 J28:M30" xr:uid="{EF324AFB-6439-43BC-A5AB-E1B322E7AEFC}">
      <formula1>-E1048554</formula1>
    </dataValidation>
    <dataValidation type="decimal" operator="greaterThanOrEqual" allowBlank="1" showInputMessage="1" showErrorMessage="1" error="Please provide a fee adjustment compatible with the Fees per Day Rate." sqref="K19:M24 K32:M32 K44:M50 K54:M54 K58:M58" xr:uid="{600D7101-7093-4A59-BE8B-7FA79D79BFB1}">
      <formula1>-MAX($E19:$H19)</formula1>
    </dataValidation>
    <dataValidation type="decimal" operator="lessThanOrEqual" allowBlank="1" showInputMessage="1" showErrorMessage="1" error="Please provide a fee reduction (negative percentage number) lower than or equal to the £7b reduction." sqref="F180:F183" xr:uid="{2404C1A1-19B4-45FB-89D3-0CB70E47DF97}">
      <formula1>E180</formula1>
    </dataValidation>
  </dataValidations>
  <pageMargins left="0.7" right="0.7" top="0.75" bottom="0.75" header="0.3" footer="0.3"/>
  <pageSetup paperSize="9" orientation="portrait" r:id="rId1"/>
  <ignoredErrors>
    <ignoredError sqref="K95:K109 K69:K84 K17:K18 K43 K51:K53 K219:K230 K193 K25:K31 K55:K57 K119:K134 K145:K156 K158:K160 K206:K208 K232:K234 K195:K20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94CE-A45B-409D-ADB3-E5E1FF017E35}">
  <sheetPr>
    <tabColor theme="0"/>
  </sheetPr>
  <dimension ref="B1:T137"/>
  <sheetViews>
    <sheetView showGridLines="0" zoomScale="85" zoomScaleNormal="85" workbookViewId="0"/>
  </sheetViews>
  <sheetFormatPr defaultRowHeight="14" x14ac:dyDescent="0.3"/>
  <cols>
    <col min="1" max="3" width="3.83203125" customWidth="1"/>
    <col min="4" max="4" width="47.5" customWidth="1"/>
    <col min="5" max="20" width="24.58203125" customWidth="1"/>
  </cols>
  <sheetData>
    <row r="1" spans="2:20" ht="14.5" thickBot="1" x14ac:dyDescent="0.35"/>
    <row r="2" spans="2:20" ht="25" customHeight="1" thickTop="1" thickBot="1" x14ac:dyDescent="0.35">
      <c r="B2" s="2" t="s">
        <v>126</v>
      </c>
      <c r="C2" s="2"/>
      <c r="D2" s="2"/>
      <c r="E2" s="85"/>
      <c r="F2" s="85"/>
      <c r="G2" s="85"/>
      <c r="H2" s="85"/>
      <c r="I2" s="85"/>
      <c r="J2" s="85"/>
      <c r="K2" s="85"/>
      <c r="L2" s="85"/>
      <c r="M2" s="85"/>
      <c r="N2" s="85"/>
      <c r="O2" s="85"/>
      <c r="P2" s="85"/>
      <c r="Q2" s="85"/>
      <c r="R2" s="85"/>
      <c r="S2" s="85"/>
      <c r="T2" s="85"/>
    </row>
    <row r="3" spans="2:20" ht="14.5" thickTop="1" x14ac:dyDescent="0.3"/>
    <row r="4" spans="2:20" ht="20.149999999999999" customHeight="1" x14ac:dyDescent="0.3">
      <c r="D4" s="96" t="s">
        <v>148</v>
      </c>
      <c r="E4" s="96"/>
      <c r="F4" s="96"/>
      <c r="G4" s="96"/>
      <c r="H4" s="53" t="s">
        <v>74</v>
      </c>
      <c r="I4" s="53"/>
      <c r="J4" s="87"/>
      <c r="K4" s="87"/>
      <c r="N4" s="3"/>
      <c r="O4" s="3"/>
      <c r="P4" s="3"/>
      <c r="Q4" s="3"/>
      <c r="R4" s="3"/>
      <c r="S4" s="3"/>
      <c r="T4" s="3"/>
    </row>
    <row r="5" spans="2:20" ht="20.149999999999999" customHeight="1" x14ac:dyDescent="0.3">
      <c r="D5" s="96"/>
      <c r="E5" s="96"/>
      <c r="F5" s="96"/>
      <c r="G5" s="96"/>
      <c r="H5" s="22" t="s">
        <v>50</v>
      </c>
      <c r="I5" s="21" t="s">
        <v>32</v>
      </c>
      <c r="J5" s="87"/>
      <c r="K5" s="87"/>
      <c r="N5" s="3"/>
      <c r="O5" s="3"/>
      <c r="P5" s="3"/>
      <c r="Q5" s="3"/>
      <c r="R5" s="3"/>
      <c r="S5" s="3"/>
      <c r="T5" s="3"/>
    </row>
    <row r="6" spans="2:20" ht="20.149999999999999" customHeight="1" x14ac:dyDescent="0.3">
      <c r="D6" s="87"/>
      <c r="E6" s="87"/>
      <c r="F6" s="87"/>
      <c r="G6" s="87"/>
      <c r="H6" s="23" t="s">
        <v>31</v>
      </c>
      <c r="I6" s="25" t="s">
        <v>33</v>
      </c>
      <c r="J6" s="87"/>
      <c r="K6" s="87"/>
      <c r="N6" s="3"/>
      <c r="O6" s="3"/>
      <c r="P6" s="3"/>
      <c r="Q6" s="3"/>
      <c r="R6" s="3"/>
      <c r="S6" s="3"/>
      <c r="T6" s="3"/>
    </row>
    <row r="7" spans="2:20" ht="20.149999999999999" customHeight="1" x14ac:dyDescent="0.3">
      <c r="D7" s="3"/>
      <c r="E7" s="3"/>
      <c r="F7" s="3"/>
      <c r="G7" s="3"/>
      <c r="H7" s="3"/>
      <c r="I7" s="3"/>
      <c r="J7" s="3"/>
      <c r="K7" s="3"/>
      <c r="L7" s="3"/>
      <c r="M7" s="3"/>
      <c r="N7" s="3"/>
      <c r="O7" s="3"/>
      <c r="P7" s="3"/>
      <c r="Q7" s="3"/>
      <c r="R7" s="3"/>
      <c r="S7" s="3"/>
      <c r="T7" s="3"/>
    </row>
    <row r="8" spans="2:20" ht="30" customHeight="1" x14ac:dyDescent="0.35">
      <c r="B8" s="30" t="s">
        <v>127</v>
      </c>
      <c r="C8" s="4"/>
      <c r="D8" s="5"/>
      <c r="E8" s="5"/>
      <c r="F8" s="5"/>
      <c r="G8" s="5"/>
      <c r="H8" s="5"/>
      <c r="I8" s="5"/>
      <c r="J8" s="5"/>
      <c r="K8" s="5"/>
      <c r="L8" s="5"/>
      <c r="M8" s="5"/>
      <c r="N8" s="5"/>
      <c r="O8" s="5"/>
      <c r="P8" s="5"/>
      <c r="Q8" s="5"/>
      <c r="R8" s="5"/>
      <c r="S8" s="5"/>
      <c r="T8" s="5"/>
    </row>
    <row r="10" spans="2:20" ht="20.149999999999999" customHeight="1" x14ac:dyDescent="0.35">
      <c r="C10" s="29" t="s">
        <v>130</v>
      </c>
      <c r="D10" s="16"/>
      <c r="E10" s="16"/>
      <c r="F10" s="17"/>
      <c r="G10" s="17"/>
      <c r="H10" s="17"/>
      <c r="I10" s="17"/>
      <c r="J10" s="17"/>
      <c r="K10" s="17"/>
      <c r="L10" s="17"/>
      <c r="M10" s="17"/>
      <c r="N10" s="17"/>
      <c r="O10" s="17"/>
      <c r="P10" s="17"/>
      <c r="Q10" s="17"/>
      <c r="R10" s="17"/>
      <c r="S10" s="17"/>
      <c r="T10" s="17"/>
    </row>
    <row r="11" spans="2:20" ht="5.15" customHeight="1" x14ac:dyDescent="0.3"/>
    <row r="12" spans="2:20" ht="48" customHeight="1" x14ac:dyDescent="0.3">
      <c r="C12" s="42"/>
      <c r="D12" s="95" t="s">
        <v>131</v>
      </c>
      <c r="E12" s="95"/>
      <c r="F12" s="95"/>
      <c r="G12" s="95"/>
      <c r="H12" s="95"/>
      <c r="I12" s="95"/>
      <c r="J12" s="95"/>
      <c r="K12" s="95"/>
      <c r="L12" s="95"/>
      <c r="M12" s="95"/>
    </row>
    <row r="13" spans="2:20" ht="10" customHeight="1" x14ac:dyDescent="0.3"/>
    <row r="14" spans="2:20" ht="25" customHeight="1" x14ac:dyDescent="0.3">
      <c r="D14" s="86" t="s">
        <v>128</v>
      </c>
      <c r="E14" s="7" t="s">
        <v>4</v>
      </c>
      <c r="F14" s="7" t="s">
        <v>4</v>
      </c>
      <c r="G14" s="7" t="s">
        <v>4</v>
      </c>
      <c r="H14" s="7" t="s">
        <v>4</v>
      </c>
      <c r="I14" s="7" t="s">
        <v>5</v>
      </c>
      <c r="J14" s="7" t="s">
        <v>5</v>
      </c>
      <c r="K14" s="7" t="s">
        <v>5</v>
      </c>
      <c r="L14" s="7" t="s">
        <v>5</v>
      </c>
      <c r="M14" s="7" t="s">
        <v>6</v>
      </c>
      <c r="N14" s="7" t="s">
        <v>6</v>
      </c>
      <c r="O14" s="7" t="s">
        <v>6</v>
      </c>
      <c r="P14" s="7" t="s">
        <v>6</v>
      </c>
      <c r="Q14" s="7" t="s">
        <v>7</v>
      </c>
      <c r="R14" s="7" t="s">
        <v>7</v>
      </c>
      <c r="S14" s="7" t="s">
        <v>7</v>
      </c>
      <c r="T14" s="7" t="s">
        <v>7</v>
      </c>
    </row>
    <row r="15" spans="2:20" ht="25" customHeight="1" x14ac:dyDescent="0.3">
      <c r="D15" s="86" t="s">
        <v>129</v>
      </c>
      <c r="E15" s="8" t="s">
        <v>8</v>
      </c>
      <c r="F15" s="8" t="s">
        <v>9</v>
      </c>
      <c r="G15" s="8" t="s">
        <v>10</v>
      </c>
      <c r="H15" s="8" t="s">
        <v>11</v>
      </c>
      <c r="I15" s="8" t="s">
        <v>8</v>
      </c>
      <c r="J15" s="8" t="s">
        <v>9</v>
      </c>
      <c r="K15" s="8" t="s">
        <v>10</v>
      </c>
      <c r="L15" s="8" t="s">
        <v>11</v>
      </c>
      <c r="M15" s="8" t="s">
        <v>8</v>
      </c>
      <c r="N15" s="8" t="s">
        <v>9</v>
      </c>
      <c r="O15" s="8" t="s">
        <v>10</v>
      </c>
      <c r="P15" s="8" t="s">
        <v>11</v>
      </c>
      <c r="Q15" s="8" t="s">
        <v>8</v>
      </c>
      <c r="R15" s="8" t="s">
        <v>9</v>
      </c>
      <c r="S15" s="8" t="s">
        <v>10</v>
      </c>
      <c r="T15" s="8" t="s">
        <v>11</v>
      </c>
    </row>
    <row r="16" spans="2:20" ht="5.15" customHeight="1" x14ac:dyDescent="0.3"/>
    <row r="17" spans="3:20" ht="25" customHeight="1" x14ac:dyDescent="0.3">
      <c r="D17" s="9" t="str">
        <f>'Calc Tool'!D70</f>
        <v>Direct Hire</v>
      </c>
      <c r="E17" s="27" t="str">
        <f>IFERROR(
INDEX('Calc Tool'!$E$70:$H$81,MATCH('Final Fee Tables'!$D17,'Calc Tool'!$D$70:$D$81,0),MATCH('Final Fee Tables'!E$14,'Calc Tool'!$E$69:$H$69,0))+
INDEX('Calc Tool'!$J$70:$M$81,MATCH('Final Fee Tables'!$D17,'Calc Tool'!$D$70:$D$81,0),MATCH('Final Fee Tables'!E$15,'Calc Tool'!$J$69:$M$69,0)),"No bid")</f>
        <v>No bid</v>
      </c>
      <c r="F17" s="27" t="str">
        <f>IFERROR(
INDEX('Calc Tool'!$E$70:$H$81,MATCH('Final Fee Tables'!$D17,'Calc Tool'!$D$70:$D$81,0),MATCH('Final Fee Tables'!F$14,'Calc Tool'!$E$69:$H$69,0))+
INDEX('Calc Tool'!$J$70:$M$81,MATCH('Final Fee Tables'!$D17,'Calc Tool'!$D$70:$D$81,0),MATCH('Final Fee Tables'!F$15,'Calc Tool'!$J$69:$M$69,0)),"No bid")</f>
        <v>No bid</v>
      </c>
      <c r="G17" s="27" t="str">
        <f>IFERROR(
INDEX('Calc Tool'!$E$70:$H$81,MATCH('Final Fee Tables'!$D17,'Calc Tool'!$D$70:$D$81,0),MATCH('Final Fee Tables'!G$14,'Calc Tool'!$E$69:$H$69,0))+
INDEX('Calc Tool'!$J$70:$M$81,MATCH('Final Fee Tables'!$D17,'Calc Tool'!$D$70:$D$81,0),MATCH('Final Fee Tables'!G$15,'Calc Tool'!$J$69:$M$69,0)),"No bid")</f>
        <v>No bid</v>
      </c>
      <c r="H17" s="27" t="str">
        <f>IFERROR(
INDEX('Calc Tool'!$E$70:$H$81,MATCH('Final Fee Tables'!$D17,'Calc Tool'!$D$70:$D$81,0),MATCH('Final Fee Tables'!H$14,'Calc Tool'!$E$69:$H$69,0))+
INDEX('Calc Tool'!$J$70:$M$81,MATCH('Final Fee Tables'!$D17,'Calc Tool'!$D$70:$D$81,0),MATCH('Final Fee Tables'!H$15,'Calc Tool'!$J$69:$M$69,0)),"No bid")</f>
        <v>No bid</v>
      </c>
      <c r="I17" s="27" t="str">
        <f>IFERROR(
INDEX('Calc Tool'!$E$70:$H$81,MATCH('Final Fee Tables'!$D17,'Calc Tool'!$D$70:$D$81,0),MATCH('Final Fee Tables'!I$14,'Calc Tool'!$E$69:$H$69,0))+
INDEX('Calc Tool'!$J$70:$M$81,MATCH('Final Fee Tables'!$D17,'Calc Tool'!$D$70:$D$81,0),MATCH('Final Fee Tables'!I$15,'Calc Tool'!$J$69:$M$69,0)),"No bid")</f>
        <v>No bid</v>
      </c>
      <c r="J17" s="27" t="str">
        <f>IFERROR(
INDEX('Calc Tool'!$E$70:$H$81,MATCH('Final Fee Tables'!$D17,'Calc Tool'!$D$70:$D$81,0),MATCH('Final Fee Tables'!J$14,'Calc Tool'!$E$69:$H$69,0))+
INDEX('Calc Tool'!$J$70:$M$81,MATCH('Final Fee Tables'!$D17,'Calc Tool'!$D$70:$D$81,0),MATCH('Final Fee Tables'!J$15,'Calc Tool'!$J$69:$M$69,0)),"No bid")</f>
        <v>No bid</v>
      </c>
      <c r="K17" s="27" t="str">
        <f>IFERROR(
INDEX('Calc Tool'!$E$70:$H$81,MATCH('Final Fee Tables'!$D17,'Calc Tool'!$D$70:$D$81,0),MATCH('Final Fee Tables'!K$14,'Calc Tool'!$E$69:$H$69,0))+
INDEX('Calc Tool'!$J$70:$M$81,MATCH('Final Fee Tables'!$D17,'Calc Tool'!$D$70:$D$81,0),MATCH('Final Fee Tables'!K$15,'Calc Tool'!$J$69:$M$69,0)),"No bid")</f>
        <v>No bid</v>
      </c>
      <c r="L17" s="27" t="str">
        <f>IFERROR(
INDEX('Calc Tool'!$E$70:$H$81,MATCH('Final Fee Tables'!$D17,'Calc Tool'!$D$70:$D$81,0),MATCH('Final Fee Tables'!L$14,'Calc Tool'!$E$69:$H$69,0))+
INDEX('Calc Tool'!$J$70:$M$81,MATCH('Final Fee Tables'!$D17,'Calc Tool'!$D$70:$D$81,0),MATCH('Final Fee Tables'!L$15,'Calc Tool'!$J$69:$M$69,0)),"No bid")</f>
        <v>No bid</v>
      </c>
      <c r="M17" s="27" t="str">
        <f>IFERROR(
INDEX('Calc Tool'!$E$70:$H$81,MATCH('Final Fee Tables'!$D17,'Calc Tool'!$D$70:$D$81,0),MATCH('Final Fee Tables'!M$14,'Calc Tool'!$E$69:$H$69,0))+
INDEX('Calc Tool'!$J$70:$M$81,MATCH('Final Fee Tables'!$D17,'Calc Tool'!$D$70:$D$81,0),MATCH('Final Fee Tables'!M$15,'Calc Tool'!$J$69:$M$69,0)),"No bid")</f>
        <v>No bid</v>
      </c>
      <c r="N17" s="27" t="str">
        <f>IFERROR(
INDEX('Calc Tool'!$E$70:$H$81,MATCH('Final Fee Tables'!$D17,'Calc Tool'!$D$70:$D$81,0),MATCH('Final Fee Tables'!N$14,'Calc Tool'!$E$69:$H$69,0))+
INDEX('Calc Tool'!$J$70:$M$81,MATCH('Final Fee Tables'!$D17,'Calc Tool'!$D$70:$D$81,0),MATCH('Final Fee Tables'!N$15,'Calc Tool'!$J$69:$M$69,0)),"No bid")</f>
        <v>No bid</v>
      </c>
      <c r="O17" s="27" t="str">
        <f>IFERROR(
INDEX('Calc Tool'!$E$70:$H$81,MATCH('Final Fee Tables'!$D17,'Calc Tool'!$D$70:$D$81,0),MATCH('Final Fee Tables'!O$14,'Calc Tool'!$E$69:$H$69,0))+
INDEX('Calc Tool'!$J$70:$M$81,MATCH('Final Fee Tables'!$D17,'Calc Tool'!$D$70:$D$81,0),MATCH('Final Fee Tables'!O$15,'Calc Tool'!$J$69:$M$69,0)),"No bid")</f>
        <v>No bid</v>
      </c>
      <c r="P17" s="27" t="str">
        <f>IFERROR(
INDEX('Calc Tool'!$E$70:$H$81,MATCH('Final Fee Tables'!$D17,'Calc Tool'!$D$70:$D$81,0),MATCH('Final Fee Tables'!P$14,'Calc Tool'!$E$69:$H$69,0))+
INDEX('Calc Tool'!$J$70:$M$81,MATCH('Final Fee Tables'!$D17,'Calc Tool'!$D$70:$D$81,0),MATCH('Final Fee Tables'!P$15,'Calc Tool'!$J$69:$M$69,0)),"No bid")</f>
        <v>No bid</v>
      </c>
      <c r="Q17" s="27" t="str">
        <f>IFERROR(
INDEX('Calc Tool'!$E$70:$H$81,MATCH('Final Fee Tables'!$D17,'Calc Tool'!$D$70:$D$81,0),MATCH('Final Fee Tables'!Q$14,'Calc Tool'!$E$69:$H$69,0))+
INDEX('Calc Tool'!$J$70:$M$81,MATCH('Final Fee Tables'!$D17,'Calc Tool'!$D$70:$D$81,0),MATCH('Final Fee Tables'!Q$15,'Calc Tool'!$J$69:$M$69,0)),"No bid")</f>
        <v>No bid</v>
      </c>
      <c r="R17" s="27" t="str">
        <f>IFERROR(
INDEX('Calc Tool'!$E$70:$H$81,MATCH('Final Fee Tables'!$D17,'Calc Tool'!$D$70:$D$81,0),MATCH('Final Fee Tables'!R$14,'Calc Tool'!$E$69:$H$69,0))+
INDEX('Calc Tool'!$J$70:$M$81,MATCH('Final Fee Tables'!$D17,'Calc Tool'!$D$70:$D$81,0),MATCH('Final Fee Tables'!R$15,'Calc Tool'!$J$69:$M$69,0)),"No bid")</f>
        <v>No bid</v>
      </c>
      <c r="S17" s="27" t="str">
        <f>IFERROR(
INDEX('Calc Tool'!$E$70:$H$81,MATCH('Final Fee Tables'!$D17,'Calc Tool'!$D$70:$D$81,0),MATCH('Final Fee Tables'!S$14,'Calc Tool'!$E$69:$H$69,0))+
INDEX('Calc Tool'!$J$70:$M$81,MATCH('Final Fee Tables'!$D17,'Calc Tool'!$D$70:$D$81,0),MATCH('Final Fee Tables'!S$15,'Calc Tool'!$J$69:$M$69,0)),"No bid")</f>
        <v>No bid</v>
      </c>
      <c r="T17" s="27" t="str">
        <f>IFERROR(
INDEX('Calc Tool'!$E$70:$H$81,MATCH('Final Fee Tables'!$D17,'Calc Tool'!$D$70:$D$81,0),MATCH('Final Fee Tables'!T$14,'Calc Tool'!$E$69:$H$69,0))+
INDEX('Calc Tool'!$J$70:$M$81,MATCH('Final Fee Tables'!$D17,'Calc Tool'!$D$70:$D$81,0),MATCH('Final Fee Tables'!T$15,'Calc Tool'!$J$69:$M$69,0)),"No bid")</f>
        <v>No bid</v>
      </c>
    </row>
    <row r="18" spans="3:20" ht="24.75" customHeight="1" x14ac:dyDescent="0.3">
      <c r="D18" s="9" t="str">
        <f>'Calc Tool'!D71</f>
        <v>Agencies - Digital</v>
      </c>
      <c r="E18" s="27" t="str">
        <f>IFERROR(
INDEX('Calc Tool'!$E$70:$H$81,MATCH('Final Fee Tables'!$D18,'Calc Tool'!$D$70:$D$81,0),MATCH('Final Fee Tables'!E$14,'Calc Tool'!$E$69:$H$69,0))+
INDEX('Calc Tool'!$J$70:$M$81,MATCH('Final Fee Tables'!$D18,'Calc Tool'!$D$70:$D$81,0),MATCH('Final Fee Tables'!E$15,'Calc Tool'!$J$69:$M$69,0)),"No bid")</f>
        <v>No bid</v>
      </c>
      <c r="F18" s="27" t="str">
        <f>IFERROR(
INDEX('Calc Tool'!$E$70:$H$81,MATCH('Final Fee Tables'!$D18,'Calc Tool'!$D$70:$D$81,0),MATCH('Final Fee Tables'!F$14,'Calc Tool'!$E$69:$H$69,0))+
INDEX('Calc Tool'!$J$70:$M$81,MATCH('Final Fee Tables'!$D18,'Calc Tool'!$D$70:$D$81,0),MATCH('Final Fee Tables'!F$15,'Calc Tool'!$J$69:$M$69,0)),"No bid")</f>
        <v>No bid</v>
      </c>
      <c r="G18" s="27" t="str">
        <f>IFERROR(
INDEX('Calc Tool'!$E$70:$H$81,MATCH('Final Fee Tables'!$D18,'Calc Tool'!$D$70:$D$81,0),MATCH('Final Fee Tables'!G$14,'Calc Tool'!$E$69:$H$69,0))+
INDEX('Calc Tool'!$J$70:$M$81,MATCH('Final Fee Tables'!$D18,'Calc Tool'!$D$70:$D$81,0),MATCH('Final Fee Tables'!G$15,'Calc Tool'!$J$69:$M$69,0)),"No bid")</f>
        <v>No bid</v>
      </c>
      <c r="H18" s="27" t="str">
        <f>IFERROR(
INDEX('Calc Tool'!$E$70:$H$81,MATCH('Final Fee Tables'!$D18,'Calc Tool'!$D$70:$D$81,0),MATCH('Final Fee Tables'!H$14,'Calc Tool'!$E$69:$H$69,0))+
INDEX('Calc Tool'!$J$70:$M$81,MATCH('Final Fee Tables'!$D18,'Calc Tool'!$D$70:$D$81,0),MATCH('Final Fee Tables'!H$15,'Calc Tool'!$J$69:$M$69,0)),"No bid")</f>
        <v>No bid</v>
      </c>
      <c r="I18" s="27" t="str">
        <f>IFERROR(
INDEX('Calc Tool'!$E$70:$H$81,MATCH('Final Fee Tables'!$D18,'Calc Tool'!$D$70:$D$81,0),MATCH('Final Fee Tables'!I$14,'Calc Tool'!$E$69:$H$69,0))+
INDEX('Calc Tool'!$J$70:$M$81,MATCH('Final Fee Tables'!$D18,'Calc Tool'!$D$70:$D$81,0),MATCH('Final Fee Tables'!I$15,'Calc Tool'!$J$69:$M$69,0)),"No bid")</f>
        <v>No bid</v>
      </c>
      <c r="J18" s="27" t="str">
        <f>IFERROR(
INDEX('Calc Tool'!$E$70:$H$81,MATCH('Final Fee Tables'!$D18,'Calc Tool'!$D$70:$D$81,0),MATCH('Final Fee Tables'!J$14,'Calc Tool'!$E$69:$H$69,0))+
INDEX('Calc Tool'!$J$70:$M$81,MATCH('Final Fee Tables'!$D18,'Calc Tool'!$D$70:$D$81,0),MATCH('Final Fee Tables'!J$15,'Calc Tool'!$J$69:$M$69,0)),"No bid")</f>
        <v>No bid</v>
      </c>
      <c r="K18" s="27" t="str">
        <f>IFERROR(
INDEX('Calc Tool'!$E$70:$H$81,MATCH('Final Fee Tables'!$D18,'Calc Tool'!$D$70:$D$81,0),MATCH('Final Fee Tables'!K$14,'Calc Tool'!$E$69:$H$69,0))+
INDEX('Calc Tool'!$J$70:$M$81,MATCH('Final Fee Tables'!$D18,'Calc Tool'!$D$70:$D$81,0),MATCH('Final Fee Tables'!K$15,'Calc Tool'!$J$69:$M$69,0)),"No bid")</f>
        <v>No bid</v>
      </c>
      <c r="L18" s="27" t="str">
        <f>IFERROR(
INDEX('Calc Tool'!$E$70:$H$81,MATCH('Final Fee Tables'!$D18,'Calc Tool'!$D$70:$D$81,0),MATCH('Final Fee Tables'!L$14,'Calc Tool'!$E$69:$H$69,0))+
INDEX('Calc Tool'!$J$70:$M$81,MATCH('Final Fee Tables'!$D18,'Calc Tool'!$D$70:$D$81,0),MATCH('Final Fee Tables'!L$15,'Calc Tool'!$J$69:$M$69,0)),"No bid")</f>
        <v>No bid</v>
      </c>
      <c r="M18" s="27" t="str">
        <f>IFERROR(
INDEX('Calc Tool'!$E$70:$H$81,MATCH('Final Fee Tables'!$D18,'Calc Tool'!$D$70:$D$81,0),MATCH('Final Fee Tables'!M$14,'Calc Tool'!$E$69:$H$69,0))+
INDEX('Calc Tool'!$J$70:$M$81,MATCH('Final Fee Tables'!$D18,'Calc Tool'!$D$70:$D$81,0),MATCH('Final Fee Tables'!M$15,'Calc Tool'!$J$69:$M$69,0)),"No bid")</f>
        <v>No bid</v>
      </c>
      <c r="N18" s="27" t="str">
        <f>IFERROR(
INDEX('Calc Tool'!$E$70:$H$81,MATCH('Final Fee Tables'!$D18,'Calc Tool'!$D$70:$D$81,0),MATCH('Final Fee Tables'!N$14,'Calc Tool'!$E$69:$H$69,0))+
INDEX('Calc Tool'!$J$70:$M$81,MATCH('Final Fee Tables'!$D18,'Calc Tool'!$D$70:$D$81,0),MATCH('Final Fee Tables'!N$15,'Calc Tool'!$J$69:$M$69,0)),"No bid")</f>
        <v>No bid</v>
      </c>
      <c r="O18" s="27" t="str">
        <f>IFERROR(
INDEX('Calc Tool'!$E$70:$H$81,MATCH('Final Fee Tables'!$D18,'Calc Tool'!$D$70:$D$81,0),MATCH('Final Fee Tables'!O$14,'Calc Tool'!$E$69:$H$69,0))+
INDEX('Calc Tool'!$J$70:$M$81,MATCH('Final Fee Tables'!$D18,'Calc Tool'!$D$70:$D$81,0),MATCH('Final Fee Tables'!O$15,'Calc Tool'!$J$69:$M$69,0)),"No bid")</f>
        <v>No bid</v>
      </c>
      <c r="P18" s="27" t="str">
        <f>IFERROR(
INDEX('Calc Tool'!$E$70:$H$81,MATCH('Final Fee Tables'!$D18,'Calc Tool'!$D$70:$D$81,0),MATCH('Final Fee Tables'!P$14,'Calc Tool'!$E$69:$H$69,0))+
INDEX('Calc Tool'!$J$70:$M$81,MATCH('Final Fee Tables'!$D18,'Calc Tool'!$D$70:$D$81,0),MATCH('Final Fee Tables'!P$15,'Calc Tool'!$J$69:$M$69,0)),"No bid")</f>
        <v>No bid</v>
      </c>
      <c r="Q18" s="27" t="str">
        <f>IFERROR(
INDEX('Calc Tool'!$E$70:$H$81,MATCH('Final Fee Tables'!$D18,'Calc Tool'!$D$70:$D$81,0),MATCH('Final Fee Tables'!Q$14,'Calc Tool'!$E$69:$H$69,0))+
INDEX('Calc Tool'!$J$70:$M$81,MATCH('Final Fee Tables'!$D18,'Calc Tool'!$D$70:$D$81,0),MATCH('Final Fee Tables'!Q$15,'Calc Tool'!$J$69:$M$69,0)),"No bid")</f>
        <v>No bid</v>
      </c>
      <c r="R18" s="27" t="str">
        <f>IFERROR(
INDEX('Calc Tool'!$E$70:$H$81,MATCH('Final Fee Tables'!$D18,'Calc Tool'!$D$70:$D$81,0),MATCH('Final Fee Tables'!R$14,'Calc Tool'!$E$69:$H$69,0))+
INDEX('Calc Tool'!$J$70:$M$81,MATCH('Final Fee Tables'!$D18,'Calc Tool'!$D$70:$D$81,0),MATCH('Final Fee Tables'!R$15,'Calc Tool'!$J$69:$M$69,0)),"No bid")</f>
        <v>No bid</v>
      </c>
      <c r="S18" s="27" t="str">
        <f>IFERROR(
INDEX('Calc Tool'!$E$70:$H$81,MATCH('Final Fee Tables'!$D18,'Calc Tool'!$D$70:$D$81,0),MATCH('Final Fee Tables'!S$14,'Calc Tool'!$E$69:$H$69,0))+
INDEX('Calc Tool'!$J$70:$M$81,MATCH('Final Fee Tables'!$D18,'Calc Tool'!$D$70:$D$81,0),MATCH('Final Fee Tables'!S$15,'Calc Tool'!$J$69:$M$69,0)),"No bid")</f>
        <v>No bid</v>
      </c>
      <c r="T18" s="27" t="str">
        <f>IFERROR(
INDEX('Calc Tool'!$E$70:$H$81,MATCH('Final Fee Tables'!$D18,'Calc Tool'!$D$70:$D$81,0),MATCH('Final Fee Tables'!T$14,'Calc Tool'!$E$69:$H$69,0))+
INDEX('Calc Tool'!$J$70:$M$81,MATCH('Final Fee Tables'!$D18,'Calc Tool'!$D$70:$D$81,0),MATCH('Final Fee Tables'!T$15,'Calc Tool'!$J$69:$M$69,0)),"No bid")</f>
        <v>No bid</v>
      </c>
    </row>
    <row r="19" spans="3:20" ht="24.75" customHeight="1" x14ac:dyDescent="0.3">
      <c r="D19" s="9" t="str">
        <f>'Calc Tool'!D72</f>
        <v>Agencies - SCS</v>
      </c>
      <c r="E19" s="44">
        <v>0</v>
      </c>
      <c r="F19" s="44">
        <v>0</v>
      </c>
      <c r="G19" s="44">
        <v>0</v>
      </c>
      <c r="H19" s="44">
        <v>0</v>
      </c>
      <c r="I19" s="44">
        <v>0</v>
      </c>
      <c r="J19" s="44">
        <v>0</v>
      </c>
      <c r="K19" s="44">
        <v>0</v>
      </c>
      <c r="L19" s="44">
        <v>0</v>
      </c>
      <c r="M19" s="27" t="str">
        <f>IFERROR(
INDEX('Calc Tool'!$E$70:$H$81,MATCH('Final Fee Tables'!$D19,'Calc Tool'!$D$70:$D$81,0),MATCH('Final Fee Tables'!M$14,'Calc Tool'!$E$69:$H$69,0))+
INDEX('Calc Tool'!$J$70:$M$81,MATCH('Final Fee Tables'!$D19,'Calc Tool'!$D$70:$D$81,0),MATCH('Final Fee Tables'!M$15,'Calc Tool'!$J$69:$M$69,0)),"No bid")</f>
        <v>No bid</v>
      </c>
      <c r="N19" s="27" t="str">
        <f>IFERROR(
INDEX('Calc Tool'!$E$70:$H$81,MATCH('Final Fee Tables'!$D19,'Calc Tool'!$D$70:$D$81,0),MATCH('Final Fee Tables'!N$14,'Calc Tool'!$E$69:$H$69,0))+
INDEX('Calc Tool'!$J$70:$M$81,MATCH('Final Fee Tables'!$D19,'Calc Tool'!$D$70:$D$81,0),MATCH('Final Fee Tables'!N$15,'Calc Tool'!$J$69:$M$69,0)),"No bid")</f>
        <v>No bid</v>
      </c>
      <c r="O19" s="27" t="str">
        <f>IFERROR(
INDEX('Calc Tool'!$E$70:$H$81,MATCH('Final Fee Tables'!$D19,'Calc Tool'!$D$70:$D$81,0),MATCH('Final Fee Tables'!O$14,'Calc Tool'!$E$69:$H$69,0))+
INDEX('Calc Tool'!$J$70:$M$81,MATCH('Final Fee Tables'!$D19,'Calc Tool'!$D$70:$D$81,0),MATCH('Final Fee Tables'!O$15,'Calc Tool'!$J$69:$M$69,0)),"No bid")</f>
        <v>No bid</v>
      </c>
      <c r="P19" s="27" t="str">
        <f>IFERROR(
INDEX('Calc Tool'!$E$70:$H$81,MATCH('Final Fee Tables'!$D19,'Calc Tool'!$D$70:$D$81,0),MATCH('Final Fee Tables'!P$14,'Calc Tool'!$E$69:$H$69,0))+
INDEX('Calc Tool'!$J$70:$M$81,MATCH('Final Fee Tables'!$D19,'Calc Tool'!$D$70:$D$81,0),MATCH('Final Fee Tables'!P$15,'Calc Tool'!$J$69:$M$69,0)),"No bid")</f>
        <v>No bid</v>
      </c>
      <c r="Q19" s="27" t="str">
        <f>IFERROR(
INDEX('Calc Tool'!$E$70:$H$81,MATCH('Final Fee Tables'!$D19,'Calc Tool'!$D$70:$D$81,0),MATCH('Final Fee Tables'!Q$14,'Calc Tool'!$E$69:$H$69,0))+
INDEX('Calc Tool'!$J$70:$M$81,MATCH('Final Fee Tables'!$D19,'Calc Tool'!$D$70:$D$81,0),MATCH('Final Fee Tables'!Q$15,'Calc Tool'!$J$69:$M$69,0)),"No bid")</f>
        <v>No bid</v>
      </c>
      <c r="R19" s="27" t="str">
        <f>IFERROR(
INDEX('Calc Tool'!$E$70:$H$81,MATCH('Final Fee Tables'!$D19,'Calc Tool'!$D$70:$D$81,0),MATCH('Final Fee Tables'!R$14,'Calc Tool'!$E$69:$H$69,0))+
INDEX('Calc Tool'!$J$70:$M$81,MATCH('Final Fee Tables'!$D19,'Calc Tool'!$D$70:$D$81,0),MATCH('Final Fee Tables'!R$15,'Calc Tool'!$J$69:$M$69,0)),"No bid")</f>
        <v>No bid</v>
      </c>
      <c r="S19" s="27" t="str">
        <f>IFERROR(
INDEX('Calc Tool'!$E$70:$H$81,MATCH('Final Fee Tables'!$D19,'Calc Tool'!$D$70:$D$81,0),MATCH('Final Fee Tables'!S$14,'Calc Tool'!$E$69:$H$69,0))+
INDEX('Calc Tool'!$J$70:$M$81,MATCH('Final Fee Tables'!$D19,'Calc Tool'!$D$70:$D$81,0),MATCH('Final Fee Tables'!S$15,'Calc Tool'!$J$69:$M$69,0)),"No bid")</f>
        <v>No bid</v>
      </c>
      <c r="T19" s="27" t="str">
        <f>IFERROR(
INDEX('Calc Tool'!$E$70:$H$81,MATCH('Final Fee Tables'!$D19,'Calc Tool'!$D$70:$D$81,0),MATCH('Final Fee Tables'!T$14,'Calc Tool'!$E$69:$H$69,0))+
INDEX('Calc Tool'!$J$70:$M$81,MATCH('Final Fee Tables'!$D19,'Calc Tool'!$D$70:$D$81,0),MATCH('Final Fee Tables'!T$15,'Calc Tool'!$J$69:$M$69,0)),"No bid")</f>
        <v>No bid</v>
      </c>
    </row>
    <row r="20" spans="3:20" ht="24.75" customHeight="1" x14ac:dyDescent="0.3">
      <c r="D20" s="9" t="str">
        <f>'Calc Tool'!D73</f>
        <v>Agencies - Niche</v>
      </c>
      <c r="E20" s="27" t="str">
        <f>IFERROR(
INDEX('Calc Tool'!$E$70:$H$81,MATCH('Final Fee Tables'!$D20,'Calc Tool'!$D$70:$D$81,0),MATCH('Final Fee Tables'!E$14,'Calc Tool'!$E$69:$H$69,0))+
INDEX('Calc Tool'!$J$70:$M$81,MATCH('Final Fee Tables'!$D20,'Calc Tool'!$D$70:$D$81,0),MATCH('Final Fee Tables'!E$15,'Calc Tool'!$J$69:$M$69,0)),"No bid")</f>
        <v>No bid</v>
      </c>
      <c r="F20" s="27" t="str">
        <f>IFERROR(
INDEX('Calc Tool'!$E$70:$H$81,MATCH('Final Fee Tables'!$D20,'Calc Tool'!$D$70:$D$81,0),MATCH('Final Fee Tables'!F$14,'Calc Tool'!$E$69:$H$69,0))+
INDEX('Calc Tool'!$J$70:$M$81,MATCH('Final Fee Tables'!$D20,'Calc Tool'!$D$70:$D$81,0),MATCH('Final Fee Tables'!F$15,'Calc Tool'!$J$69:$M$69,0)),"No bid")</f>
        <v>No bid</v>
      </c>
      <c r="G20" s="27" t="str">
        <f>IFERROR(
INDEX('Calc Tool'!$E$70:$H$81,MATCH('Final Fee Tables'!$D20,'Calc Tool'!$D$70:$D$81,0),MATCH('Final Fee Tables'!G$14,'Calc Tool'!$E$69:$H$69,0))+
INDEX('Calc Tool'!$J$70:$M$81,MATCH('Final Fee Tables'!$D20,'Calc Tool'!$D$70:$D$81,0),MATCH('Final Fee Tables'!G$15,'Calc Tool'!$J$69:$M$69,0)),"No bid")</f>
        <v>No bid</v>
      </c>
      <c r="H20" s="27" t="str">
        <f>IFERROR(
INDEX('Calc Tool'!$E$70:$H$81,MATCH('Final Fee Tables'!$D20,'Calc Tool'!$D$70:$D$81,0),MATCH('Final Fee Tables'!H$14,'Calc Tool'!$E$69:$H$69,0))+
INDEX('Calc Tool'!$J$70:$M$81,MATCH('Final Fee Tables'!$D20,'Calc Tool'!$D$70:$D$81,0),MATCH('Final Fee Tables'!H$15,'Calc Tool'!$J$69:$M$69,0)),"No bid")</f>
        <v>No bid</v>
      </c>
      <c r="I20" s="27" t="str">
        <f>IFERROR(
INDEX('Calc Tool'!$E$70:$H$81,MATCH('Final Fee Tables'!$D20,'Calc Tool'!$D$70:$D$81,0),MATCH('Final Fee Tables'!I$14,'Calc Tool'!$E$69:$H$69,0))+
INDEX('Calc Tool'!$J$70:$M$81,MATCH('Final Fee Tables'!$D20,'Calc Tool'!$D$70:$D$81,0),MATCH('Final Fee Tables'!I$15,'Calc Tool'!$J$69:$M$69,0)),"No bid")</f>
        <v>No bid</v>
      </c>
      <c r="J20" s="27" t="str">
        <f>IFERROR(
INDEX('Calc Tool'!$E$70:$H$81,MATCH('Final Fee Tables'!$D20,'Calc Tool'!$D$70:$D$81,0),MATCH('Final Fee Tables'!J$14,'Calc Tool'!$E$69:$H$69,0))+
INDEX('Calc Tool'!$J$70:$M$81,MATCH('Final Fee Tables'!$D20,'Calc Tool'!$D$70:$D$81,0),MATCH('Final Fee Tables'!J$15,'Calc Tool'!$J$69:$M$69,0)),"No bid")</f>
        <v>No bid</v>
      </c>
      <c r="K20" s="27" t="str">
        <f>IFERROR(
INDEX('Calc Tool'!$E$70:$H$81,MATCH('Final Fee Tables'!$D20,'Calc Tool'!$D$70:$D$81,0),MATCH('Final Fee Tables'!K$14,'Calc Tool'!$E$69:$H$69,0))+
INDEX('Calc Tool'!$J$70:$M$81,MATCH('Final Fee Tables'!$D20,'Calc Tool'!$D$70:$D$81,0),MATCH('Final Fee Tables'!K$15,'Calc Tool'!$J$69:$M$69,0)),"No bid")</f>
        <v>No bid</v>
      </c>
      <c r="L20" s="27" t="str">
        <f>IFERROR(
INDEX('Calc Tool'!$E$70:$H$81,MATCH('Final Fee Tables'!$D20,'Calc Tool'!$D$70:$D$81,0),MATCH('Final Fee Tables'!L$14,'Calc Tool'!$E$69:$H$69,0))+
INDEX('Calc Tool'!$J$70:$M$81,MATCH('Final Fee Tables'!$D20,'Calc Tool'!$D$70:$D$81,0),MATCH('Final Fee Tables'!L$15,'Calc Tool'!$J$69:$M$69,0)),"No bid")</f>
        <v>No bid</v>
      </c>
      <c r="M20" s="27" t="str">
        <f>IFERROR(
INDEX('Calc Tool'!$E$70:$H$81,MATCH('Final Fee Tables'!$D20,'Calc Tool'!$D$70:$D$81,0),MATCH('Final Fee Tables'!M$14,'Calc Tool'!$E$69:$H$69,0))+
INDEX('Calc Tool'!$J$70:$M$81,MATCH('Final Fee Tables'!$D20,'Calc Tool'!$D$70:$D$81,0),MATCH('Final Fee Tables'!M$15,'Calc Tool'!$J$69:$M$69,0)),"No bid")</f>
        <v>No bid</v>
      </c>
      <c r="N20" s="27" t="str">
        <f>IFERROR(
INDEX('Calc Tool'!$E$70:$H$81,MATCH('Final Fee Tables'!$D20,'Calc Tool'!$D$70:$D$81,0),MATCH('Final Fee Tables'!N$14,'Calc Tool'!$E$69:$H$69,0))+
INDEX('Calc Tool'!$J$70:$M$81,MATCH('Final Fee Tables'!$D20,'Calc Tool'!$D$70:$D$81,0),MATCH('Final Fee Tables'!N$15,'Calc Tool'!$J$69:$M$69,0)),"No bid")</f>
        <v>No bid</v>
      </c>
      <c r="O20" s="27" t="str">
        <f>IFERROR(
INDEX('Calc Tool'!$E$70:$H$81,MATCH('Final Fee Tables'!$D20,'Calc Tool'!$D$70:$D$81,0),MATCH('Final Fee Tables'!O$14,'Calc Tool'!$E$69:$H$69,0))+
INDEX('Calc Tool'!$J$70:$M$81,MATCH('Final Fee Tables'!$D20,'Calc Tool'!$D$70:$D$81,0),MATCH('Final Fee Tables'!O$15,'Calc Tool'!$J$69:$M$69,0)),"No bid")</f>
        <v>No bid</v>
      </c>
      <c r="P20" s="27" t="str">
        <f>IFERROR(
INDEX('Calc Tool'!$E$70:$H$81,MATCH('Final Fee Tables'!$D20,'Calc Tool'!$D$70:$D$81,0),MATCH('Final Fee Tables'!P$14,'Calc Tool'!$E$69:$H$69,0))+
INDEX('Calc Tool'!$J$70:$M$81,MATCH('Final Fee Tables'!$D20,'Calc Tool'!$D$70:$D$81,0),MATCH('Final Fee Tables'!P$15,'Calc Tool'!$J$69:$M$69,0)),"No bid")</f>
        <v>No bid</v>
      </c>
      <c r="Q20" s="27" t="str">
        <f>IFERROR(
INDEX('Calc Tool'!$E$70:$H$81,MATCH('Final Fee Tables'!$D20,'Calc Tool'!$D$70:$D$81,0),MATCH('Final Fee Tables'!Q$14,'Calc Tool'!$E$69:$H$69,0))+
INDEX('Calc Tool'!$J$70:$M$81,MATCH('Final Fee Tables'!$D20,'Calc Tool'!$D$70:$D$81,0),MATCH('Final Fee Tables'!Q$15,'Calc Tool'!$J$69:$M$69,0)),"No bid")</f>
        <v>No bid</v>
      </c>
      <c r="R20" s="27" t="str">
        <f>IFERROR(
INDEX('Calc Tool'!$E$70:$H$81,MATCH('Final Fee Tables'!$D20,'Calc Tool'!$D$70:$D$81,0),MATCH('Final Fee Tables'!R$14,'Calc Tool'!$E$69:$H$69,0))+
INDEX('Calc Tool'!$J$70:$M$81,MATCH('Final Fee Tables'!$D20,'Calc Tool'!$D$70:$D$81,0),MATCH('Final Fee Tables'!R$15,'Calc Tool'!$J$69:$M$69,0)),"No bid")</f>
        <v>No bid</v>
      </c>
      <c r="S20" s="27" t="str">
        <f>IFERROR(
INDEX('Calc Tool'!$E$70:$H$81,MATCH('Final Fee Tables'!$D20,'Calc Tool'!$D$70:$D$81,0),MATCH('Final Fee Tables'!S$14,'Calc Tool'!$E$69:$H$69,0))+
INDEX('Calc Tool'!$J$70:$M$81,MATCH('Final Fee Tables'!$D20,'Calc Tool'!$D$70:$D$81,0),MATCH('Final Fee Tables'!S$15,'Calc Tool'!$J$69:$M$69,0)),"No bid")</f>
        <v>No bid</v>
      </c>
      <c r="T20" s="27" t="str">
        <f>IFERROR(
INDEX('Calc Tool'!$E$70:$H$81,MATCH('Final Fee Tables'!$D20,'Calc Tool'!$D$70:$D$81,0),MATCH('Final Fee Tables'!T$14,'Calc Tool'!$E$69:$H$69,0))+
INDEX('Calc Tool'!$J$70:$M$81,MATCH('Final Fee Tables'!$D20,'Calc Tool'!$D$70:$D$81,0),MATCH('Final Fee Tables'!T$15,'Calc Tool'!$J$69:$M$69,0)),"No bid")</f>
        <v>No bid</v>
      </c>
    </row>
    <row r="21" spans="3:20" ht="24.75" customHeight="1" x14ac:dyDescent="0.3">
      <c r="D21" s="9" t="str">
        <f>'Calc Tool'!D74</f>
        <v>Agencies - Admin &amp; Clerical</v>
      </c>
      <c r="E21" s="27" t="str">
        <f>IFERROR(
INDEX('Calc Tool'!$E$70:$H$81,MATCH('Final Fee Tables'!$D21,'Calc Tool'!$D$70:$D$81,0),MATCH('Final Fee Tables'!E$14,'Calc Tool'!$E$69:$H$69,0))+
INDEX('Calc Tool'!$J$70:$M$81,MATCH('Final Fee Tables'!$D21,'Calc Tool'!$D$70:$D$81,0),MATCH('Final Fee Tables'!E$15,'Calc Tool'!$J$69:$M$69,0)),"No bid")</f>
        <v>No bid</v>
      </c>
      <c r="F21" s="27" t="str">
        <f>IFERROR(
INDEX('Calc Tool'!$E$70:$H$81,MATCH('Final Fee Tables'!$D21,'Calc Tool'!$D$70:$D$81,0),MATCH('Final Fee Tables'!F$14,'Calc Tool'!$E$69:$H$69,0))+
INDEX('Calc Tool'!$J$70:$M$81,MATCH('Final Fee Tables'!$D21,'Calc Tool'!$D$70:$D$81,0),MATCH('Final Fee Tables'!F$15,'Calc Tool'!$J$69:$M$69,0)),"No bid")</f>
        <v>No bid</v>
      </c>
      <c r="G21" s="27" t="str">
        <f>IFERROR(
INDEX('Calc Tool'!$E$70:$H$81,MATCH('Final Fee Tables'!$D21,'Calc Tool'!$D$70:$D$81,0),MATCH('Final Fee Tables'!G$14,'Calc Tool'!$E$69:$H$69,0))+
INDEX('Calc Tool'!$J$70:$M$81,MATCH('Final Fee Tables'!$D21,'Calc Tool'!$D$70:$D$81,0),MATCH('Final Fee Tables'!G$15,'Calc Tool'!$J$69:$M$69,0)),"No bid")</f>
        <v>No bid</v>
      </c>
      <c r="H21" s="27" t="str">
        <f>IFERROR(
INDEX('Calc Tool'!$E$70:$H$81,MATCH('Final Fee Tables'!$D21,'Calc Tool'!$D$70:$D$81,0),MATCH('Final Fee Tables'!H$14,'Calc Tool'!$E$69:$H$69,0))+
INDEX('Calc Tool'!$J$70:$M$81,MATCH('Final Fee Tables'!$D21,'Calc Tool'!$D$70:$D$81,0),MATCH('Final Fee Tables'!H$15,'Calc Tool'!$J$69:$M$69,0)),"No bid")</f>
        <v>No bid</v>
      </c>
      <c r="I21" s="27" t="str">
        <f>IFERROR(
INDEX('Calc Tool'!$E$70:$H$81,MATCH('Final Fee Tables'!$D21,'Calc Tool'!$D$70:$D$81,0),MATCH('Final Fee Tables'!I$14,'Calc Tool'!$E$69:$H$69,0))+
INDEX('Calc Tool'!$J$70:$M$81,MATCH('Final Fee Tables'!$D21,'Calc Tool'!$D$70:$D$81,0),MATCH('Final Fee Tables'!I$15,'Calc Tool'!$J$69:$M$69,0)),"No bid")</f>
        <v>No bid</v>
      </c>
      <c r="J21" s="27" t="str">
        <f>IFERROR(
INDEX('Calc Tool'!$E$70:$H$81,MATCH('Final Fee Tables'!$D21,'Calc Tool'!$D$70:$D$81,0),MATCH('Final Fee Tables'!J$14,'Calc Tool'!$E$69:$H$69,0))+
INDEX('Calc Tool'!$J$70:$M$81,MATCH('Final Fee Tables'!$D21,'Calc Tool'!$D$70:$D$81,0),MATCH('Final Fee Tables'!J$15,'Calc Tool'!$J$69:$M$69,0)),"No bid")</f>
        <v>No bid</v>
      </c>
      <c r="K21" s="27" t="str">
        <f>IFERROR(
INDEX('Calc Tool'!$E$70:$H$81,MATCH('Final Fee Tables'!$D21,'Calc Tool'!$D$70:$D$81,0),MATCH('Final Fee Tables'!K$14,'Calc Tool'!$E$69:$H$69,0))+
INDEX('Calc Tool'!$J$70:$M$81,MATCH('Final Fee Tables'!$D21,'Calc Tool'!$D$70:$D$81,0),MATCH('Final Fee Tables'!K$15,'Calc Tool'!$J$69:$M$69,0)),"No bid")</f>
        <v>No bid</v>
      </c>
      <c r="L21" s="27" t="str">
        <f>IFERROR(
INDEX('Calc Tool'!$E$70:$H$81,MATCH('Final Fee Tables'!$D21,'Calc Tool'!$D$70:$D$81,0),MATCH('Final Fee Tables'!L$14,'Calc Tool'!$E$69:$H$69,0))+
INDEX('Calc Tool'!$J$70:$M$81,MATCH('Final Fee Tables'!$D21,'Calc Tool'!$D$70:$D$81,0),MATCH('Final Fee Tables'!L$15,'Calc Tool'!$J$69:$M$69,0)),"No bid")</f>
        <v>No bid</v>
      </c>
      <c r="M21" s="44">
        <v>0</v>
      </c>
      <c r="N21" s="44">
        <v>0</v>
      </c>
      <c r="O21" s="44">
        <v>0</v>
      </c>
      <c r="P21" s="44">
        <v>0</v>
      </c>
      <c r="Q21" s="44">
        <v>0</v>
      </c>
      <c r="R21" s="44">
        <v>0</v>
      </c>
      <c r="S21" s="44">
        <v>0</v>
      </c>
      <c r="T21" s="44">
        <v>0</v>
      </c>
    </row>
    <row r="22" spans="3:20" ht="25" customHeight="1" x14ac:dyDescent="0.3">
      <c r="D22" s="9" t="str">
        <f>'Calc Tool'!D75</f>
        <v>Agencies - Operational Services</v>
      </c>
      <c r="E22" s="27" t="str">
        <f>IFERROR(
INDEX('Calc Tool'!$E$70:$H$81,MATCH('Final Fee Tables'!$D22,'Calc Tool'!$D$70:$D$81,0),MATCH('Final Fee Tables'!E$14,'Calc Tool'!$E$69:$H$69,0))+
INDEX('Calc Tool'!$J$70:$M$81,MATCH('Final Fee Tables'!$D22,'Calc Tool'!$D$70:$D$81,0),MATCH('Final Fee Tables'!E$15,'Calc Tool'!$J$69:$M$69,0)),"No bid")</f>
        <v>No bid</v>
      </c>
      <c r="F22" s="27" t="str">
        <f>IFERROR(
INDEX('Calc Tool'!$E$70:$H$81,MATCH('Final Fee Tables'!$D22,'Calc Tool'!$D$70:$D$81,0),MATCH('Final Fee Tables'!F$14,'Calc Tool'!$E$69:$H$69,0))+
INDEX('Calc Tool'!$J$70:$M$81,MATCH('Final Fee Tables'!$D22,'Calc Tool'!$D$70:$D$81,0),MATCH('Final Fee Tables'!F$15,'Calc Tool'!$J$69:$M$69,0)),"No bid")</f>
        <v>No bid</v>
      </c>
      <c r="G22" s="27" t="str">
        <f>IFERROR(
INDEX('Calc Tool'!$E$70:$H$81,MATCH('Final Fee Tables'!$D22,'Calc Tool'!$D$70:$D$81,0),MATCH('Final Fee Tables'!G$14,'Calc Tool'!$E$69:$H$69,0))+
INDEX('Calc Tool'!$J$70:$M$81,MATCH('Final Fee Tables'!$D22,'Calc Tool'!$D$70:$D$81,0),MATCH('Final Fee Tables'!G$15,'Calc Tool'!$J$69:$M$69,0)),"No bid")</f>
        <v>No bid</v>
      </c>
      <c r="H22" s="27" t="str">
        <f>IFERROR(
INDEX('Calc Tool'!$E$70:$H$81,MATCH('Final Fee Tables'!$D22,'Calc Tool'!$D$70:$D$81,0),MATCH('Final Fee Tables'!H$14,'Calc Tool'!$E$69:$H$69,0))+
INDEX('Calc Tool'!$J$70:$M$81,MATCH('Final Fee Tables'!$D22,'Calc Tool'!$D$70:$D$81,0),MATCH('Final Fee Tables'!H$15,'Calc Tool'!$J$69:$M$69,0)),"No bid")</f>
        <v>No bid</v>
      </c>
      <c r="I22" s="27" t="str">
        <f>IFERROR(
INDEX('Calc Tool'!$E$70:$H$81,MATCH('Final Fee Tables'!$D22,'Calc Tool'!$D$70:$D$81,0),MATCH('Final Fee Tables'!I$14,'Calc Tool'!$E$69:$H$69,0))+
INDEX('Calc Tool'!$J$70:$M$81,MATCH('Final Fee Tables'!$D22,'Calc Tool'!$D$70:$D$81,0),MATCH('Final Fee Tables'!I$15,'Calc Tool'!$J$69:$M$69,0)),"No bid")</f>
        <v>No bid</v>
      </c>
      <c r="J22" s="27" t="str">
        <f>IFERROR(
INDEX('Calc Tool'!$E$70:$H$81,MATCH('Final Fee Tables'!$D22,'Calc Tool'!$D$70:$D$81,0),MATCH('Final Fee Tables'!J$14,'Calc Tool'!$E$69:$H$69,0))+
INDEX('Calc Tool'!$J$70:$M$81,MATCH('Final Fee Tables'!$D22,'Calc Tool'!$D$70:$D$81,0),MATCH('Final Fee Tables'!J$15,'Calc Tool'!$J$69:$M$69,0)),"No bid")</f>
        <v>No bid</v>
      </c>
      <c r="K22" s="27" t="str">
        <f>IFERROR(
INDEX('Calc Tool'!$E$70:$H$81,MATCH('Final Fee Tables'!$D22,'Calc Tool'!$D$70:$D$81,0),MATCH('Final Fee Tables'!K$14,'Calc Tool'!$E$69:$H$69,0))+
INDEX('Calc Tool'!$J$70:$M$81,MATCH('Final Fee Tables'!$D22,'Calc Tool'!$D$70:$D$81,0),MATCH('Final Fee Tables'!K$15,'Calc Tool'!$J$69:$M$69,0)),"No bid")</f>
        <v>No bid</v>
      </c>
      <c r="L22" s="27" t="str">
        <f>IFERROR(
INDEX('Calc Tool'!$E$70:$H$81,MATCH('Final Fee Tables'!$D22,'Calc Tool'!$D$70:$D$81,0),MATCH('Final Fee Tables'!L$14,'Calc Tool'!$E$69:$H$69,0))+
INDEX('Calc Tool'!$J$70:$M$81,MATCH('Final Fee Tables'!$D22,'Calc Tool'!$D$70:$D$81,0),MATCH('Final Fee Tables'!L$15,'Calc Tool'!$J$69:$M$69,0)),"No bid")</f>
        <v>No bid</v>
      </c>
      <c r="M22" s="44">
        <v>0</v>
      </c>
      <c r="N22" s="44">
        <v>0</v>
      </c>
      <c r="O22" s="44">
        <v>0</v>
      </c>
      <c r="P22" s="44">
        <v>0</v>
      </c>
      <c r="Q22" s="44">
        <v>0</v>
      </c>
      <c r="R22" s="44">
        <v>0</v>
      </c>
      <c r="S22" s="44">
        <v>0</v>
      </c>
      <c r="T22" s="44">
        <v>0</v>
      </c>
    </row>
    <row r="23" spans="3:20" ht="25" customHeight="1" x14ac:dyDescent="0.3">
      <c r="D23" s="9" t="str">
        <f>'Calc Tool'!D76</f>
        <v>Agencies - Other</v>
      </c>
      <c r="E23" s="27" t="str">
        <f>IFERROR(
INDEX('Calc Tool'!$E$70:$H$81,MATCH('Final Fee Tables'!$D23,'Calc Tool'!$D$70:$D$81,0),MATCH('Final Fee Tables'!E$14,'Calc Tool'!$E$69:$H$69,0))+
INDEX('Calc Tool'!$J$70:$M$81,MATCH('Final Fee Tables'!$D23,'Calc Tool'!$D$70:$D$81,0),MATCH('Final Fee Tables'!E$15,'Calc Tool'!$J$69:$M$69,0)),"No bid")</f>
        <v>No bid</v>
      </c>
      <c r="F23" s="27" t="str">
        <f>IFERROR(
INDEX('Calc Tool'!$E$70:$H$81,MATCH('Final Fee Tables'!$D23,'Calc Tool'!$D$70:$D$81,0),MATCH('Final Fee Tables'!F$14,'Calc Tool'!$E$69:$H$69,0))+
INDEX('Calc Tool'!$J$70:$M$81,MATCH('Final Fee Tables'!$D23,'Calc Tool'!$D$70:$D$81,0),MATCH('Final Fee Tables'!F$15,'Calc Tool'!$J$69:$M$69,0)),"No bid")</f>
        <v>No bid</v>
      </c>
      <c r="G23" s="27" t="str">
        <f>IFERROR(
INDEX('Calc Tool'!$E$70:$H$81,MATCH('Final Fee Tables'!$D23,'Calc Tool'!$D$70:$D$81,0),MATCH('Final Fee Tables'!G$14,'Calc Tool'!$E$69:$H$69,0))+
INDEX('Calc Tool'!$J$70:$M$81,MATCH('Final Fee Tables'!$D23,'Calc Tool'!$D$70:$D$81,0),MATCH('Final Fee Tables'!G$15,'Calc Tool'!$J$69:$M$69,0)),"No bid")</f>
        <v>No bid</v>
      </c>
      <c r="H23" s="27" t="str">
        <f>IFERROR(
INDEX('Calc Tool'!$E$70:$H$81,MATCH('Final Fee Tables'!$D23,'Calc Tool'!$D$70:$D$81,0),MATCH('Final Fee Tables'!H$14,'Calc Tool'!$E$69:$H$69,0))+
INDEX('Calc Tool'!$J$70:$M$81,MATCH('Final Fee Tables'!$D23,'Calc Tool'!$D$70:$D$81,0),MATCH('Final Fee Tables'!H$15,'Calc Tool'!$J$69:$M$69,0)),"No bid")</f>
        <v>No bid</v>
      </c>
      <c r="I23" s="27" t="str">
        <f>IFERROR(
INDEX('Calc Tool'!$E$70:$H$81,MATCH('Final Fee Tables'!$D23,'Calc Tool'!$D$70:$D$81,0),MATCH('Final Fee Tables'!I$14,'Calc Tool'!$E$69:$H$69,0))+
INDEX('Calc Tool'!$J$70:$M$81,MATCH('Final Fee Tables'!$D23,'Calc Tool'!$D$70:$D$81,0),MATCH('Final Fee Tables'!I$15,'Calc Tool'!$J$69:$M$69,0)),"No bid")</f>
        <v>No bid</v>
      </c>
      <c r="J23" s="27" t="str">
        <f>IFERROR(
INDEX('Calc Tool'!$E$70:$H$81,MATCH('Final Fee Tables'!$D23,'Calc Tool'!$D$70:$D$81,0),MATCH('Final Fee Tables'!J$14,'Calc Tool'!$E$69:$H$69,0))+
INDEX('Calc Tool'!$J$70:$M$81,MATCH('Final Fee Tables'!$D23,'Calc Tool'!$D$70:$D$81,0),MATCH('Final Fee Tables'!J$15,'Calc Tool'!$J$69:$M$69,0)),"No bid")</f>
        <v>No bid</v>
      </c>
      <c r="K23" s="27" t="str">
        <f>IFERROR(
INDEX('Calc Tool'!$E$70:$H$81,MATCH('Final Fee Tables'!$D23,'Calc Tool'!$D$70:$D$81,0),MATCH('Final Fee Tables'!K$14,'Calc Tool'!$E$69:$H$69,0))+
INDEX('Calc Tool'!$J$70:$M$81,MATCH('Final Fee Tables'!$D23,'Calc Tool'!$D$70:$D$81,0),MATCH('Final Fee Tables'!K$15,'Calc Tool'!$J$69:$M$69,0)),"No bid")</f>
        <v>No bid</v>
      </c>
      <c r="L23" s="27" t="str">
        <f>IFERROR(
INDEX('Calc Tool'!$E$70:$H$81,MATCH('Final Fee Tables'!$D23,'Calc Tool'!$D$70:$D$81,0),MATCH('Final Fee Tables'!L$14,'Calc Tool'!$E$69:$H$69,0))+
INDEX('Calc Tool'!$J$70:$M$81,MATCH('Final Fee Tables'!$D23,'Calc Tool'!$D$70:$D$81,0),MATCH('Final Fee Tables'!L$15,'Calc Tool'!$J$69:$M$69,0)),"No bid")</f>
        <v>No bid</v>
      </c>
      <c r="M23" s="27" t="str">
        <f>IFERROR(
INDEX('Calc Tool'!$E$70:$H$81,MATCH('Final Fee Tables'!$D23,'Calc Tool'!$D$70:$D$81,0),MATCH('Final Fee Tables'!M$14,'Calc Tool'!$E$69:$H$69,0))+
INDEX('Calc Tool'!$J$70:$M$81,MATCH('Final Fee Tables'!$D23,'Calc Tool'!$D$70:$D$81,0),MATCH('Final Fee Tables'!M$15,'Calc Tool'!$J$69:$M$69,0)),"No bid")</f>
        <v>No bid</v>
      </c>
      <c r="N23" s="27" t="str">
        <f>IFERROR(
INDEX('Calc Tool'!$E$70:$H$81,MATCH('Final Fee Tables'!$D23,'Calc Tool'!$D$70:$D$81,0),MATCH('Final Fee Tables'!N$14,'Calc Tool'!$E$69:$H$69,0))+
INDEX('Calc Tool'!$J$70:$M$81,MATCH('Final Fee Tables'!$D23,'Calc Tool'!$D$70:$D$81,0),MATCH('Final Fee Tables'!N$15,'Calc Tool'!$J$69:$M$69,0)),"No bid")</f>
        <v>No bid</v>
      </c>
      <c r="O23" s="27" t="str">
        <f>IFERROR(
INDEX('Calc Tool'!$E$70:$H$81,MATCH('Final Fee Tables'!$D23,'Calc Tool'!$D$70:$D$81,0),MATCH('Final Fee Tables'!O$14,'Calc Tool'!$E$69:$H$69,0))+
INDEX('Calc Tool'!$J$70:$M$81,MATCH('Final Fee Tables'!$D23,'Calc Tool'!$D$70:$D$81,0),MATCH('Final Fee Tables'!O$15,'Calc Tool'!$J$69:$M$69,0)),"No bid")</f>
        <v>No bid</v>
      </c>
      <c r="P23" s="27" t="str">
        <f>IFERROR(
INDEX('Calc Tool'!$E$70:$H$81,MATCH('Final Fee Tables'!$D23,'Calc Tool'!$D$70:$D$81,0),MATCH('Final Fee Tables'!P$14,'Calc Tool'!$E$69:$H$69,0))+
INDEX('Calc Tool'!$J$70:$M$81,MATCH('Final Fee Tables'!$D23,'Calc Tool'!$D$70:$D$81,0),MATCH('Final Fee Tables'!P$15,'Calc Tool'!$J$69:$M$69,0)),"No bid")</f>
        <v>No bid</v>
      </c>
      <c r="Q23" s="27" t="str">
        <f>IFERROR(
INDEX('Calc Tool'!$E$70:$H$81,MATCH('Final Fee Tables'!$D23,'Calc Tool'!$D$70:$D$81,0),MATCH('Final Fee Tables'!Q$14,'Calc Tool'!$E$69:$H$69,0))+
INDEX('Calc Tool'!$J$70:$M$81,MATCH('Final Fee Tables'!$D23,'Calc Tool'!$D$70:$D$81,0),MATCH('Final Fee Tables'!Q$15,'Calc Tool'!$J$69:$M$69,0)),"No bid")</f>
        <v>No bid</v>
      </c>
      <c r="R23" s="27" t="str">
        <f>IFERROR(
INDEX('Calc Tool'!$E$70:$H$81,MATCH('Final Fee Tables'!$D23,'Calc Tool'!$D$70:$D$81,0),MATCH('Final Fee Tables'!R$14,'Calc Tool'!$E$69:$H$69,0))+
INDEX('Calc Tool'!$J$70:$M$81,MATCH('Final Fee Tables'!$D23,'Calc Tool'!$D$70:$D$81,0),MATCH('Final Fee Tables'!R$15,'Calc Tool'!$J$69:$M$69,0)),"No bid")</f>
        <v>No bid</v>
      </c>
      <c r="S23" s="27" t="str">
        <f>IFERROR(
INDEX('Calc Tool'!$E$70:$H$81,MATCH('Final Fee Tables'!$D23,'Calc Tool'!$D$70:$D$81,0),MATCH('Final Fee Tables'!S$14,'Calc Tool'!$E$69:$H$69,0))+
INDEX('Calc Tool'!$J$70:$M$81,MATCH('Final Fee Tables'!$D23,'Calc Tool'!$D$70:$D$81,0),MATCH('Final Fee Tables'!S$15,'Calc Tool'!$J$69:$M$69,0)),"No bid")</f>
        <v>No bid</v>
      </c>
      <c r="T23" s="27" t="str">
        <f>IFERROR(
INDEX('Calc Tool'!$E$70:$H$81,MATCH('Final Fee Tables'!$D23,'Calc Tool'!$D$70:$D$81,0),MATCH('Final Fee Tables'!T$14,'Calc Tool'!$E$69:$H$69,0))+
INDEX('Calc Tool'!$J$70:$M$81,MATCH('Final Fee Tables'!$D23,'Calc Tool'!$D$70:$D$81,0),MATCH('Final Fee Tables'!T$15,'Calc Tool'!$J$69:$M$69,0)),"No bid")</f>
        <v>No bid</v>
      </c>
    </row>
    <row r="24" spans="3:20" ht="25" customHeight="1" x14ac:dyDescent="0.3">
      <c r="D24" s="9" t="str">
        <f>'Calc Tool'!D77</f>
        <v>Nominated (Pre-Identified)</v>
      </c>
      <c r="E24" s="27" t="str">
        <f>IFERROR(
INDEX('Calc Tool'!$E$70:$H$81,MATCH('Final Fee Tables'!$D24,'Calc Tool'!$D$70:$D$81,0),MATCH('Final Fee Tables'!E$14,'Calc Tool'!$E$69:$H$69,0))+
INDEX('Calc Tool'!$J$70:$M$81,MATCH('Final Fee Tables'!$D24,'Calc Tool'!$D$70:$D$81,0),MATCH('Final Fee Tables'!E$15,'Calc Tool'!$J$69:$M$69,0)),"No bid")</f>
        <v>No bid</v>
      </c>
      <c r="F24" s="27" t="str">
        <f>IFERROR(
INDEX('Calc Tool'!$E$70:$H$81,MATCH('Final Fee Tables'!$D24,'Calc Tool'!$D$70:$D$81,0),MATCH('Final Fee Tables'!F$14,'Calc Tool'!$E$69:$H$69,0))+
INDEX('Calc Tool'!$J$70:$M$81,MATCH('Final Fee Tables'!$D24,'Calc Tool'!$D$70:$D$81,0),MATCH('Final Fee Tables'!F$15,'Calc Tool'!$J$69:$M$69,0)),"No bid")</f>
        <v>No bid</v>
      </c>
      <c r="G24" s="27" t="str">
        <f>IFERROR(
INDEX('Calc Tool'!$E$70:$H$81,MATCH('Final Fee Tables'!$D24,'Calc Tool'!$D$70:$D$81,0),MATCH('Final Fee Tables'!G$14,'Calc Tool'!$E$69:$H$69,0))+
INDEX('Calc Tool'!$J$70:$M$81,MATCH('Final Fee Tables'!$D24,'Calc Tool'!$D$70:$D$81,0),MATCH('Final Fee Tables'!G$15,'Calc Tool'!$J$69:$M$69,0)),"No bid")</f>
        <v>No bid</v>
      </c>
      <c r="H24" s="27" t="str">
        <f>IFERROR(
INDEX('Calc Tool'!$E$70:$H$81,MATCH('Final Fee Tables'!$D24,'Calc Tool'!$D$70:$D$81,0),MATCH('Final Fee Tables'!H$14,'Calc Tool'!$E$69:$H$69,0))+
INDEX('Calc Tool'!$J$70:$M$81,MATCH('Final Fee Tables'!$D24,'Calc Tool'!$D$70:$D$81,0),MATCH('Final Fee Tables'!H$15,'Calc Tool'!$J$69:$M$69,0)),"No bid")</f>
        <v>No bid</v>
      </c>
      <c r="I24" s="27" t="str">
        <f>IFERROR(
INDEX('Calc Tool'!$E$70:$H$81,MATCH('Final Fee Tables'!$D24,'Calc Tool'!$D$70:$D$81,0),MATCH('Final Fee Tables'!I$14,'Calc Tool'!$E$69:$H$69,0))+
INDEX('Calc Tool'!$J$70:$M$81,MATCH('Final Fee Tables'!$D24,'Calc Tool'!$D$70:$D$81,0),MATCH('Final Fee Tables'!I$15,'Calc Tool'!$J$69:$M$69,0)),"No bid")</f>
        <v>No bid</v>
      </c>
      <c r="J24" s="27" t="str">
        <f>IFERROR(
INDEX('Calc Tool'!$E$70:$H$81,MATCH('Final Fee Tables'!$D24,'Calc Tool'!$D$70:$D$81,0),MATCH('Final Fee Tables'!J$14,'Calc Tool'!$E$69:$H$69,0))+
INDEX('Calc Tool'!$J$70:$M$81,MATCH('Final Fee Tables'!$D24,'Calc Tool'!$D$70:$D$81,0),MATCH('Final Fee Tables'!J$15,'Calc Tool'!$J$69:$M$69,0)),"No bid")</f>
        <v>No bid</v>
      </c>
      <c r="K24" s="27" t="str">
        <f>IFERROR(
INDEX('Calc Tool'!$E$70:$H$81,MATCH('Final Fee Tables'!$D24,'Calc Tool'!$D$70:$D$81,0),MATCH('Final Fee Tables'!K$14,'Calc Tool'!$E$69:$H$69,0))+
INDEX('Calc Tool'!$J$70:$M$81,MATCH('Final Fee Tables'!$D24,'Calc Tool'!$D$70:$D$81,0),MATCH('Final Fee Tables'!K$15,'Calc Tool'!$J$69:$M$69,0)),"No bid")</f>
        <v>No bid</v>
      </c>
      <c r="L24" s="27" t="str">
        <f>IFERROR(
INDEX('Calc Tool'!$E$70:$H$81,MATCH('Final Fee Tables'!$D24,'Calc Tool'!$D$70:$D$81,0),MATCH('Final Fee Tables'!L$14,'Calc Tool'!$E$69:$H$69,0))+
INDEX('Calc Tool'!$J$70:$M$81,MATCH('Final Fee Tables'!$D24,'Calc Tool'!$D$70:$D$81,0),MATCH('Final Fee Tables'!L$15,'Calc Tool'!$J$69:$M$69,0)),"No bid")</f>
        <v>No bid</v>
      </c>
      <c r="M24" s="27" t="str">
        <f>IFERROR(
INDEX('Calc Tool'!$E$70:$H$81,MATCH('Final Fee Tables'!$D24,'Calc Tool'!$D$70:$D$81,0),MATCH('Final Fee Tables'!M$14,'Calc Tool'!$E$69:$H$69,0))+
INDEX('Calc Tool'!$J$70:$M$81,MATCH('Final Fee Tables'!$D24,'Calc Tool'!$D$70:$D$81,0),MATCH('Final Fee Tables'!M$15,'Calc Tool'!$J$69:$M$69,0)),"No bid")</f>
        <v>No bid</v>
      </c>
      <c r="N24" s="27" t="str">
        <f>IFERROR(
INDEX('Calc Tool'!$E$70:$H$81,MATCH('Final Fee Tables'!$D24,'Calc Tool'!$D$70:$D$81,0),MATCH('Final Fee Tables'!N$14,'Calc Tool'!$E$69:$H$69,0))+
INDEX('Calc Tool'!$J$70:$M$81,MATCH('Final Fee Tables'!$D24,'Calc Tool'!$D$70:$D$81,0),MATCH('Final Fee Tables'!N$15,'Calc Tool'!$J$69:$M$69,0)),"No bid")</f>
        <v>No bid</v>
      </c>
      <c r="O24" s="27" t="str">
        <f>IFERROR(
INDEX('Calc Tool'!$E$70:$H$81,MATCH('Final Fee Tables'!$D24,'Calc Tool'!$D$70:$D$81,0),MATCH('Final Fee Tables'!O$14,'Calc Tool'!$E$69:$H$69,0))+
INDEX('Calc Tool'!$J$70:$M$81,MATCH('Final Fee Tables'!$D24,'Calc Tool'!$D$70:$D$81,0),MATCH('Final Fee Tables'!O$15,'Calc Tool'!$J$69:$M$69,0)),"No bid")</f>
        <v>No bid</v>
      </c>
      <c r="P24" s="27" t="str">
        <f>IFERROR(
INDEX('Calc Tool'!$E$70:$H$81,MATCH('Final Fee Tables'!$D24,'Calc Tool'!$D$70:$D$81,0),MATCH('Final Fee Tables'!P$14,'Calc Tool'!$E$69:$H$69,0))+
INDEX('Calc Tool'!$J$70:$M$81,MATCH('Final Fee Tables'!$D24,'Calc Tool'!$D$70:$D$81,0),MATCH('Final Fee Tables'!P$15,'Calc Tool'!$J$69:$M$69,0)),"No bid")</f>
        <v>No bid</v>
      </c>
      <c r="Q24" s="27" t="str">
        <f>IFERROR(
INDEX('Calc Tool'!$E$70:$H$81,MATCH('Final Fee Tables'!$D24,'Calc Tool'!$D$70:$D$81,0),MATCH('Final Fee Tables'!Q$14,'Calc Tool'!$E$69:$H$69,0))+
INDEX('Calc Tool'!$J$70:$M$81,MATCH('Final Fee Tables'!$D24,'Calc Tool'!$D$70:$D$81,0),MATCH('Final Fee Tables'!Q$15,'Calc Tool'!$J$69:$M$69,0)),"No bid")</f>
        <v>No bid</v>
      </c>
      <c r="R24" s="27" t="str">
        <f>IFERROR(
INDEX('Calc Tool'!$E$70:$H$81,MATCH('Final Fee Tables'!$D24,'Calc Tool'!$D$70:$D$81,0),MATCH('Final Fee Tables'!R$14,'Calc Tool'!$E$69:$H$69,0))+
INDEX('Calc Tool'!$J$70:$M$81,MATCH('Final Fee Tables'!$D24,'Calc Tool'!$D$70:$D$81,0),MATCH('Final Fee Tables'!R$15,'Calc Tool'!$J$69:$M$69,0)),"No bid")</f>
        <v>No bid</v>
      </c>
      <c r="S24" s="27" t="str">
        <f>IFERROR(
INDEX('Calc Tool'!$E$70:$H$81,MATCH('Final Fee Tables'!$D24,'Calc Tool'!$D$70:$D$81,0),MATCH('Final Fee Tables'!S$14,'Calc Tool'!$E$69:$H$69,0))+
INDEX('Calc Tool'!$J$70:$M$81,MATCH('Final Fee Tables'!$D24,'Calc Tool'!$D$70:$D$81,0),MATCH('Final Fee Tables'!S$15,'Calc Tool'!$J$69:$M$69,0)),"No bid")</f>
        <v>No bid</v>
      </c>
      <c r="T24" s="27" t="str">
        <f>IFERROR(
INDEX('Calc Tool'!$E$70:$H$81,MATCH('Final Fee Tables'!$D24,'Calc Tool'!$D$70:$D$81,0),MATCH('Final Fee Tables'!T$14,'Calc Tool'!$E$69:$H$69,0))+
INDEX('Calc Tool'!$J$70:$M$81,MATCH('Final Fee Tables'!$D24,'Calc Tool'!$D$70:$D$81,0),MATCH('Final Fee Tables'!T$15,'Calc Tool'!$J$69:$M$69,0)),"No bid")</f>
        <v>No bid</v>
      </c>
    </row>
    <row r="25" spans="3:20" ht="25" customHeight="1" x14ac:dyDescent="0.3">
      <c r="D25" s="9" t="str">
        <f>'Calc Tool'!D80</f>
        <v>Resource Augmentation</v>
      </c>
      <c r="E25" s="27" t="str">
        <f>IFERROR(
INDEX('Calc Tool'!$E$70:$H$81,MATCH('Final Fee Tables'!$D25,'Calc Tool'!$D$70:$D$81,0),MATCH('Final Fee Tables'!E$14,'Calc Tool'!$E$69:$H$69,0))+
INDEX('Calc Tool'!$J$70:$M$81,MATCH('Final Fee Tables'!$D25,'Calc Tool'!$D$70:$D$81,0),MATCH('Final Fee Tables'!E$15,'Calc Tool'!$J$69:$M$69,0)),"No bid")</f>
        <v>No bid</v>
      </c>
      <c r="F25" s="27" t="str">
        <f>IFERROR(
INDEX('Calc Tool'!$E$70:$H$81,MATCH('Final Fee Tables'!$D25,'Calc Tool'!$D$70:$D$81,0),MATCH('Final Fee Tables'!F$14,'Calc Tool'!$E$69:$H$69,0))+
INDEX('Calc Tool'!$J$70:$M$81,MATCH('Final Fee Tables'!$D25,'Calc Tool'!$D$70:$D$81,0),MATCH('Final Fee Tables'!F$15,'Calc Tool'!$J$69:$M$69,0)),"No bid")</f>
        <v>No bid</v>
      </c>
      <c r="G25" s="27" t="str">
        <f>IFERROR(
INDEX('Calc Tool'!$E$70:$H$81,MATCH('Final Fee Tables'!$D25,'Calc Tool'!$D$70:$D$81,0),MATCH('Final Fee Tables'!G$14,'Calc Tool'!$E$69:$H$69,0))+
INDEX('Calc Tool'!$J$70:$M$81,MATCH('Final Fee Tables'!$D25,'Calc Tool'!$D$70:$D$81,0),MATCH('Final Fee Tables'!G$15,'Calc Tool'!$J$69:$M$69,0)),"No bid")</f>
        <v>No bid</v>
      </c>
      <c r="H25" s="27" t="str">
        <f>IFERROR(
INDEX('Calc Tool'!$E$70:$H$81,MATCH('Final Fee Tables'!$D25,'Calc Tool'!$D$70:$D$81,0),MATCH('Final Fee Tables'!H$14,'Calc Tool'!$E$69:$H$69,0))+
INDEX('Calc Tool'!$J$70:$M$81,MATCH('Final Fee Tables'!$D25,'Calc Tool'!$D$70:$D$81,0),MATCH('Final Fee Tables'!H$15,'Calc Tool'!$J$69:$M$69,0)),"No bid")</f>
        <v>No bid</v>
      </c>
      <c r="I25" s="27" t="str">
        <f>IFERROR(
INDEX('Calc Tool'!$E$70:$H$81,MATCH('Final Fee Tables'!$D25,'Calc Tool'!$D$70:$D$81,0),MATCH('Final Fee Tables'!I$14,'Calc Tool'!$E$69:$H$69,0))+
INDEX('Calc Tool'!$J$70:$M$81,MATCH('Final Fee Tables'!$D25,'Calc Tool'!$D$70:$D$81,0),MATCH('Final Fee Tables'!I$15,'Calc Tool'!$J$69:$M$69,0)),"No bid")</f>
        <v>No bid</v>
      </c>
      <c r="J25" s="27" t="str">
        <f>IFERROR(
INDEX('Calc Tool'!$E$70:$H$81,MATCH('Final Fee Tables'!$D25,'Calc Tool'!$D$70:$D$81,0),MATCH('Final Fee Tables'!J$14,'Calc Tool'!$E$69:$H$69,0))+
INDEX('Calc Tool'!$J$70:$M$81,MATCH('Final Fee Tables'!$D25,'Calc Tool'!$D$70:$D$81,0),MATCH('Final Fee Tables'!J$15,'Calc Tool'!$J$69:$M$69,0)),"No bid")</f>
        <v>No bid</v>
      </c>
      <c r="K25" s="27" t="str">
        <f>IFERROR(
INDEX('Calc Tool'!$E$70:$H$81,MATCH('Final Fee Tables'!$D25,'Calc Tool'!$D$70:$D$81,0),MATCH('Final Fee Tables'!K$14,'Calc Tool'!$E$69:$H$69,0))+
INDEX('Calc Tool'!$J$70:$M$81,MATCH('Final Fee Tables'!$D25,'Calc Tool'!$D$70:$D$81,0),MATCH('Final Fee Tables'!K$15,'Calc Tool'!$J$69:$M$69,0)),"No bid")</f>
        <v>No bid</v>
      </c>
      <c r="L25" s="27" t="str">
        <f>IFERROR(
INDEX('Calc Tool'!$E$70:$H$81,MATCH('Final Fee Tables'!$D25,'Calc Tool'!$D$70:$D$81,0),MATCH('Final Fee Tables'!L$14,'Calc Tool'!$E$69:$H$69,0))+
INDEX('Calc Tool'!$J$70:$M$81,MATCH('Final Fee Tables'!$D25,'Calc Tool'!$D$70:$D$81,0),MATCH('Final Fee Tables'!L$15,'Calc Tool'!$J$69:$M$69,0)),"No bid")</f>
        <v>No bid</v>
      </c>
      <c r="M25" s="27" t="str">
        <f>IFERROR(
INDEX('Calc Tool'!$E$70:$H$81,MATCH('Final Fee Tables'!$D25,'Calc Tool'!$D$70:$D$81,0),MATCH('Final Fee Tables'!M$14,'Calc Tool'!$E$69:$H$69,0))+
INDEX('Calc Tool'!$J$70:$M$81,MATCH('Final Fee Tables'!$D25,'Calc Tool'!$D$70:$D$81,0),MATCH('Final Fee Tables'!M$15,'Calc Tool'!$J$69:$M$69,0)),"No bid")</f>
        <v>No bid</v>
      </c>
      <c r="N25" s="27" t="str">
        <f>IFERROR(
INDEX('Calc Tool'!$E$70:$H$81,MATCH('Final Fee Tables'!$D25,'Calc Tool'!$D$70:$D$81,0),MATCH('Final Fee Tables'!N$14,'Calc Tool'!$E$69:$H$69,0))+
INDEX('Calc Tool'!$J$70:$M$81,MATCH('Final Fee Tables'!$D25,'Calc Tool'!$D$70:$D$81,0),MATCH('Final Fee Tables'!N$15,'Calc Tool'!$J$69:$M$69,0)),"No bid")</f>
        <v>No bid</v>
      </c>
      <c r="O25" s="27" t="str">
        <f>IFERROR(
INDEX('Calc Tool'!$E$70:$H$81,MATCH('Final Fee Tables'!$D25,'Calc Tool'!$D$70:$D$81,0),MATCH('Final Fee Tables'!O$14,'Calc Tool'!$E$69:$H$69,0))+
INDEX('Calc Tool'!$J$70:$M$81,MATCH('Final Fee Tables'!$D25,'Calc Tool'!$D$70:$D$81,0),MATCH('Final Fee Tables'!O$15,'Calc Tool'!$J$69:$M$69,0)),"No bid")</f>
        <v>No bid</v>
      </c>
      <c r="P25" s="27" t="str">
        <f>IFERROR(
INDEX('Calc Tool'!$E$70:$H$81,MATCH('Final Fee Tables'!$D25,'Calc Tool'!$D$70:$D$81,0),MATCH('Final Fee Tables'!P$14,'Calc Tool'!$E$69:$H$69,0))+
INDEX('Calc Tool'!$J$70:$M$81,MATCH('Final Fee Tables'!$D25,'Calc Tool'!$D$70:$D$81,0),MATCH('Final Fee Tables'!P$15,'Calc Tool'!$J$69:$M$69,0)),"No bid")</f>
        <v>No bid</v>
      </c>
      <c r="Q25" s="27" t="str">
        <f>IFERROR(
INDEX('Calc Tool'!$E$70:$H$81,MATCH('Final Fee Tables'!$D25,'Calc Tool'!$D$70:$D$81,0),MATCH('Final Fee Tables'!Q$14,'Calc Tool'!$E$69:$H$69,0))+
INDEX('Calc Tool'!$J$70:$M$81,MATCH('Final Fee Tables'!$D25,'Calc Tool'!$D$70:$D$81,0),MATCH('Final Fee Tables'!Q$15,'Calc Tool'!$J$69:$M$69,0)),"No bid")</f>
        <v>No bid</v>
      </c>
      <c r="R25" s="27" t="str">
        <f>IFERROR(
INDEX('Calc Tool'!$E$70:$H$81,MATCH('Final Fee Tables'!$D25,'Calc Tool'!$D$70:$D$81,0),MATCH('Final Fee Tables'!R$14,'Calc Tool'!$E$69:$H$69,0))+
INDEX('Calc Tool'!$J$70:$M$81,MATCH('Final Fee Tables'!$D25,'Calc Tool'!$D$70:$D$81,0),MATCH('Final Fee Tables'!R$15,'Calc Tool'!$J$69:$M$69,0)),"No bid")</f>
        <v>No bid</v>
      </c>
      <c r="S25" s="27" t="str">
        <f>IFERROR(
INDEX('Calc Tool'!$E$70:$H$81,MATCH('Final Fee Tables'!$D25,'Calc Tool'!$D$70:$D$81,0),MATCH('Final Fee Tables'!S$14,'Calc Tool'!$E$69:$H$69,0))+
INDEX('Calc Tool'!$J$70:$M$81,MATCH('Final Fee Tables'!$D25,'Calc Tool'!$D$70:$D$81,0),MATCH('Final Fee Tables'!S$15,'Calc Tool'!$J$69:$M$69,0)),"No bid")</f>
        <v>No bid</v>
      </c>
      <c r="T25" s="27" t="str">
        <f>IFERROR(
INDEX('Calc Tool'!$E$70:$H$81,MATCH('Final Fee Tables'!$D25,'Calc Tool'!$D$70:$D$81,0),MATCH('Final Fee Tables'!T$14,'Calc Tool'!$E$69:$H$69,0))+
INDEX('Calc Tool'!$J$70:$M$81,MATCH('Final Fee Tables'!$D25,'Calc Tool'!$D$70:$D$81,0),MATCH('Final Fee Tables'!T$15,'Calc Tool'!$J$69:$M$69,0)),"No bid")</f>
        <v>No bid</v>
      </c>
    </row>
    <row r="26" spans="3:20" ht="25" customHeight="1" x14ac:dyDescent="0.3">
      <c r="D26" s="9" t="str">
        <f>'Calc Tool'!D81</f>
        <v>Recruit/Train/Deploy</v>
      </c>
      <c r="E26" s="27" t="str">
        <f>IFERROR(
INDEX('Calc Tool'!$E$70:$H$81,MATCH('Final Fee Tables'!$D26,'Calc Tool'!$D$70:$D$81,0),MATCH('Final Fee Tables'!E$14,'Calc Tool'!$E$69:$H$69,0))+
INDEX('Calc Tool'!$J$70:$M$81,MATCH('Final Fee Tables'!$D26,'Calc Tool'!$D$70:$D$81,0),MATCH('Final Fee Tables'!E$15,'Calc Tool'!$J$69:$M$69,0)),"No bid")</f>
        <v>No bid</v>
      </c>
      <c r="F26" s="27" t="str">
        <f>IFERROR(
INDEX('Calc Tool'!$E$70:$H$81,MATCH('Final Fee Tables'!$D26,'Calc Tool'!$D$70:$D$81,0),MATCH('Final Fee Tables'!F$14,'Calc Tool'!$E$69:$H$69,0))+
INDEX('Calc Tool'!$J$70:$M$81,MATCH('Final Fee Tables'!$D26,'Calc Tool'!$D$70:$D$81,0),MATCH('Final Fee Tables'!F$15,'Calc Tool'!$J$69:$M$69,0)),"No bid")</f>
        <v>No bid</v>
      </c>
      <c r="G26" s="27" t="str">
        <f>IFERROR(
INDEX('Calc Tool'!$E$70:$H$81,MATCH('Final Fee Tables'!$D26,'Calc Tool'!$D$70:$D$81,0),MATCH('Final Fee Tables'!G$14,'Calc Tool'!$E$69:$H$69,0))+
INDEX('Calc Tool'!$J$70:$M$81,MATCH('Final Fee Tables'!$D26,'Calc Tool'!$D$70:$D$81,0),MATCH('Final Fee Tables'!G$15,'Calc Tool'!$J$69:$M$69,0)),"No bid")</f>
        <v>No bid</v>
      </c>
      <c r="H26" s="27" t="str">
        <f>IFERROR(
INDEX('Calc Tool'!$E$70:$H$81,MATCH('Final Fee Tables'!$D26,'Calc Tool'!$D$70:$D$81,0),MATCH('Final Fee Tables'!H$14,'Calc Tool'!$E$69:$H$69,0))+
INDEX('Calc Tool'!$J$70:$M$81,MATCH('Final Fee Tables'!$D26,'Calc Tool'!$D$70:$D$81,0),MATCH('Final Fee Tables'!H$15,'Calc Tool'!$J$69:$M$69,0)),"No bid")</f>
        <v>No bid</v>
      </c>
      <c r="I26" s="27" t="str">
        <f>IFERROR(
INDEX('Calc Tool'!$E$70:$H$81,MATCH('Final Fee Tables'!$D26,'Calc Tool'!$D$70:$D$81,0),MATCH('Final Fee Tables'!I$14,'Calc Tool'!$E$69:$H$69,0))+
INDEX('Calc Tool'!$J$70:$M$81,MATCH('Final Fee Tables'!$D26,'Calc Tool'!$D$70:$D$81,0),MATCH('Final Fee Tables'!I$15,'Calc Tool'!$J$69:$M$69,0)),"No bid")</f>
        <v>No bid</v>
      </c>
      <c r="J26" s="27" t="str">
        <f>IFERROR(
INDEX('Calc Tool'!$E$70:$H$81,MATCH('Final Fee Tables'!$D26,'Calc Tool'!$D$70:$D$81,0),MATCH('Final Fee Tables'!J$14,'Calc Tool'!$E$69:$H$69,0))+
INDEX('Calc Tool'!$J$70:$M$81,MATCH('Final Fee Tables'!$D26,'Calc Tool'!$D$70:$D$81,0),MATCH('Final Fee Tables'!J$15,'Calc Tool'!$J$69:$M$69,0)),"No bid")</f>
        <v>No bid</v>
      </c>
      <c r="K26" s="27" t="str">
        <f>IFERROR(
INDEX('Calc Tool'!$E$70:$H$81,MATCH('Final Fee Tables'!$D26,'Calc Tool'!$D$70:$D$81,0),MATCH('Final Fee Tables'!K$14,'Calc Tool'!$E$69:$H$69,0))+
INDEX('Calc Tool'!$J$70:$M$81,MATCH('Final Fee Tables'!$D26,'Calc Tool'!$D$70:$D$81,0),MATCH('Final Fee Tables'!K$15,'Calc Tool'!$J$69:$M$69,0)),"No bid")</f>
        <v>No bid</v>
      </c>
      <c r="L26" s="27" t="str">
        <f>IFERROR(
INDEX('Calc Tool'!$E$70:$H$81,MATCH('Final Fee Tables'!$D26,'Calc Tool'!$D$70:$D$81,0),MATCH('Final Fee Tables'!L$14,'Calc Tool'!$E$69:$H$69,0))+
INDEX('Calc Tool'!$J$70:$M$81,MATCH('Final Fee Tables'!$D26,'Calc Tool'!$D$70:$D$81,0),MATCH('Final Fee Tables'!L$15,'Calc Tool'!$J$69:$M$69,0)),"No bid")</f>
        <v>No bid</v>
      </c>
      <c r="M26" s="44">
        <v>0</v>
      </c>
      <c r="N26" s="44">
        <v>0</v>
      </c>
      <c r="O26" s="44">
        <v>0</v>
      </c>
      <c r="P26" s="44">
        <v>0</v>
      </c>
      <c r="Q26" s="44">
        <v>0</v>
      </c>
      <c r="R26" s="44">
        <v>0</v>
      </c>
      <c r="S26" s="44">
        <v>0</v>
      </c>
      <c r="T26" s="44">
        <v>0</v>
      </c>
    </row>
    <row r="27" spans="3:20" ht="5.15" customHeight="1" x14ac:dyDescent="0.3">
      <c r="J27" s="1"/>
    </row>
    <row r="29" spans="3:20" ht="20.149999999999999" customHeight="1" x14ac:dyDescent="0.35">
      <c r="C29" s="29" t="s">
        <v>132</v>
      </c>
      <c r="D29" s="16"/>
      <c r="E29" s="16"/>
      <c r="F29" s="17"/>
      <c r="G29" s="17"/>
      <c r="H29" s="17"/>
      <c r="I29" s="17"/>
      <c r="J29" s="17"/>
      <c r="K29" s="17"/>
      <c r="L29" s="17"/>
      <c r="M29" s="17"/>
      <c r="N29" s="17"/>
      <c r="O29" s="17"/>
      <c r="P29" s="17"/>
      <c r="Q29" s="17"/>
      <c r="R29" s="17"/>
      <c r="S29" s="17"/>
      <c r="T29" s="17"/>
    </row>
    <row r="30" spans="3:20" ht="5.15" customHeight="1" x14ac:dyDescent="0.3"/>
    <row r="31" spans="3:20" ht="48" customHeight="1" x14ac:dyDescent="0.3">
      <c r="C31" s="42"/>
      <c r="D31" s="95" t="s">
        <v>135</v>
      </c>
      <c r="E31" s="95"/>
      <c r="F31" s="95"/>
      <c r="G31" s="95"/>
      <c r="H31" s="95"/>
      <c r="I31" s="95"/>
      <c r="J31" s="95"/>
      <c r="K31" s="95"/>
      <c r="L31" s="95"/>
      <c r="M31" s="95"/>
    </row>
    <row r="32" spans="3:20" ht="10" customHeight="1" x14ac:dyDescent="0.3"/>
    <row r="33" spans="2:20" ht="25" customHeight="1" x14ac:dyDescent="0.3">
      <c r="D33" s="86" t="s">
        <v>136</v>
      </c>
      <c r="E33" s="12" t="s">
        <v>67</v>
      </c>
      <c r="F33" s="12" t="s">
        <v>67</v>
      </c>
      <c r="G33" s="12" t="s">
        <v>67</v>
      </c>
      <c r="H33" s="12" t="s">
        <v>67</v>
      </c>
      <c r="I33" s="12" t="s">
        <v>68</v>
      </c>
      <c r="J33" s="12" t="s">
        <v>68</v>
      </c>
      <c r="K33" s="12" t="s">
        <v>68</v>
      </c>
      <c r="L33" s="12" t="s">
        <v>68</v>
      </c>
      <c r="M33" s="12" t="s">
        <v>69</v>
      </c>
      <c r="N33" s="12" t="s">
        <v>69</v>
      </c>
      <c r="O33" s="12" t="s">
        <v>69</v>
      </c>
      <c r="P33" s="12" t="s">
        <v>69</v>
      </c>
      <c r="Q33" s="12" t="s">
        <v>70</v>
      </c>
      <c r="R33" s="12" t="s">
        <v>70</v>
      </c>
      <c r="S33" s="12" t="s">
        <v>70</v>
      </c>
      <c r="T33" s="12" t="s">
        <v>70</v>
      </c>
    </row>
    <row r="34" spans="2:20" ht="25" customHeight="1" x14ac:dyDescent="0.3">
      <c r="D34" s="86" t="s">
        <v>129</v>
      </c>
      <c r="E34" s="8" t="s">
        <v>8</v>
      </c>
      <c r="F34" s="8" t="s">
        <v>9</v>
      </c>
      <c r="G34" s="8" t="s">
        <v>10</v>
      </c>
      <c r="H34" s="8" t="s">
        <v>11</v>
      </c>
      <c r="I34" s="8" t="s">
        <v>8</v>
      </c>
      <c r="J34" s="8" t="s">
        <v>9</v>
      </c>
      <c r="K34" s="8" t="s">
        <v>10</v>
      </c>
      <c r="L34" s="8" t="s">
        <v>11</v>
      </c>
      <c r="M34" s="8" t="s">
        <v>8</v>
      </c>
      <c r="N34" s="8" t="s">
        <v>9</v>
      </c>
      <c r="O34" s="8" t="s">
        <v>10</v>
      </c>
      <c r="P34" s="8" t="s">
        <v>11</v>
      </c>
      <c r="Q34" s="8" t="s">
        <v>8</v>
      </c>
      <c r="R34" s="8" t="s">
        <v>9</v>
      </c>
      <c r="S34" s="8" t="s">
        <v>10</v>
      </c>
      <c r="T34" s="8" t="s">
        <v>11</v>
      </c>
    </row>
    <row r="35" spans="2:20" ht="5.15" customHeight="1" x14ac:dyDescent="0.3"/>
    <row r="36" spans="2:20" ht="25" customHeight="1" x14ac:dyDescent="0.3">
      <c r="D36" s="9" t="str">
        <f>'Calc Tool'!D84</f>
        <v>Permanent</v>
      </c>
      <c r="E36" s="27" t="str">
        <f>IFERROR(
INDEX('Calc Tool'!$E$84:$H$84,1,MATCH('Final Fee Tables'!E$33,'Calc Tool'!$E$83:$H$83,0))+
INDEX('Calc Tool'!$J$84:$M$84,1,MATCH('Final Fee Tables'!E$34,'Calc Tool'!$J$83:$M$83,0)),"No bid")</f>
        <v>No bid</v>
      </c>
      <c r="F36" s="27" t="str">
        <f>IFERROR(
INDEX('Calc Tool'!$E$84:$H$84,1,MATCH('Final Fee Tables'!F$33,'Calc Tool'!$E$83:$H$83,0))+
INDEX('Calc Tool'!$J$84:$M$84,1,MATCH('Final Fee Tables'!F$34,'Calc Tool'!$J$83:$M$83,0)),"No bid")</f>
        <v>No bid</v>
      </c>
      <c r="G36" s="27" t="str">
        <f>IFERROR(
INDEX('Calc Tool'!$E$84:$H$84,1,MATCH('Final Fee Tables'!G$33,'Calc Tool'!$E$83:$H$83,0))+
INDEX('Calc Tool'!$J$84:$M$84,1,MATCH('Final Fee Tables'!G$34,'Calc Tool'!$J$83:$M$83,0)),"No bid")</f>
        <v>No bid</v>
      </c>
      <c r="H36" s="27" t="str">
        <f>IFERROR(
INDEX('Calc Tool'!$E$84:$H$84,1,MATCH('Final Fee Tables'!H$33,'Calc Tool'!$E$83:$H$83,0))+
INDEX('Calc Tool'!$J$84:$M$84,1,MATCH('Final Fee Tables'!H$34,'Calc Tool'!$J$83:$M$83,0)),"No bid")</f>
        <v>No bid</v>
      </c>
      <c r="I36" s="27" t="str">
        <f>IFERROR(
INDEX('Calc Tool'!$E$84:$H$84,1,MATCH('Final Fee Tables'!I$33,'Calc Tool'!$E$83:$H$83,0))+
INDEX('Calc Tool'!$J$84:$M$84,1,MATCH('Final Fee Tables'!I$34,'Calc Tool'!$J$83:$M$83,0)),"No bid")</f>
        <v>No bid</v>
      </c>
      <c r="J36" s="27" t="str">
        <f>IFERROR(
INDEX('Calc Tool'!$E$84:$H$84,1,MATCH('Final Fee Tables'!J$33,'Calc Tool'!$E$83:$H$83,0))+
INDEX('Calc Tool'!$J$84:$M$84,1,MATCH('Final Fee Tables'!J$34,'Calc Tool'!$J$83:$M$83,0)),"No bid")</f>
        <v>No bid</v>
      </c>
      <c r="K36" s="27" t="str">
        <f>IFERROR(
INDEX('Calc Tool'!$E$84:$H$84,1,MATCH('Final Fee Tables'!K$33,'Calc Tool'!$E$83:$H$83,0))+
INDEX('Calc Tool'!$J$84:$M$84,1,MATCH('Final Fee Tables'!K$34,'Calc Tool'!$J$83:$M$83,0)),"No bid")</f>
        <v>No bid</v>
      </c>
      <c r="L36" s="27" t="str">
        <f>IFERROR(
INDEX('Calc Tool'!$E$84:$H$84,1,MATCH('Final Fee Tables'!L$33,'Calc Tool'!$E$83:$H$83,0))+
INDEX('Calc Tool'!$J$84:$M$84,1,MATCH('Final Fee Tables'!L$34,'Calc Tool'!$J$83:$M$83,0)),"No bid")</f>
        <v>No bid</v>
      </c>
      <c r="M36" s="27" t="str">
        <f>IFERROR(
INDEX('Calc Tool'!$E$84:$H$84,1,MATCH('Final Fee Tables'!M$33,'Calc Tool'!$E$83:$H$83,0))+
INDEX('Calc Tool'!$J$84:$M$84,1,MATCH('Final Fee Tables'!M$34,'Calc Tool'!$J$83:$M$83,0)),"No bid")</f>
        <v>No bid</v>
      </c>
      <c r="N36" s="27" t="str">
        <f>IFERROR(
INDEX('Calc Tool'!$E$84:$H$84,1,MATCH('Final Fee Tables'!N$33,'Calc Tool'!$E$83:$H$83,0))+
INDEX('Calc Tool'!$J$84:$M$84,1,MATCH('Final Fee Tables'!N$34,'Calc Tool'!$J$83:$M$83,0)),"No bid")</f>
        <v>No bid</v>
      </c>
      <c r="O36" s="27" t="str">
        <f>IFERROR(
INDEX('Calc Tool'!$E$84:$H$84,1,MATCH('Final Fee Tables'!O$33,'Calc Tool'!$E$83:$H$83,0))+
INDEX('Calc Tool'!$J$84:$M$84,1,MATCH('Final Fee Tables'!O$34,'Calc Tool'!$J$83:$M$83,0)),"No bid")</f>
        <v>No bid</v>
      </c>
      <c r="P36" s="27" t="str">
        <f>IFERROR(
INDEX('Calc Tool'!$E$84:$H$84,1,MATCH('Final Fee Tables'!P$33,'Calc Tool'!$E$83:$H$83,0))+
INDEX('Calc Tool'!$J$84:$M$84,1,MATCH('Final Fee Tables'!P$34,'Calc Tool'!$J$83:$M$83,0)),"No bid")</f>
        <v>No bid</v>
      </c>
      <c r="Q36" s="27" t="str">
        <f>IFERROR(
INDEX('Calc Tool'!$E$84:$H$84,1,MATCH('Final Fee Tables'!Q$33,'Calc Tool'!$E$83:$H$83,0))+
INDEX('Calc Tool'!$J$84:$M$84,1,MATCH('Final Fee Tables'!Q$34,'Calc Tool'!$J$83:$M$83,0)),"No bid")</f>
        <v>No bid</v>
      </c>
      <c r="R36" s="27" t="str">
        <f>IFERROR(
INDEX('Calc Tool'!$E$84:$H$84,1,MATCH('Final Fee Tables'!R$33,'Calc Tool'!$E$83:$H$83,0))+
INDEX('Calc Tool'!$J$84:$M$84,1,MATCH('Final Fee Tables'!R$34,'Calc Tool'!$J$83:$M$83,0)),"No bid")</f>
        <v>No bid</v>
      </c>
      <c r="S36" s="27" t="str">
        <f>IFERROR(
INDEX('Calc Tool'!$E$84:$H$84,1,MATCH('Final Fee Tables'!S$33,'Calc Tool'!$E$83:$H$83,0))+
INDEX('Calc Tool'!$J$84:$M$84,1,MATCH('Final Fee Tables'!S$34,'Calc Tool'!$J$83:$M$83,0)),"No bid")</f>
        <v>No bid</v>
      </c>
      <c r="T36" s="27" t="str">
        <f>IFERROR(
INDEX('Calc Tool'!$E$84:$H$84,1,MATCH('Final Fee Tables'!T$33,'Calc Tool'!$E$83:$H$83,0))+
INDEX('Calc Tool'!$J$84:$M$84,1,MATCH('Final Fee Tables'!T$34,'Calc Tool'!$J$83:$M$83,0)),"No bid")</f>
        <v>No bid</v>
      </c>
    </row>
    <row r="37" spans="2:20" ht="5.15" customHeight="1" x14ac:dyDescent="0.3">
      <c r="J37" s="1"/>
    </row>
    <row r="39" spans="2:20" ht="20.149999999999999" customHeight="1" x14ac:dyDescent="0.35">
      <c r="C39" s="29" t="s">
        <v>137</v>
      </c>
      <c r="D39" s="16"/>
      <c r="E39" s="16"/>
      <c r="F39" s="17"/>
      <c r="G39" s="17"/>
      <c r="H39" s="17"/>
      <c r="I39" s="17"/>
      <c r="J39" s="17"/>
      <c r="K39" s="17"/>
      <c r="L39" s="17"/>
      <c r="M39" s="17"/>
      <c r="N39" s="17"/>
      <c r="O39" s="17"/>
      <c r="P39" s="17"/>
      <c r="Q39" s="17"/>
      <c r="R39" s="17"/>
      <c r="S39" s="17"/>
      <c r="T39" s="17"/>
    </row>
    <row r="40" spans="2:20" ht="5.15" customHeight="1" x14ac:dyDescent="0.3"/>
    <row r="41" spans="2:20" ht="48" customHeight="1" x14ac:dyDescent="0.3">
      <c r="C41" s="42"/>
      <c r="D41" s="95" t="s">
        <v>138</v>
      </c>
      <c r="E41" s="95"/>
      <c r="F41" s="95"/>
      <c r="G41" s="95"/>
      <c r="H41" s="95"/>
      <c r="I41" s="95"/>
      <c r="J41" s="95"/>
      <c r="K41" s="95"/>
      <c r="L41" s="95"/>
      <c r="M41" s="95"/>
    </row>
    <row r="42" spans="2:20" ht="10" customHeight="1" x14ac:dyDescent="0.3"/>
    <row r="43" spans="2:20" ht="25" customHeight="1" x14ac:dyDescent="0.3">
      <c r="D43" s="86" t="s">
        <v>139</v>
      </c>
      <c r="E43" s="7" t="s">
        <v>17</v>
      </c>
      <c r="F43" s="7" t="s">
        <v>18</v>
      </c>
      <c r="G43" s="7" t="s">
        <v>19</v>
      </c>
      <c r="H43" s="7" t="s">
        <v>20</v>
      </c>
    </row>
    <row r="44" spans="2:20" ht="5.15" customHeight="1" x14ac:dyDescent="0.3"/>
    <row r="45" spans="2:20" ht="25" customHeight="1" x14ac:dyDescent="0.3">
      <c r="D45" s="9" t="str">
        <f>'Calc Tool'!D88</f>
        <v>Statement of Work</v>
      </c>
      <c r="E45" s="27" t="str">
        <f>IFERROR('Calc Tool'!E88,"No bid")</f>
        <v>No bid</v>
      </c>
      <c r="F45" s="27" t="str">
        <f>IFERROR('Calc Tool'!F88,"No bid")</f>
        <v>No bid</v>
      </c>
      <c r="G45" s="27" t="str">
        <f>IFERROR('Calc Tool'!G88,"No bid")</f>
        <v>No bid</v>
      </c>
      <c r="H45" s="27" t="str">
        <f>IFERROR('Calc Tool'!H88,"No bid")</f>
        <v>No bid</v>
      </c>
    </row>
    <row r="46" spans="2:20" ht="5.15" customHeight="1" x14ac:dyDescent="0.3">
      <c r="J46" s="1"/>
    </row>
    <row r="47" spans="2:20" ht="25" customHeight="1" x14ac:dyDescent="0.3"/>
    <row r="48" spans="2:20" ht="30" customHeight="1" x14ac:dyDescent="0.35">
      <c r="B48" s="30" t="s">
        <v>140</v>
      </c>
      <c r="C48" s="4"/>
      <c r="D48" s="5"/>
      <c r="E48" s="5"/>
      <c r="F48" s="5"/>
      <c r="G48" s="5"/>
      <c r="H48" s="5"/>
      <c r="I48" s="5"/>
      <c r="J48" s="5"/>
      <c r="K48" s="5"/>
      <c r="L48" s="5"/>
      <c r="M48" s="5"/>
      <c r="N48" s="5"/>
      <c r="O48" s="5"/>
      <c r="P48" s="5"/>
      <c r="Q48" s="5"/>
      <c r="R48" s="5"/>
      <c r="S48" s="5"/>
      <c r="T48" s="5"/>
    </row>
    <row r="50" spans="3:20" ht="20.149999999999999" customHeight="1" x14ac:dyDescent="0.35">
      <c r="C50" s="29" t="s">
        <v>141</v>
      </c>
      <c r="D50" s="16"/>
      <c r="E50" s="16"/>
      <c r="F50" s="17"/>
      <c r="G50" s="17"/>
      <c r="H50" s="17"/>
      <c r="I50" s="17"/>
      <c r="J50" s="17"/>
      <c r="K50" s="17"/>
      <c r="L50" s="17"/>
      <c r="M50" s="17"/>
      <c r="N50" s="17"/>
      <c r="O50" s="17"/>
      <c r="P50" s="17"/>
      <c r="Q50" s="17"/>
      <c r="R50" s="17"/>
      <c r="S50" s="17"/>
      <c r="T50" s="17"/>
    </row>
    <row r="51" spans="3:20" ht="5.15" customHeight="1" x14ac:dyDescent="0.3"/>
    <row r="52" spans="3:20" ht="48" customHeight="1" x14ac:dyDescent="0.3">
      <c r="C52" s="42"/>
      <c r="D52" s="95" t="s">
        <v>131</v>
      </c>
      <c r="E52" s="95"/>
      <c r="F52" s="95"/>
      <c r="G52" s="95"/>
      <c r="H52" s="95"/>
      <c r="I52" s="95"/>
      <c r="J52" s="95"/>
      <c r="K52" s="95"/>
      <c r="L52" s="95"/>
      <c r="M52" s="95"/>
    </row>
    <row r="53" spans="3:20" ht="10" customHeight="1" x14ac:dyDescent="0.3"/>
    <row r="54" spans="3:20" ht="25" customHeight="1" x14ac:dyDescent="0.3">
      <c r="D54" s="86" t="s">
        <v>128</v>
      </c>
      <c r="E54" s="7" t="s">
        <v>4</v>
      </c>
      <c r="F54" s="7" t="s">
        <v>4</v>
      </c>
      <c r="G54" s="7" t="s">
        <v>4</v>
      </c>
      <c r="H54" s="7" t="s">
        <v>4</v>
      </c>
      <c r="I54" s="7" t="s">
        <v>5</v>
      </c>
      <c r="J54" s="7" t="s">
        <v>5</v>
      </c>
      <c r="K54" s="7" t="s">
        <v>5</v>
      </c>
      <c r="L54" s="7" t="s">
        <v>5</v>
      </c>
      <c r="M54" s="7" t="s">
        <v>6</v>
      </c>
      <c r="N54" s="7" t="s">
        <v>6</v>
      </c>
      <c r="O54" s="7" t="s">
        <v>6</v>
      </c>
      <c r="P54" s="7" t="s">
        <v>6</v>
      </c>
      <c r="Q54" s="7" t="s">
        <v>7</v>
      </c>
      <c r="R54" s="7" t="s">
        <v>7</v>
      </c>
      <c r="S54" s="7" t="s">
        <v>7</v>
      </c>
      <c r="T54" s="7" t="s">
        <v>7</v>
      </c>
    </row>
    <row r="55" spans="3:20" ht="25" customHeight="1" x14ac:dyDescent="0.3">
      <c r="D55" s="86" t="s">
        <v>129</v>
      </c>
      <c r="E55" s="8" t="s">
        <v>8</v>
      </c>
      <c r="F55" s="8" t="s">
        <v>9</v>
      </c>
      <c r="G55" s="8" t="s">
        <v>10</v>
      </c>
      <c r="H55" s="8" t="s">
        <v>11</v>
      </c>
      <c r="I55" s="8" t="s">
        <v>8</v>
      </c>
      <c r="J55" s="8" t="s">
        <v>9</v>
      </c>
      <c r="K55" s="8" t="s">
        <v>10</v>
      </c>
      <c r="L55" s="8" t="s">
        <v>11</v>
      </c>
      <c r="M55" s="8" t="s">
        <v>8</v>
      </c>
      <c r="N55" s="8" t="s">
        <v>9</v>
      </c>
      <c r="O55" s="8" t="s">
        <v>10</v>
      </c>
      <c r="P55" s="8" t="s">
        <v>11</v>
      </c>
      <c r="Q55" s="8" t="s">
        <v>8</v>
      </c>
      <c r="R55" s="8" t="s">
        <v>9</v>
      </c>
      <c r="S55" s="8" t="s">
        <v>10</v>
      </c>
      <c r="T55" s="8" t="s">
        <v>11</v>
      </c>
    </row>
    <row r="56" spans="3:20" ht="5.15" customHeight="1" x14ac:dyDescent="0.3"/>
    <row r="57" spans="3:20" ht="25" customHeight="1" x14ac:dyDescent="0.3">
      <c r="D57" s="9" t="str">
        <f>D17</f>
        <v>Direct Hire</v>
      </c>
      <c r="E57" s="27" t="str">
        <f>IFERROR(
INDEX('Calc Tool'!$E$194:$H$205,MATCH('Final Fee Tables'!$D57,'Calc Tool'!$D$70:$D$81,0),MATCH('Final Fee Tables'!E$14,'Calc Tool'!$E$69:$H$69,0))+
INDEX('Calc Tool'!$J$194:$M$205,MATCH('Final Fee Tables'!$D57,'Calc Tool'!$D$70:$D$81,0),MATCH('Final Fee Tables'!E$15,'Calc Tool'!$J$69:$M$69,0)),"No bid")</f>
        <v>No bid</v>
      </c>
      <c r="F57" s="27" t="str">
        <f>IFERROR(
INDEX('Calc Tool'!$E$194:$H$205,MATCH('Final Fee Tables'!$D57,'Calc Tool'!$D$70:$D$81,0),MATCH('Final Fee Tables'!F$14,'Calc Tool'!$E$69:$H$69,0))+
INDEX('Calc Tool'!$J$194:$M$205,MATCH('Final Fee Tables'!$D57,'Calc Tool'!$D$70:$D$81,0),MATCH('Final Fee Tables'!F$15,'Calc Tool'!$J$69:$M$69,0)),"No bid")</f>
        <v>No bid</v>
      </c>
      <c r="G57" s="27" t="str">
        <f>IFERROR(
INDEX('Calc Tool'!$E$194:$H$205,MATCH('Final Fee Tables'!$D57,'Calc Tool'!$D$70:$D$81,0),MATCH('Final Fee Tables'!G$14,'Calc Tool'!$E$69:$H$69,0))+
INDEX('Calc Tool'!$J$194:$M$205,MATCH('Final Fee Tables'!$D57,'Calc Tool'!$D$70:$D$81,0),MATCH('Final Fee Tables'!G$15,'Calc Tool'!$J$69:$M$69,0)),"No bid")</f>
        <v>No bid</v>
      </c>
      <c r="H57" s="27" t="str">
        <f>IFERROR(
INDEX('Calc Tool'!$E$194:$H$205,MATCH('Final Fee Tables'!$D57,'Calc Tool'!$D$70:$D$81,0),MATCH('Final Fee Tables'!H$14,'Calc Tool'!$E$69:$H$69,0))+
INDEX('Calc Tool'!$J$194:$M$205,MATCH('Final Fee Tables'!$D57,'Calc Tool'!$D$70:$D$81,0),MATCH('Final Fee Tables'!H$15,'Calc Tool'!$J$69:$M$69,0)),"No bid")</f>
        <v>No bid</v>
      </c>
      <c r="I57" s="27" t="str">
        <f>IFERROR(
INDEX('Calc Tool'!$E$194:$H$205,MATCH('Final Fee Tables'!$D57,'Calc Tool'!$D$70:$D$81,0),MATCH('Final Fee Tables'!I$14,'Calc Tool'!$E$69:$H$69,0))+
INDEX('Calc Tool'!$J$194:$M$205,MATCH('Final Fee Tables'!$D57,'Calc Tool'!$D$70:$D$81,0),MATCH('Final Fee Tables'!I$15,'Calc Tool'!$J$69:$M$69,0)),"No bid")</f>
        <v>No bid</v>
      </c>
      <c r="J57" s="27" t="str">
        <f>IFERROR(
INDEX('Calc Tool'!$E$194:$H$205,MATCH('Final Fee Tables'!$D57,'Calc Tool'!$D$70:$D$81,0),MATCH('Final Fee Tables'!J$14,'Calc Tool'!$E$69:$H$69,0))+
INDEX('Calc Tool'!$J$194:$M$205,MATCH('Final Fee Tables'!$D57,'Calc Tool'!$D$70:$D$81,0),MATCH('Final Fee Tables'!J$15,'Calc Tool'!$J$69:$M$69,0)),"No bid")</f>
        <v>No bid</v>
      </c>
      <c r="K57" s="27" t="str">
        <f>IFERROR(
INDEX('Calc Tool'!$E$194:$H$205,MATCH('Final Fee Tables'!$D57,'Calc Tool'!$D$70:$D$81,0),MATCH('Final Fee Tables'!K$14,'Calc Tool'!$E$69:$H$69,0))+
INDEX('Calc Tool'!$J$194:$M$205,MATCH('Final Fee Tables'!$D57,'Calc Tool'!$D$70:$D$81,0),MATCH('Final Fee Tables'!K$15,'Calc Tool'!$J$69:$M$69,0)),"No bid")</f>
        <v>No bid</v>
      </c>
      <c r="L57" s="27" t="str">
        <f>IFERROR(
INDEX('Calc Tool'!$E$194:$H$205,MATCH('Final Fee Tables'!$D57,'Calc Tool'!$D$70:$D$81,0),MATCH('Final Fee Tables'!L$14,'Calc Tool'!$E$69:$H$69,0))+
INDEX('Calc Tool'!$J$194:$M$205,MATCH('Final Fee Tables'!$D57,'Calc Tool'!$D$70:$D$81,0),MATCH('Final Fee Tables'!L$15,'Calc Tool'!$J$69:$M$69,0)),"No bid")</f>
        <v>No bid</v>
      </c>
      <c r="M57" s="27" t="str">
        <f>IFERROR(
INDEX('Calc Tool'!$E$194:$H$205,MATCH('Final Fee Tables'!$D57,'Calc Tool'!$D$70:$D$81,0),MATCH('Final Fee Tables'!M$14,'Calc Tool'!$E$69:$H$69,0))+
INDEX('Calc Tool'!$J$194:$M$205,MATCH('Final Fee Tables'!$D57,'Calc Tool'!$D$70:$D$81,0),MATCH('Final Fee Tables'!M$15,'Calc Tool'!$J$69:$M$69,0)),"No bid")</f>
        <v>No bid</v>
      </c>
      <c r="N57" s="27" t="str">
        <f>IFERROR(
INDEX('Calc Tool'!$E$194:$H$205,MATCH('Final Fee Tables'!$D57,'Calc Tool'!$D$70:$D$81,0),MATCH('Final Fee Tables'!N$14,'Calc Tool'!$E$69:$H$69,0))+
INDEX('Calc Tool'!$J$194:$M$205,MATCH('Final Fee Tables'!$D57,'Calc Tool'!$D$70:$D$81,0),MATCH('Final Fee Tables'!N$15,'Calc Tool'!$J$69:$M$69,0)),"No bid")</f>
        <v>No bid</v>
      </c>
      <c r="O57" s="27" t="str">
        <f>IFERROR(
INDEX('Calc Tool'!$E$194:$H$205,MATCH('Final Fee Tables'!$D57,'Calc Tool'!$D$70:$D$81,0),MATCH('Final Fee Tables'!O$14,'Calc Tool'!$E$69:$H$69,0))+
INDEX('Calc Tool'!$J$194:$M$205,MATCH('Final Fee Tables'!$D57,'Calc Tool'!$D$70:$D$81,0),MATCH('Final Fee Tables'!O$15,'Calc Tool'!$J$69:$M$69,0)),"No bid")</f>
        <v>No bid</v>
      </c>
      <c r="P57" s="27" t="str">
        <f>IFERROR(
INDEX('Calc Tool'!$E$194:$H$205,MATCH('Final Fee Tables'!$D57,'Calc Tool'!$D$70:$D$81,0),MATCH('Final Fee Tables'!P$14,'Calc Tool'!$E$69:$H$69,0))+
INDEX('Calc Tool'!$J$194:$M$205,MATCH('Final Fee Tables'!$D57,'Calc Tool'!$D$70:$D$81,0),MATCH('Final Fee Tables'!P$15,'Calc Tool'!$J$69:$M$69,0)),"No bid")</f>
        <v>No bid</v>
      </c>
      <c r="Q57" s="27" t="str">
        <f>IFERROR(
INDEX('Calc Tool'!$E$194:$H$205,MATCH('Final Fee Tables'!$D57,'Calc Tool'!$D$70:$D$81,0),MATCH('Final Fee Tables'!Q$14,'Calc Tool'!$E$69:$H$69,0))+
INDEX('Calc Tool'!$J$194:$M$205,MATCH('Final Fee Tables'!$D57,'Calc Tool'!$D$70:$D$81,0),MATCH('Final Fee Tables'!Q$15,'Calc Tool'!$J$69:$M$69,0)),"No bid")</f>
        <v>No bid</v>
      </c>
      <c r="R57" s="27" t="str">
        <f>IFERROR(
INDEX('Calc Tool'!$E$194:$H$205,MATCH('Final Fee Tables'!$D57,'Calc Tool'!$D$70:$D$81,0),MATCH('Final Fee Tables'!R$14,'Calc Tool'!$E$69:$H$69,0))+
INDEX('Calc Tool'!$J$194:$M$205,MATCH('Final Fee Tables'!$D57,'Calc Tool'!$D$70:$D$81,0),MATCH('Final Fee Tables'!R$15,'Calc Tool'!$J$69:$M$69,0)),"No bid")</f>
        <v>No bid</v>
      </c>
      <c r="S57" s="27" t="str">
        <f>IFERROR(
INDEX('Calc Tool'!$E$194:$H$205,MATCH('Final Fee Tables'!$D57,'Calc Tool'!$D$70:$D$81,0),MATCH('Final Fee Tables'!S$14,'Calc Tool'!$E$69:$H$69,0))+
INDEX('Calc Tool'!$J$194:$M$205,MATCH('Final Fee Tables'!$D57,'Calc Tool'!$D$70:$D$81,0),MATCH('Final Fee Tables'!S$15,'Calc Tool'!$J$69:$M$69,0)),"No bid")</f>
        <v>No bid</v>
      </c>
      <c r="T57" s="27" t="str">
        <f>IFERROR(
INDEX('Calc Tool'!$E$194:$H$205,MATCH('Final Fee Tables'!$D57,'Calc Tool'!$D$70:$D$81,0),MATCH('Final Fee Tables'!T$14,'Calc Tool'!$E$69:$H$69,0))+
INDEX('Calc Tool'!$J$194:$M$205,MATCH('Final Fee Tables'!$D57,'Calc Tool'!$D$70:$D$81,0),MATCH('Final Fee Tables'!T$15,'Calc Tool'!$J$69:$M$69,0)),"No bid")</f>
        <v>No bid</v>
      </c>
    </row>
    <row r="58" spans="3:20" ht="24.75" customHeight="1" x14ac:dyDescent="0.3">
      <c r="D58" s="9" t="str">
        <f t="shared" ref="D58:D66" si="0">D18</f>
        <v>Agencies - Digital</v>
      </c>
      <c r="E58" s="27" t="str">
        <f>IFERROR(
INDEX('Calc Tool'!$E$194:$H$205,MATCH('Final Fee Tables'!$D58,'Calc Tool'!$D$70:$D$81,0),MATCH('Final Fee Tables'!E$14,'Calc Tool'!$E$69:$H$69,0))+
INDEX('Calc Tool'!$J$194:$M$205,MATCH('Final Fee Tables'!$D58,'Calc Tool'!$D$70:$D$81,0),MATCH('Final Fee Tables'!E$15,'Calc Tool'!$J$69:$M$69,0)),"No bid")</f>
        <v>No bid</v>
      </c>
      <c r="F58" s="27" t="str">
        <f>IFERROR(
INDEX('Calc Tool'!$E$194:$H$205,MATCH('Final Fee Tables'!$D58,'Calc Tool'!$D$70:$D$81,0),MATCH('Final Fee Tables'!F$14,'Calc Tool'!$E$69:$H$69,0))+
INDEX('Calc Tool'!$J$194:$M$205,MATCH('Final Fee Tables'!$D58,'Calc Tool'!$D$70:$D$81,0),MATCH('Final Fee Tables'!F$15,'Calc Tool'!$J$69:$M$69,0)),"No bid")</f>
        <v>No bid</v>
      </c>
      <c r="G58" s="27" t="str">
        <f>IFERROR(
INDEX('Calc Tool'!$E$194:$H$205,MATCH('Final Fee Tables'!$D58,'Calc Tool'!$D$70:$D$81,0),MATCH('Final Fee Tables'!G$14,'Calc Tool'!$E$69:$H$69,0))+
INDEX('Calc Tool'!$J$194:$M$205,MATCH('Final Fee Tables'!$D58,'Calc Tool'!$D$70:$D$81,0),MATCH('Final Fee Tables'!G$15,'Calc Tool'!$J$69:$M$69,0)),"No bid")</f>
        <v>No bid</v>
      </c>
      <c r="H58" s="27" t="str">
        <f>IFERROR(
INDEX('Calc Tool'!$E$194:$H$205,MATCH('Final Fee Tables'!$D58,'Calc Tool'!$D$70:$D$81,0),MATCH('Final Fee Tables'!H$14,'Calc Tool'!$E$69:$H$69,0))+
INDEX('Calc Tool'!$J$194:$M$205,MATCH('Final Fee Tables'!$D58,'Calc Tool'!$D$70:$D$81,0),MATCH('Final Fee Tables'!H$15,'Calc Tool'!$J$69:$M$69,0)),"No bid")</f>
        <v>No bid</v>
      </c>
      <c r="I58" s="27" t="str">
        <f>IFERROR(
INDEX('Calc Tool'!$E$194:$H$205,MATCH('Final Fee Tables'!$D58,'Calc Tool'!$D$70:$D$81,0),MATCH('Final Fee Tables'!I$14,'Calc Tool'!$E$69:$H$69,0))+
INDEX('Calc Tool'!$J$194:$M$205,MATCH('Final Fee Tables'!$D58,'Calc Tool'!$D$70:$D$81,0),MATCH('Final Fee Tables'!I$15,'Calc Tool'!$J$69:$M$69,0)),"No bid")</f>
        <v>No bid</v>
      </c>
      <c r="J58" s="27" t="str">
        <f>IFERROR(
INDEX('Calc Tool'!$E$194:$H$205,MATCH('Final Fee Tables'!$D58,'Calc Tool'!$D$70:$D$81,0),MATCH('Final Fee Tables'!J$14,'Calc Tool'!$E$69:$H$69,0))+
INDEX('Calc Tool'!$J$194:$M$205,MATCH('Final Fee Tables'!$D58,'Calc Tool'!$D$70:$D$81,0),MATCH('Final Fee Tables'!J$15,'Calc Tool'!$J$69:$M$69,0)),"No bid")</f>
        <v>No bid</v>
      </c>
      <c r="K58" s="27" t="str">
        <f>IFERROR(
INDEX('Calc Tool'!$E$194:$H$205,MATCH('Final Fee Tables'!$D58,'Calc Tool'!$D$70:$D$81,0),MATCH('Final Fee Tables'!K$14,'Calc Tool'!$E$69:$H$69,0))+
INDEX('Calc Tool'!$J$194:$M$205,MATCH('Final Fee Tables'!$D58,'Calc Tool'!$D$70:$D$81,0),MATCH('Final Fee Tables'!K$15,'Calc Tool'!$J$69:$M$69,0)),"No bid")</f>
        <v>No bid</v>
      </c>
      <c r="L58" s="27" t="str">
        <f>IFERROR(
INDEX('Calc Tool'!$E$194:$H$205,MATCH('Final Fee Tables'!$D58,'Calc Tool'!$D$70:$D$81,0),MATCH('Final Fee Tables'!L$14,'Calc Tool'!$E$69:$H$69,0))+
INDEX('Calc Tool'!$J$194:$M$205,MATCH('Final Fee Tables'!$D58,'Calc Tool'!$D$70:$D$81,0),MATCH('Final Fee Tables'!L$15,'Calc Tool'!$J$69:$M$69,0)),"No bid")</f>
        <v>No bid</v>
      </c>
      <c r="M58" s="27" t="str">
        <f>IFERROR(
INDEX('Calc Tool'!$E$194:$H$205,MATCH('Final Fee Tables'!$D58,'Calc Tool'!$D$70:$D$81,0),MATCH('Final Fee Tables'!M$14,'Calc Tool'!$E$69:$H$69,0))+
INDEX('Calc Tool'!$J$194:$M$205,MATCH('Final Fee Tables'!$D58,'Calc Tool'!$D$70:$D$81,0),MATCH('Final Fee Tables'!M$15,'Calc Tool'!$J$69:$M$69,0)),"No bid")</f>
        <v>No bid</v>
      </c>
      <c r="N58" s="27" t="str">
        <f>IFERROR(
INDEX('Calc Tool'!$E$194:$H$205,MATCH('Final Fee Tables'!$D58,'Calc Tool'!$D$70:$D$81,0),MATCH('Final Fee Tables'!N$14,'Calc Tool'!$E$69:$H$69,0))+
INDEX('Calc Tool'!$J$194:$M$205,MATCH('Final Fee Tables'!$D58,'Calc Tool'!$D$70:$D$81,0),MATCH('Final Fee Tables'!N$15,'Calc Tool'!$J$69:$M$69,0)),"No bid")</f>
        <v>No bid</v>
      </c>
      <c r="O58" s="27" t="str">
        <f>IFERROR(
INDEX('Calc Tool'!$E$194:$H$205,MATCH('Final Fee Tables'!$D58,'Calc Tool'!$D$70:$D$81,0),MATCH('Final Fee Tables'!O$14,'Calc Tool'!$E$69:$H$69,0))+
INDEX('Calc Tool'!$J$194:$M$205,MATCH('Final Fee Tables'!$D58,'Calc Tool'!$D$70:$D$81,0),MATCH('Final Fee Tables'!O$15,'Calc Tool'!$J$69:$M$69,0)),"No bid")</f>
        <v>No bid</v>
      </c>
      <c r="P58" s="27" t="str">
        <f>IFERROR(
INDEX('Calc Tool'!$E$194:$H$205,MATCH('Final Fee Tables'!$D58,'Calc Tool'!$D$70:$D$81,0),MATCH('Final Fee Tables'!P$14,'Calc Tool'!$E$69:$H$69,0))+
INDEX('Calc Tool'!$J$194:$M$205,MATCH('Final Fee Tables'!$D58,'Calc Tool'!$D$70:$D$81,0),MATCH('Final Fee Tables'!P$15,'Calc Tool'!$J$69:$M$69,0)),"No bid")</f>
        <v>No bid</v>
      </c>
      <c r="Q58" s="27" t="str">
        <f>IFERROR(
INDEX('Calc Tool'!$E$194:$H$205,MATCH('Final Fee Tables'!$D58,'Calc Tool'!$D$70:$D$81,0),MATCH('Final Fee Tables'!Q$14,'Calc Tool'!$E$69:$H$69,0))+
INDEX('Calc Tool'!$J$194:$M$205,MATCH('Final Fee Tables'!$D58,'Calc Tool'!$D$70:$D$81,0),MATCH('Final Fee Tables'!Q$15,'Calc Tool'!$J$69:$M$69,0)),"No bid")</f>
        <v>No bid</v>
      </c>
      <c r="R58" s="27" t="str">
        <f>IFERROR(
INDEX('Calc Tool'!$E$194:$H$205,MATCH('Final Fee Tables'!$D58,'Calc Tool'!$D$70:$D$81,0),MATCH('Final Fee Tables'!R$14,'Calc Tool'!$E$69:$H$69,0))+
INDEX('Calc Tool'!$J$194:$M$205,MATCH('Final Fee Tables'!$D58,'Calc Tool'!$D$70:$D$81,0),MATCH('Final Fee Tables'!R$15,'Calc Tool'!$J$69:$M$69,0)),"No bid")</f>
        <v>No bid</v>
      </c>
      <c r="S58" s="27" t="str">
        <f>IFERROR(
INDEX('Calc Tool'!$E$194:$H$205,MATCH('Final Fee Tables'!$D58,'Calc Tool'!$D$70:$D$81,0),MATCH('Final Fee Tables'!S$14,'Calc Tool'!$E$69:$H$69,0))+
INDEX('Calc Tool'!$J$194:$M$205,MATCH('Final Fee Tables'!$D58,'Calc Tool'!$D$70:$D$81,0),MATCH('Final Fee Tables'!S$15,'Calc Tool'!$J$69:$M$69,0)),"No bid")</f>
        <v>No bid</v>
      </c>
      <c r="T58" s="27" t="str">
        <f>IFERROR(
INDEX('Calc Tool'!$E$194:$H$205,MATCH('Final Fee Tables'!$D58,'Calc Tool'!$D$70:$D$81,0),MATCH('Final Fee Tables'!T$14,'Calc Tool'!$E$69:$H$69,0))+
INDEX('Calc Tool'!$J$194:$M$205,MATCH('Final Fee Tables'!$D58,'Calc Tool'!$D$70:$D$81,0),MATCH('Final Fee Tables'!T$15,'Calc Tool'!$J$69:$M$69,0)),"No bid")</f>
        <v>No bid</v>
      </c>
    </row>
    <row r="59" spans="3:20" ht="24.75" customHeight="1" x14ac:dyDescent="0.3">
      <c r="D59" s="9" t="str">
        <f t="shared" si="0"/>
        <v>Agencies - SCS</v>
      </c>
      <c r="E59" s="44">
        <v>0</v>
      </c>
      <c r="F59" s="44">
        <v>0</v>
      </c>
      <c r="G59" s="44">
        <v>0</v>
      </c>
      <c r="H59" s="44">
        <v>0</v>
      </c>
      <c r="I59" s="44">
        <v>0</v>
      </c>
      <c r="J59" s="44">
        <v>0</v>
      </c>
      <c r="K59" s="44">
        <v>0</v>
      </c>
      <c r="L59" s="44">
        <v>0</v>
      </c>
      <c r="M59" s="27" t="str">
        <f>IFERROR(
INDEX('Calc Tool'!$E$194:$H$205,MATCH('Final Fee Tables'!$D59,'Calc Tool'!$D$70:$D$81,0),MATCH('Final Fee Tables'!M$14,'Calc Tool'!$E$69:$H$69,0))+
INDEX('Calc Tool'!$J$194:$M$205,MATCH('Final Fee Tables'!$D59,'Calc Tool'!$D$70:$D$81,0),MATCH('Final Fee Tables'!M$15,'Calc Tool'!$J$69:$M$69,0)),"No bid")</f>
        <v>No bid</v>
      </c>
      <c r="N59" s="27" t="str">
        <f>IFERROR(
INDEX('Calc Tool'!$E$194:$H$205,MATCH('Final Fee Tables'!$D59,'Calc Tool'!$D$70:$D$81,0),MATCH('Final Fee Tables'!N$14,'Calc Tool'!$E$69:$H$69,0))+
INDEX('Calc Tool'!$J$194:$M$205,MATCH('Final Fee Tables'!$D59,'Calc Tool'!$D$70:$D$81,0),MATCH('Final Fee Tables'!N$15,'Calc Tool'!$J$69:$M$69,0)),"No bid")</f>
        <v>No bid</v>
      </c>
      <c r="O59" s="27" t="str">
        <f>IFERROR(
INDEX('Calc Tool'!$E$194:$H$205,MATCH('Final Fee Tables'!$D59,'Calc Tool'!$D$70:$D$81,0),MATCH('Final Fee Tables'!O$14,'Calc Tool'!$E$69:$H$69,0))+
INDEX('Calc Tool'!$J$194:$M$205,MATCH('Final Fee Tables'!$D59,'Calc Tool'!$D$70:$D$81,0),MATCH('Final Fee Tables'!O$15,'Calc Tool'!$J$69:$M$69,0)),"No bid")</f>
        <v>No bid</v>
      </c>
      <c r="P59" s="27" t="str">
        <f>IFERROR(
INDEX('Calc Tool'!$E$194:$H$205,MATCH('Final Fee Tables'!$D59,'Calc Tool'!$D$70:$D$81,0),MATCH('Final Fee Tables'!P$14,'Calc Tool'!$E$69:$H$69,0))+
INDEX('Calc Tool'!$J$194:$M$205,MATCH('Final Fee Tables'!$D59,'Calc Tool'!$D$70:$D$81,0),MATCH('Final Fee Tables'!P$15,'Calc Tool'!$J$69:$M$69,0)),"No bid")</f>
        <v>No bid</v>
      </c>
      <c r="Q59" s="27" t="str">
        <f>IFERROR(
INDEX('Calc Tool'!$E$194:$H$205,MATCH('Final Fee Tables'!$D59,'Calc Tool'!$D$70:$D$81,0),MATCH('Final Fee Tables'!Q$14,'Calc Tool'!$E$69:$H$69,0))+
INDEX('Calc Tool'!$J$194:$M$205,MATCH('Final Fee Tables'!$D59,'Calc Tool'!$D$70:$D$81,0),MATCH('Final Fee Tables'!Q$15,'Calc Tool'!$J$69:$M$69,0)),"No bid")</f>
        <v>No bid</v>
      </c>
      <c r="R59" s="27" t="str">
        <f>IFERROR(
INDEX('Calc Tool'!$E$194:$H$205,MATCH('Final Fee Tables'!$D59,'Calc Tool'!$D$70:$D$81,0),MATCH('Final Fee Tables'!R$14,'Calc Tool'!$E$69:$H$69,0))+
INDEX('Calc Tool'!$J$194:$M$205,MATCH('Final Fee Tables'!$D59,'Calc Tool'!$D$70:$D$81,0),MATCH('Final Fee Tables'!R$15,'Calc Tool'!$J$69:$M$69,0)),"No bid")</f>
        <v>No bid</v>
      </c>
      <c r="S59" s="27" t="str">
        <f>IFERROR(
INDEX('Calc Tool'!$E$194:$H$205,MATCH('Final Fee Tables'!$D59,'Calc Tool'!$D$70:$D$81,0),MATCH('Final Fee Tables'!S$14,'Calc Tool'!$E$69:$H$69,0))+
INDEX('Calc Tool'!$J$194:$M$205,MATCH('Final Fee Tables'!$D59,'Calc Tool'!$D$70:$D$81,0),MATCH('Final Fee Tables'!S$15,'Calc Tool'!$J$69:$M$69,0)),"No bid")</f>
        <v>No bid</v>
      </c>
      <c r="T59" s="27" t="str">
        <f>IFERROR(
INDEX('Calc Tool'!$E$194:$H$205,MATCH('Final Fee Tables'!$D59,'Calc Tool'!$D$70:$D$81,0),MATCH('Final Fee Tables'!T$14,'Calc Tool'!$E$69:$H$69,0))+
INDEX('Calc Tool'!$J$194:$M$205,MATCH('Final Fee Tables'!$D59,'Calc Tool'!$D$70:$D$81,0),MATCH('Final Fee Tables'!T$15,'Calc Tool'!$J$69:$M$69,0)),"No bid")</f>
        <v>No bid</v>
      </c>
    </row>
    <row r="60" spans="3:20" ht="24.75" customHeight="1" x14ac:dyDescent="0.3">
      <c r="D60" s="9" t="str">
        <f t="shared" si="0"/>
        <v>Agencies - Niche</v>
      </c>
      <c r="E60" s="27" t="str">
        <f>IFERROR(
INDEX('Calc Tool'!$E$194:$H$205,MATCH('Final Fee Tables'!$D60,'Calc Tool'!$D$70:$D$81,0),MATCH('Final Fee Tables'!E$14,'Calc Tool'!$E$69:$H$69,0))+
INDEX('Calc Tool'!$J$194:$M$205,MATCH('Final Fee Tables'!$D60,'Calc Tool'!$D$70:$D$81,0),MATCH('Final Fee Tables'!E$15,'Calc Tool'!$J$69:$M$69,0)),"No bid")</f>
        <v>No bid</v>
      </c>
      <c r="F60" s="27" t="str">
        <f>IFERROR(
INDEX('Calc Tool'!$E$194:$H$205,MATCH('Final Fee Tables'!$D60,'Calc Tool'!$D$70:$D$81,0),MATCH('Final Fee Tables'!F$14,'Calc Tool'!$E$69:$H$69,0))+
INDEX('Calc Tool'!$J$194:$M$205,MATCH('Final Fee Tables'!$D60,'Calc Tool'!$D$70:$D$81,0),MATCH('Final Fee Tables'!F$15,'Calc Tool'!$J$69:$M$69,0)),"No bid")</f>
        <v>No bid</v>
      </c>
      <c r="G60" s="27" t="str">
        <f>IFERROR(
INDEX('Calc Tool'!$E$194:$H$205,MATCH('Final Fee Tables'!$D60,'Calc Tool'!$D$70:$D$81,0),MATCH('Final Fee Tables'!G$14,'Calc Tool'!$E$69:$H$69,0))+
INDEX('Calc Tool'!$J$194:$M$205,MATCH('Final Fee Tables'!$D60,'Calc Tool'!$D$70:$D$81,0),MATCH('Final Fee Tables'!G$15,'Calc Tool'!$J$69:$M$69,0)),"No bid")</f>
        <v>No bid</v>
      </c>
      <c r="H60" s="27" t="str">
        <f>IFERROR(
INDEX('Calc Tool'!$E$194:$H$205,MATCH('Final Fee Tables'!$D60,'Calc Tool'!$D$70:$D$81,0),MATCH('Final Fee Tables'!H$14,'Calc Tool'!$E$69:$H$69,0))+
INDEX('Calc Tool'!$J$194:$M$205,MATCH('Final Fee Tables'!$D60,'Calc Tool'!$D$70:$D$81,0),MATCH('Final Fee Tables'!H$15,'Calc Tool'!$J$69:$M$69,0)),"No bid")</f>
        <v>No bid</v>
      </c>
      <c r="I60" s="27" t="str">
        <f>IFERROR(
INDEX('Calc Tool'!$E$194:$H$205,MATCH('Final Fee Tables'!$D60,'Calc Tool'!$D$70:$D$81,0),MATCH('Final Fee Tables'!I$14,'Calc Tool'!$E$69:$H$69,0))+
INDEX('Calc Tool'!$J$194:$M$205,MATCH('Final Fee Tables'!$D60,'Calc Tool'!$D$70:$D$81,0),MATCH('Final Fee Tables'!I$15,'Calc Tool'!$J$69:$M$69,0)),"No bid")</f>
        <v>No bid</v>
      </c>
      <c r="J60" s="27" t="str">
        <f>IFERROR(
INDEX('Calc Tool'!$E$194:$H$205,MATCH('Final Fee Tables'!$D60,'Calc Tool'!$D$70:$D$81,0),MATCH('Final Fee Tables'!J$14,'Calc Tool'!$E$69:$H$69,0))+
INDEX('Calc Tool'!$J$194:$M$205,MATCH('Final Fee Tables'!$D60,'Calc Tool'!$D$70:$D$81,0),MATCH('Final Fee Tables'!J$15,'Calc Tool'!$J$69:$M$69,0)),"No bid")</f>
        <v>No bid</v>
      </c>
      <c r="K60" s="27" t="str">
        <f>IFERROR(
INDEX('Calc Tool'!$E$194:$H$205,MATCH('Final Fee Tables'!$D60,'Calc Tool'!$D$70:$D$81,0),MATCH('Final Fee Tables'!K$14,'Calc Tool'!$E$69:$H$69,0))+
INDEX('Calc Tool'!$J$194:$M$205,MATCH('Final Fee Tables'!$D60,'Calc Tool'!$D$70:$D$81,0),MATCH('Final Fee Tables'!K$15,'Calc Tool'!$J$69:$M$69,0)),"No bid")</f>
        <v>No bid</v>
      </c>
      <c r="L60" s="27" t="str">
        <f>IFERROR(
INDEX('Calc Tool'!$E$194:$H$205,MATCH('Final Fee Tables'!$D60,'Calc Tool'!$D$70:$D$81,0),MATCH('Final Fee Tables'!L$14,'Calc Tool'!$E$69:$H$69,0))+
INDEX('Calc Tool'!$J$194:$M$205,MATCH('Final Fee Tables'!$D60,'Calc Tool'!$D$70:$D$81,0),MATCH('Final Fee Tables'!L$15,'Calc Tool'!$J$69:$M$69,0)),"No bid")</f>
        <v>No bid</v>
      </c>
      <c r="M60" s="27" t="str">
        <f>IFERROR(
INDEX('Calc Tool'!$E$194:$H$205,MATCH('Final Fee Tables'!$D60,'Calc Tool'!$D$70:$D$81,0),MATCH('Final Fee Tables'!M$14,'Calc Tool'!$E$69:$H$69,0))+
INDEX('Calc Tool'!$J$194:$M$205,MATCH('Final Fee Tables'!$D60,'Calc Tool'!$D$70:$D$81,0),MATCH('Final Fee Tables'!M$15,'Calc Tool'!$J$69:$M$69,0)),"No bid")</f>
        <v>No bid</v>
      </c>
      <c r="N60" s="27" t="str">
        <f>IFERROR(
INDEX('Calc Tool'!$E$194:$H$205,MATCH('Final Fee Tables'!$D60,'Calc Tool'!$D$70:$D$81,0),MATCH('Final Fee Tables'!N$14,'Calc Tool'!$E$69:$H$69,0))+
INDEX('Calc Tool'!$J$194:$M$205,MATCH('Final Fee Tables'!$D60,'Calc Tool'!$D$70:$D$81,0),MATCH('Final Fee Tables'!N$15,'Calc Tool'!$J$69:$M$69,0)),"No bid")</f>
        <v>No bid</v>
      </c>
      <c r="O60" s="27" t="str">
        <f>IFERROR(
INDEX('Calc Tool'!$E$194:$H$205,MATCH('Final Fee Tables'!$D60,'Calc Tool'!$D$70:$D$81,0),MATCH('Final Fee Tables'!O$14,'Calc Tool'!$E$69:$H$69,0))+
INDEX('Calc Tool'!$J$194:$M$205,MATCH('Final Fee Tables'!$D60,'Calc Tool'!$D$70:$D$81,0),MATCH('Final Fee Tables'!O$15,'Calc Tool'!$J$69:$M$69,0)),"No bid")</f>
        <v>No bid</v>
      </c>
      <c r="P60" s="27" t="str">
        <f>IFERROR(
INDEX('Calc Tool'!$E$194:$H$205,MATCH('Final Fee Tables'!$D60,'Calc Tool'!$D$70:$D$81,0),MATCH('Final Fee Tables'!P$14,'Calc Tool'!$E$69:$H$69,0))+
INDEX('Calc Tool'!$J$194:$M$205,MATCH('Final Fee Tables'!$D60,'Calc Tool'!$D$70:$D$81,0),MATCH('Final Fee Tables'!P$15,'Calc Tool'!$J$69:$M$69,0)),"No bid")</f>
        <v>No bid</v>
      </c>
      <c r="Q60" s="27" t="str">
        <f>IFERROR(
INDEX('Calc Tool'!$E$194:$H$205,MATCH('Final Fee Tables'!$D60,'Calc Tool'!$D$70:$D$81,0),MATCH('Final Fee Tables'!Q$14,'Calc Tool'!$E$69:$H$69,0))+
INDEX('Calc Tool'!$J$194:$M$205,MATCH('Final Fee Tables'!$D60,'Calc Tool'!$D$70:$D$81,0),MATCH('Final Fee Tables'!Q$15,'Calc Tool'!$J$69:$M$69,0)),"No bid")</f>
        <v>No bid</v>
      </c>
      <c r="R60" s="27" t="str">
        <f>IFERROR(
INDEX('Calc Tool'!$E$194:$H$205,MATCH('Final Fee Tables'!$D60,'Calc Tool'!$D$70:$D$81,0),MATCH('Final Fee Tables'!R$14,'Calc Tool'!$E$69:$H$69,0))+
INDEX('Calc Tool'!$J$194:$M$205,MATCH('Final Fee Tables'!$D60,'Calc Tool'!$D$70:$D$81,0),MATCH('Final Fee Tables'!R$15,'Calc Tool'!$J$69:$M$69,0)),"No bid")</f>
        <v>No bid</v>
      </c>
      <c r="S60" s="27" t="str">
        <f>IFERROR(
INDEX('Calc Tool'!$E$194:$H$205,MATCH('Final Fee Tables'!$D60,'Calc Tool'!$D$70:$D$81,0),MATCH('Final Fee Tables'!S$14,'Calc Tool'!$E$69:$H$69,0))+
INDEX('Calc Tool'!$J$194:$M$205,MATCH('Final Fee Tables'!$D60,'Calc Tool'!$D$70:$D$81,0),MATCH('Final Fee Tables'!S$15,'Calc Tool'!$J$69:$M$69,0)),"No bid")</f>
        <v>No bid</v>
      </c>
      <c r="T60" s="27" t="str">
        <f>IFERROR(
INDEX('Calc Tool'!$E$194:$H$205,MATCH('Final Fee Tables'!$D60,'Calc Tool'!$D$70:$D$81,0),MATCH('Final Fee Tables'!T$14,'Calc Tool'!$E$69:$H$69,0))+
INDEX('Calc Tool'!$J$194:$M$205,MATCH('Final Fee Tables'!$D60,'Calc Tool'!$D$70:$D$81,0),MATCH('Final Fee Tables'!T$15,'Calc Tool'!$J$69:$M$69,0)),"No bid")</f>
        <v>No bid</v>
      </c>
    </row>
    <row r="61" spans="3:20" ht="24.75" customHeight="1" x14ac:dyDescent="0.3">
      <c r="D61" s="9" t="str">
        <f t="shared" si="0"/>
        <v>Agencies - Admin &amp; Clerical</v>
      </c>
      <c r="E61" s="27" t="str">
        <f>IFERROR(
INDEX('Calc Tool'!$E$194:$H$205,MATCH('Final Fee Tables'!$D61,'Calc Tool'!$D$70:$D$81,0),MATCH('Final Fee Tables'!E$14,'Calc Tool'!$E$69:$H$69,0))+
INDEX('Calc Tool'!$J$194:$M$205,MATCH('Final Fee Tables'!$D61,'Calc Tool'!$D$70:$D$81,0),MATCH('Final Fee Tables'!E$15,'Calc Tool'!$J$69:$M$69,0)),"No bid")</f>
        <v>No bid</v>
      </c>
      <c r="F61" s="27" t="str">
        <f>IFERROR(
INDEX('Calc Tool'!$E$194:$H$205,MATCH('Final Fee Tables'!$D61,'Calc Tool'!$D$70:$D$81,0),MATCH('Final Fee Tables'!F$14,'Calc Tool'!$E$69:$H$69,0))+
INDEX('Calc Tool'!$J$194:$M$205,MATCH('Final Fee Tables'!$D61,'Calc Tool'!$D$70:$D$81,0),MATCH('Final Fee Tables'!F$15,'Calc Tool'!$J$69:$M$69,0)),"No bid")</f>
        <v>No bid</v>
      </c>
      <c r="G61" s="27" t="str">
        <f>IFERROR(
INDEX('Calc Tool'!$E$194:$H$205,MATCH('Final Fee Tables'!$D61,'Calc Tool'!$D$70:$D$81,0),MATCH('Final Fee Tables'!G$14,'Calc Tool'!$E$69:$H$69,0))+
INDEX('Calc Tool'!$J$194:$M$205,MATCH('Final Fee Tables'!$D61,'Calc Tool'!$D$70:$D$81,0),MATCH('Final Fee Tables'!G$15,'Calc Tool'!$J$69:$M$69,0)),"No bid")</f>
        <v>No bid</v>
      </c>
      <c r="H61" s="27" t="str">
        <f>IFERROR(
INDEX('Calc Tool'!$E$194:$H$205,MATCH('Final Fee Tables'!$D61,'Calc Tool'!$D$70:$D$81,0),MATCH('Final Fee Tables'!H$14,'Calc Tool'!$E$69:$H$69,0))+
INDEX('Calc Tool'!$J$194:$M$205,MATCH('Final Fee Tables'!$D61,'Calc Tool'!$D$70:$D$81,0),MATCH('Final Fee Tables'!H$15,'Calc Tool'!$J$69:$M$69,0)),"No bid")</f>
        <v>No bid</v>
      </c>
      <c r="I61" s="27" t="str">
        <f>IFERROR(
INDEX('Calc Tool'!$E$194:$H$205,MATCH('Final Fee Tables'!$D61,'Calc Tool'!$D$70:$D$81,0),MATCH('Final Fee Tables'!I$14,'Calc Tool'!$E$69:$H$69,0))+
INDEX('Calc Tool'!$J$194:$M$205,MATCH('Final Fee Tables'!$D61,'Calc Tool'!$D$70:$D$81,0),MATCH('Final Fee Tables'!I$15,'Calc Tool'!$J$69:$M$69,0)),"No bid")</f>
        <v>No bid</v>
      </c>
      <c r="J61" s="27" t="str">
        <f>IFERROR(
INDEX('Calc Tool'!$E$194:$H$205,MATCH('Final Fee Tables'!$D61,'Calc Tool'!$D$70:$D$81,0),MATCH('Final Fee Tables'!J$14,'Calc Tool'!$E$69:$H$69,0))+
INDEX('Calc Tool'!$J$194:$M$205,MATCH('Final Fee Tables'!$D61,'Calc Tool'!$D$70:$D$81,0),MATCH('Final Fee Tables'!J$15,'Calc Tool'!$J$69:$M$69,0)),"No bid")</f>
        <v>No bid</v>
      </c>
      <c r="K61" s="27" t="str">
        <f>IFERROR(
INDEX('Calc Tool'!$E$194:$H$205,MATCH('Final Fee Tables'!$D61,'Calc Tool'!$D$70:$D$81,0),MATCH('Final Fee Tables'!K$14,'Calc Tool'!$E$69:$H$69,0))+
INDEX('Calc Tool'!$J$194:$M$205,MATCH('Final Fee Tables'!$D61,'Calc Tool'!$D$70:$D$81,0),MATCH('Final Fee Tables'!K$15,'Calc Tool'!$J$69:$M$69,0)),"No bid")</f>
        <v>No bid</v>
      </c>
      <c r="L61" s="27" t="str">
        <f>IFERROR(
INDEX('Calc Tool'!$E$194:$H$205,MATCH('Final Fee Tables'!$D61,'Calc Tool'!$D$70:$D$81,0),MATCH('Final Fee Tables'!L$14,'Calc Tool'!$E$69:$H$69,0))+
INDEX('Calc Tool'!$J$194:$M$205,MATCH('Final Fee Tables'!$D61,'Calc Tool'!$D$70:$D$81,0),MATCH('Final Fee Tables'!L$15,'Calc Tool'!$J$69:$M$69,0)),"No bid")</f>
        <v>No bid</v>
      </c>
      <c r="M61" s="44">
        <v>0</v>
      </c>
      <c r="N61" s="44">
        <v>0</v>
      </c>
      <c r="O61" s="44">
        <v>0</v>
      </c>
      <c r="P61" s="44">
        <v>0</v>
      </c>
      <c r="Q61" s="44">
        <v>0</v>
      </c>
      <c r="R61" s="44">
        <v>0</v>
      </c>
      <c r="S61" s="44">
        <v>0</v>
      </c>
      <c r="T61" s="44">
        <v>0</v>
      </c>
    </row>
    <row r="62" spans="3:20" ht="25" customHeight="1" x14ac:dyDescent="0.3">
      <c r="D62" s="9" t="str">
        <f t="shared" si="0"/>
        <v>Agencies - Operational Services</v>
      </c>
      <c r="E62" s="27" t="str">
        <f>IFERROR(
INDEX('Calc Tool'!$E$194:$H$205,MATCH('Final Fee Tables'!$D62,'Calc Tool'!$D$70:$D$81,0),MATCH('Final Fee Tables'!E$14,'Calc Tool'!$E$69:$H$69,0))+
INDEX('Calc Tool'!$J$194:$M$205,MATCH('Final Fee Tables'!$D62,'Calc Tool'!$D$70:$D$81,0),MATCH('Final Fee Tables'!E$15,'Calc Tool'!$J$69:$M$69,0)),"No bid")</f>
        <v>No bid</v>
      </c>
      <c r="F62" s="27" t="str">
        <f>IFERROR(
INDEX('Calc Tool'!$E$194:$H$205,MATCH('Final Fee Tables'!$D62,'Calc Tool'!$D$70:$D$81,0),MATCH('Final Fee Tables'!F$14,'Calc Tool'!$E$69:$H$69,0))+
INDEX('Calc Tool'!$J$194:$M$205,MATCH('Final Fee Tables'!$D62,'Calc Tool'!$D$70:$D$81,0),MATCH('Final Fee Tables'!F$15,'Calc Tool'!$J$69:$M$69,0)),"No bid")</f>
        <v>No bid</v>
      </c>
      <c r="G62" s="27" t="str">
        <f>IFERROR(
INDEX('Calc Tool'!$E$194:$H$205,MATCH('Final Fee Tables'!$D62,'Calc Tool'!$D$70:$D$81,0),MATCH('Final Fee Tables'!G$14,'Calc Tool'!$E$69:$H$69,0))+
INDEX('Calc Tool'!$J$194:$M$205,MATCH('Final Fee Tables'!$D62,'Calc Tool'!$D$70:$D$81,0),MATCH('Final Fee Tables'!G$15,'Calc Tool'!$J$69:$M$69,0)),"No bid")</f>
        <v>No bid</v>
      </c>
      <c r="H62" s="27" t="str">
        <f>IFERROR(
INDEX('Calc Tool'!$E$194:$H$205,MATCH('Final Fee Tables'!$D62,'Calc Tool'!$D$70:$D$81,0),MATCH('Final Fee Tables'!H$14,'Calc Tool'!$E$69:$H$69,0))+
INDEX('Calc Tool'!$J$194:$M$205,MATCH('Final Fee Tables'!$D62,'Calc Tool'!$D$70:$D$81,0),MATCH('Final Fee Tables'!H$15,'Calc Tool'!$J$69:$M$69,0)),"No bid")</f>
        <v>No bid</v>
      </c>
      <c r="I62" s="27" t="str">
        <f>IFERROR(
INDEX('Calc Tool'!$E$194:$H$205,MATCH('Final Fee Tables'!$D62,'Calc Tool'!$D$70:$D$81,0),MATCH('Final Fee Tables'!I$14,'Calc Tool'!$E$69:$H$69,0))+
INDEX('Calc Tool'!$J$194:$M$205,MATCH('Final Fee Tables'!$D62,'Calc Tool'!$D$70:$D$81,0),MATCH('Final Fee Tables'!I$15,'Calc Tool'!$J$69:$M$69,0)),"No bid")</f>
        <v>No bid</v>
      </c>
      <c r="J62" s="27" t="str">
        <f>IFERROR(
INDEX('Calc Tool'!$E$194:$H$205,MATCH('Final Fee Tables'!$D62,'Calc Tool'!$D$70:$D$81,0),MATCH('Final Fee Tables'!J$14,'Calc Tool'!$E$69:$H$69,0))+
INDEX('Calc Tool'!$J$194:$M$205,MATCH('Final Fee Tables'!$D62,'Calc Tool'!$D$70:$D$81,0),MATCH('Final Fee Tables'!J$15,'Calc Tool'!$J$69:$M$69,0)),"No bid")</f>
        <v>No bid</v>
      </c>
      <c r="K62" s="27" t="str">
        <f>IFERROR(
INDEX('Calc Tool'!$E$194:$H$205,MATCH('Final Fee Tables'!$D62,'Calc Tool'!$D$70:$D$81,0),MATCH('Final Fee Tables'!K$14,'Calc Tool'!$E$69:$H$69,0))+
INDEX('Calc Tool'!$J$194:$M$205,MATCH('Final Fee Tables'!$D62,'Calc Tool'!$D$70:$D$81,0),MATCH('Final Fee Tables'!K$15,'Calc Tool'!$J$69:$M$69,0)),"No bid")</f>
        <v>No bid</v>
      </c>
      <c r="L62" s="27" t="str">
        <f>IFERROR(
INDEX('Calc Tool'!$E$194:$H$205,MATCH('Final Fee Tables'!$D62,'Calc Tool'!$D$70:$D$81,0),MATCH('Final Fee Tables'!L$14,'Calc Tool'!$E$69:$H$69,0))+
INDEX('Calc Tool'!$J$194:$M$205,MATCH('Final Fee Tables'!$D62,'Calc Tool'!$D$70:$D$81,0),MATCH('Final Fee Tables'!L$15,'Calc Tool'!$J$69:$M$69,0)),"No bid")</f>
        <v>No bid</v>
      </c>
      <c r="M62" s="44">
        <v>0</v>
      </c>
      <c r="N62" s="44">
        <v>0</v>
      </c>
      <c r="O62" s="44">
        <v>0</v>
      </c>
      <c r="P62" s="44">
        <v>0</v>
      </c>
      <c r="Q62" s="44">
        <v>0</v>
      </c>
      <c r="R62" s="44">
        <v>0</v>
      </c>
      <c r="S62" s="44">
        <v>0</v>
      </c>
      <c r="T62" s="44">
        <v>0</v>
      </c>
    </row>
    <row r="63" spans="3:20" ht="25" customHeight="1" x14ac:dyDescent="0.3">
      <c r="D63" s="9" t="str">
        <f t="shared" si="0"/>
        <v>Agencies - Other</v>
      </c>
      <c r="E63" s="27" t="str">
        <f>IFERROR(
INDEX('Calc Tool'!$E$194:$H$205,MATCH('Final Fee Tables'!$D63,'Calc Tool'!$D$70:$D$81,0),MATCH('Final Fee Tables'!E$14,'Calc Tool'!$E$69:$H$69,0))+
INDEX('Calc Tool'!$J$194:$M$205,MATCH('Final Fee Tables'!$D63,'Calc Tool'!$D$70:$D$81,0),MATCH('Final Fee Tables'!E$15,'Calc Tool'!$J$69:$M$69,0)),"No bid")</f>
        <v>No bid</v>
      </c>
      <c r="F63" s="27" t="str">
        <f>IFERROR(
INDEX('Calc Tool'!$E$194:$H$205,MATCH('Final Fee Tables'!$D63,'Calc Tool'!$D$70:$D$81,0),MATCH('Final Fee Tables'!F$14,'Calc Tool'!$E$69:$H$69,0))+
INDEX('Calc Tool'!$J$194:$M$205,MATCH('Final Fee Tables'!$D63,'Calc Tool'!$D$70:$D$81,0),MATCH('Final Fee Tables'!F$15,'Calc Tool'!$J$69:$M$69,0)),"No bid")</f>
        <v>No bid</v>
      </c>
      <c r="G63" s="27" t="str">
        <f>IFERROR(
INDEX('Calc Tool'!$E$194:$H$205,MATCH('Final Fee Tables'!$D63,'Calc Tool'!$D$70:$D$81,0),MATCH('Final Fee Tables'!G$14,'Calc Tool'!$E$69:$H$69,0))+
INDEX('Calc Tool'!$J$194:$M$205,MATCH('Final Fee Tables'!$D63,'Calc Tool'!$D$70:$D$81,0),MATCH('Final Fee Tables'!G$15,'Calc Tool'!$J$69:$M$69,0)),"No bid")</f>
        <v>No bid</v>
      </c>
      <c r="H63" s="27" t="str">
        <f>IFERROR(
INDEX('Calc Tool'!$E$194:$H$205,MATCH('Final Fee Tables'!$D63,'Calc Tool'!$D$70:$D$81,0),MATCH('Final Fee Tables'!H$14,'Calc Tool'!$E$69:$H$69,0))+
INDEX('Calc Tool'!$J$194:$M$205,MATCH('Final Fee Tables'!$D63,'Calc Tool'!$D$70:$D$81,0),MATCH('Final Fee Tables'!H$15,'Calc Tool'!$J$69:$M$69,0)),"No bid")</f>
        <v>No bid</v>
      </c>
      <c r="I63" s="27" t="str">
        <f>IFERROR(
INDEX('Calc Tool'!$E$194:$H$205,MATCH('Final Fee Tables'!$D63,'Calc Tool'!$D$70:$D$81,0),MATCH('Final Fee Tables'!I$14,'Calc Tool'!$E$69:$H$69,0))+
INDEX('Calc Tool'!$J$194:$M$205,MATCH('Final Fee Tables'!$D63,'Calc Tool'!$D$70:$D$81,0),MATCH('Final Fee Tables'!I$15,'Calc Tool'!$J$69:$M$69,0)),"No bid")</f>
        <v>No bid</v>
      </c>
      <c r="J63" s="27" t="str">
        <f>IFERROR(
INDEX('Calc Tool'!$E$194:$H$205,MATCH('Final Fee Tables'!$D63,'Calc Tool'!$D$70:$D$81,0),MATCH('Final Fee Tables'!J$14,'Calc Tool'!$E$69:$H$69,0))+
INDEX('Calc Tool'!$J$194:$M$205,MATCH('Final Fee Tables'!$D63,'Calc Tool'!$D$70:$D$81,0),MATCH('Final Fee Tables'!J$15,'Calc Tool'!$J$69:$M$69,0)),"No bid")</f>
        <v>No bid</v>
      </c>
      <c r="K63" s="27" t="str">
        <f>IFERROR(
INDEX('Calc Tool'!$E$194:$H$205,MATCH('Final Fee Tables'!$D63,'Calc Tool'!$D$70:$D$81,0),MATCH('Final Fee Tables'!K$14,'Calc Tool'!$E$69:$H$69,0))+
INDEX('Calc Tool'!$J$194:$M$205,MATCH('Final Fee Tables'!$D63,'Calc Tool'!$D$70:$D$81,0),MATCH('Final Fee Tables'!K$15,'Calc Tool'!$J$69:$M$69,0)),"No bid")</f>
        <v>No bid</v>
      </c>
      <c r="L63" s="27" t="str">
        <f>IFERROR(
INDEX('Calc Tool'!$E$194:$H$205,MATCH('Final Fee Tables'!$D63,'Calc Tool'!$D$70:$D$81,0),MATCH('Final Fee Tables'!L$14,'Calc Tool'!$E$69:$H$69,0))+
INDEX('Calc Tool'!$J$194:$M$205,MATCH('Final Fee Tables'!$D63,'Calc Tool'!$D$70:$D$81,0),MATCH('Final Fee Tables'!L$15,'Calc Tool'!$J$69:$M$69,0)),"No bid")</f>
        <v>No bid</v>
      </c>
      <c r="M63" s="27" t="str">
        <f>IFERROR(
INDEX('Calc Tool'!$E$194:$H$205,MATCH('Final Fee Tables'!$D63,'Calc Tool'!$D$70:$D$81,0),MATCH('Final Fee Tables'!M$14,'Calc Tool'!$E$69:$H$69,0))+
INDEX('Calc Tool'!$J$194:$M$205,MATCH('Final Fee Tables'!$D63,'Calc Tool'!$D$70:$D$81,0),MATCH('Final Fee Tables'!M$15,'Calc Tool'!$J$69:$M$69,0)),"No bid")</f>
        <v>No bid</v>
      </c>
      <c r="N63" s="27" t="str">
        <f>IFERROR(
INDEX('Calc Tool'!$E$194:$H$205,MATCH('Final Fee Tables'!$D63,'Calc Tool'!$D$70:$D$81,0),MATCH('Final Fee Tables'!N$14,'Calc Tool'!$E$69:$H$69,0))+
INDEX('Calc Tool'!$J$194:$M$205,MATCH('Final Fee Tables'!$D63,'Calc Tool'!$D$70:$D$81,0),MATCH('Final Fee Tables'!N$15,'Calc Tool'!$J$69:$M$69,0)),"No bid")</f>
        <v>No bid</v>
      </c>
      <c r="O63" s="27" t="str">
        <f>IFERROR(
INDEX('Calc Tool'!$E$194:$H$205,MATCH('Final Fee Tables'!$D63,'Calc Tool'!$D$70:$D$81,0),MATCH('Final Fee Tables'!O$14,'Calc Tool'!$E$69:$H$69,0))+
INDEX('Calc Tool'!$J$194:$M$205,MATCH('Final Fee Tables'!$D63,'Calc Tool'!$D$70:$D$81,0),MATCH('Final Fee Tables'!O$15,'Calc Tool'!$J$69:$M$69,0)),"No bid")</f>
        <v>No bid</v>
      </c>
      <c r="P63" s="27" t="str">
        <f>IFERROR(
INDEX('Calc Tool'!$E$194:$H$205,MATCH('Final Fee Tables'!$D63,'Calc Tool'!$D$70:$D$81,0),MATCH('Final Fee Tables'!P$14,'Calc Tool'!$E$69:$H$69,0))+
INDEX('Calc Tool'!$J$194:$M$205,MATCH('Final Fee Tables'!$D63,'Calc Tool'!$D$70:$D$81,0),MATCH('Final Fee Tables'!P$15,'Calc Tool'!$J$69:$M$69,0)),"No bid")</f>
        <v>No bid</v>
      </c>
      <c r="Q63" s="27" t="str">
        <f>IFERROR(
INDEX('Calc Tool'!$E$194:$H$205,MATCH('Final Fee Tables'!$D63,'Calc Tool'!$D$70:$D$81,0),MATCH('Final Fee Tables'!Q$14,'Calc Tool'!$E$69:$H$69,0))+
INDEX('Calc Tool'!$J$194:$M$205,MATCH('Final Fee Tables'!$D63,'Calc Tool'!$D$70:$D$81,0),MATCH('Final Fee Tables'!Q$15,'Calc Tool'!$J$69:$M$69,0)),"No bid")</f>
        <v>No bid</v>
      </c>
      <c r="R63" s="27" t="str">
        <f>IFERROR(
INDEX('Calc Tool'!$E$194:$H$205,MATCH('Final Fee Tables'!$D63,'Calc Tool'!$D$70:$D$81,0),MATCH('Final Fee Tables'!R$14,'Calc Tool'!$E$69:$H$69,0))+
INDEX('Calc Tool'!$J$194:$M$205,MATCH('Final Fee Tables'!$D63,'Calc Tool'!$D$70:$D$81,0),MATCH('Final Fee Tables'!R$15,'Calc Tool'!$J$69:$M$69,0)),"No bid")</f>
        <v>No bid</v>
      </c>
      <c r="S63" s="27" t="str">
        <f>IFERROR(
INDEX('Calc Tool'!$E$194:$H$205,MATCH('Final Fee Tables'!$D63,'Calc Tool'!$D$70:$D$81,0),MATCH('Final Fee Tables'!S$14,'Calc Tool'!$E$69:$H$69,0))+
INDEX('Calc Tool'!$J$194:$M$205,MATCH('Final Fee Tables'!$D63,'Calc Tool'!$D$70:$D$81,0),MATCH('Final Fee Tables'!S$15,'Calc Tool'!$J$69:$M$69,0)),"No bid")</f>
        <v>No bid</v>
      </c>
      <c r="T63" s="27" t="str">
        <f>IFERROR(
INDEX('Calc Tool'!$E$194:$H$205,MATCH('Final Fee Tables'!$D63,'Calc Tool'!$D$70:$D$81,0),MATCH('Final Fee Tables'!T$14,'Calc Tool'!$E$69:$H$69,0))+
INDEX('Calc Tool'!$J$194:$M$205,MATCH('Final Fee Tables'!$D63,'Calc Tool'!$D$70:$D$81,0),MATCH('Final Fee Tables'!T$15,'Calc Tool'!$J$69:$M$69,0)),"No bid")</f>
        <v>No bid</v>
      </c>
    </row>
    <row r="64" spans="3:20" ht="25" customHeight="1" x14ac:dyDescent="0.3">
      <c r="D64" s="9" t="str">
        <f t="shared" si="0"/>
        <v>Nominated (Pre-Identified)</v>
      </c>
      <c r="E64" s="27" t="str">
        <f>IFERROR(
INDEX('Calc Tool'!$E$194:$H$205,MATCH('Final Fee Tables'!$D64,'Calc Tool'!$D$70:$D$81,0),MATCH('Final Fee Tables'!E$14,'Calc Tool'!$E$69:$H$69,0))+
INDEX('Calc Tool'!$J$194:$M$205,MATCH('Final Fee Tables'!$D64,'Calc Tool'!$D$70:$D$81,0),MATCH('Final Fee Tables'!E$15,'Calc Tool'!$J$69:$M$69,0)),"No bid")</f>
        <v>No bid</v>
      </c>
      <c r="F64" s="27" t="str">
        <f>IFERROR(
INDEX('Calc Tool'!$E$194:$H$205,MATCH('Final Fee Tables'!$D64,'Calc Tool'!$D$70:$D$81,0),MATCH('Final Fee Tables'!F$14,'Calc Tool'!$E$69:$H$69,0))+
INDEX('Calc Tool'!$J$194:$M$205,MATCH('Final Fee Tables'!$D64,'Calc Tool'!$D$70:$D$81,0),MATCH('Final Fee Tables'!F$15,'Calc Tool'!$J$69:$M$69,0)),"No bid")</f>
        <v>No bid</v>
      </c>
      <c r="G64" s="27" t="str">
        <f>IFERROR(
INDEX('Calc Tool'!$E$194:$H$205,MATCH('Final Fee Tables'!$D64,'Calc Tool'!$D$70:$D$81,0),MATCH('Final Fee Tables'!G$14,'Calc Tool'!$E$69:$H$69,0))+
INDEX('Calc Tool'!$J$194:$M$205,MATCH('Final Fee Tables'!$D64,'Calc Tool'!$D$70:$D$81,0),MATCH('Final Fee Tables'!G$15,'Calc Tool'!$J$69:$M$69,0)),"No bid")</f>
        <v>No bid</v>
      </c>
      <c r="H64" s="27" t="str">
        <f>IFERROR(
INDEX('Calc Tool'!$E$194:$H$205,MATCH('Final Fee Tables'!$D64,'Calc Tool'!$D$70:$D$81,0),MATCH('Final Fee Tables'!H$14,'Calc Tool'!$E$69:$H$69,0))+
INDEX('Calc Tool'!$J$194:$M$205,MATCH('Final Fee Tables'!$D64,'Calc Tool'!$D$70:$D$81,0),MATCH('Final Fee Tables'!H$15,'Calc Tool'!$J$69:$M$69,0)),"No bid")</f>
        <v>No bid</v>
      </c>
      <c r="I64" s="27" t="str">
        <f>IFERROR(
INDEX('Calc Tool'!$E$194:$H$205,MATCH('Final Fee Tables'!$D64,'Calc Tool'!$D$70:$D$81,0),MATCH('Final Fee Tables'!I$14,'Calc Tool'!$E$69:$H$69,0))+
INDEX('Calc Tool'!$J$194:$M$205,MATCH('Final Fee Tables'!$D64,'Calc Tool'!$D$70:$D$81,0),MATCH('Final Fee Tables'!I$15,'Calc Tool'!$J$69:$M$69,0)),"No bid")</f>
        <v>No bid</v>
      </c>
      <c r="J64" s="27" t="str">
        <f>IFERROR(
INDEX('Calc Tool'!$E$194:$H$205,MATCH('Final Fee Tables'!$D64,'Calc Tool'!$D$70:$D$81,0),MATCH('Final Fee Tables'!J$14,'Calc Tool'!$E$69:$H$69,0))+
INDEX('Calc Tool'!$J$194:$M$205,MATCH('Final Fee Tables'!$D64,'Calc Tool'!$D$70:$D$81,0),MATCH('Final Fee Tables'!J$15,'Calc Tool'!$J$69:$M$69,0)),"No bid")</f>
        <v>No bid</v>
      </c>
      <c r="K64" s="27" t="str">
        <f>IFERROR(
INDEX('Calc Tool'!$E$194:$H$205,MATCH('Final Fee Tables'!$D64,'Calc Tool'!$D$70:$D$81,0),MATCH('Final Fee Tables'!K$14,'Calc Tool'!$E$69:$H$69,0))+
INDEX('Calc Tool'!$J$194:$M$205,MATCH('Final Fee Tables'!$D64,'Calc Tool'!$D$70:$D$81,0),MATCH('Final Fee Tables'!K$15,'Calc Tool'!$J$69:$M$69,0)),"No bid")</f>
        <v>No bid</v>
      </c>
      <c r="L64" s="27" t="str">
        <f>IFERROR(
INDEX('Calc Tool'!$E$194:$H$205,MATCH('Final Fee Tables'!$D64,'Calc Tool'!$D$70:$D$81,0),MATCH('Final Fee Tables'!L$14,'Calc Tool'!$E$69:$H$69,0))+
INDEX('Calc Tool'!$J$194:$M$205,MATCH('Final Fee Tables'!$D64,'Calc Tool'!$D$70:$D$81,0),MATCH('Final Fee Tables'!L$15,'Calc Tool'!$J$69:$M$69,0)),"No bid")</f>
        <v>No bid</v>
      </c>
      <c r="M64" s="27" t="str">
        <f>IFERROR(
INDEX('Calc Tool'!$E$194:$H$205,MATCH('Final Fee Tables'!$D64,'Calc Tool'!$D$70:$D$81,0),MATCH('Final Fee Tables'!M$14,'Calc Tool'!$E$69:$H$69,0))+
INDEX('Calc Tool'!$J$194:$M$205,MATCH('Final Fee Tables'!$D64,'Calc Tool'!$D$70:$D$81,0),MATCH('Final Fee Tables'!M$15,'Calc Tool'!$J$69:$M$69,0)),"No bid")</f>
        <v>No bid</v>
      </c>
      <c r="N64" s="27" t="str">
        <f>IFERROR(
INDEX('Calc Tool'!$E$194:$H$205,MATCH('Final Fee Tables'!$D64,'Calc Tool'!$D$70:$D$81,0),MATCH('Final Fee Tables'!N$14,'Calc Tool'!$E$69:$H$69,0))+
INDEX('Calc Tool'!$J$194:$M$205,MATCH('Final Fee Tables'!$D64,'Calc Tool'!$D$70:$D$81,0),MATCH('Final Fee Tables'!N$15,'Calc Tool'!$J$69:$M$69,0)),"No bid")</f>
        <v>No bid</v>
      </c>
      <c r="O64" s="27" t="str">
        <f>IFERROR(
INDEX('Calc Tool'!$E$194:$H$205,MATCH('Final Fee Tables'!$D64,'Calc Tool'!$D$70:$D$81,0),MATCH('Final Fee Tables'!O$14,'Calc Tool'!$E$69:$H$69,0))+
INDEX('Calc Tool'!$J$194:$M$205,MATCH('Final Fee Tables'!$D64,'Calc Tool'!$D$70:$D$81,0),MATCH('Final Fee Tables'!O$15,'Calc Tool'!$J$69:$M$69,0)),"No bid")</f>
        <v>No bid</v>
      </c>
      <c r="P64" s="27" t="str">
        <f>IFERROR(
INDEX('Calc Tool'!$E$194:$H$205,MATCH('Final Fee Tables'!$D64,'Calc Tool'!$D$70:$D$81,0),MATCH('Final Fee Tables'!P$14,'Calc Tool'!$E$69:$H$69,0))+
INDEX('Calc Tool'!$J$194:$M$205,MATCH('Final Fee Tables'!$D64,'Calc Tool'!$D$70:$D$81,0),MATCH('Final Fee Tables'!P$15,'Calc Tool'!$J$69:$M$69,0)),"No bid")</f>
        <v>No bid</v>
      </c>
      <c r="Q64" s="27" t="str">
        <f>IFERROR(
INDEX('Calc Tool'!$E$194:$H$205,MATCH('Final Fee Tables'!$D64,'Calc Tool'!$D$70:$D$81,0),MATCH('Final Fee Tables'!Q$14,'Calc Tool'!$E$69:$H$69,0))+
INDEX('Calc Tool'!$J$194:$M$205,MATCH('Final Fee Tables'!$D64,'Calc Tool'!$D$70:$D$81,0),MATCH('Final Fee Tables'!Q$15,'Calc Tool'!$J$69:$M$69,0)),"No bid")</f>
        <v>No bid</v>
      </c>
      <c r="R64" s="27" t="str">
        <f>IFERROR(
INDEX('Calc Tool'!$E$194:$H$205,MATCH('Final Fee Tables'!$D64,'Calc Tool'!$D$70:$D$81,0),MATCH('Final Fee Tables'!R$14,'Calc Tool'!$E$69:$H$69,0))+
INDEX('Calc Tool'!$J$194:$M$205,MATCH('Final Fee Tables'!$D64,'Calc Tool'!$D$70:$D$81,0),MATCH('Final Fee Tables'!R$15,'Calc Tool'!$J$69:$M$69,0)),"No bid")</f>
        <v>No bid</v>
      </c>
      <c r="S64" s="27" t="str">
        <f>IFERROR(
INDEX('Calc Tool'!$E$194:$H$205,MATCH('Final Fee Tables'!$D64,'Calc Tool'!$D$70:$D$81,0),MATCH('Final Fee Tables'!S$14,'Calc Tool'!$E$69:$H$69,0))+
INDEX('Calc Tool'!$J$194:$M$205,MATCH('Final Fee Tables'!$D64,'Calc Tool'!$D$70:$D$81,0),MATCH('Final Fee Tables'!S$15,'Calc Tool'!$J$69:$M$69,0)),"No bid")</f>
        <v>No bid</v>
      </c>
      <c r="T64" s="27" t="str">
        <f>IFERROR(
INDEX('Calc Tool'!$E$194:$H$205,MATCH('Final Fee Tables'!$D64,'Calc Tool'!$D$70:$D$81,0),MATCH('Final Fee Tables'!T$14,'Calc Tool'!$E$69:$H$69,0))+
INDEX('Calc Tool'!$J$194:$M$205,MATCH('Final Fee Tables'!$D64,'Calc Tool'!$D$70:$D$81,0),MATCH('Final Fee Tables'!T$15,'Calc Tool'!$J$69:$M$69,0)),"No bid")</f>
        <v>No bid</v>
      </c>
    </row>
    <row r="65" spans="3:20" ht="25" customHeight="1" x14ac:dyDescent="0.3">
      <c r="D65" s="9" t="str">
        <f t="shared" si="0"/>
        <v>Resource Augmentation</v>
      </c>
      <c r="E65" s="27" t="str">
        <f>IFERROR(
INDEX('Calc Tool'!$E$194:$H$205,MATCH('Final Fee Tables'!$D65,'Calc Tool'!$D$70:$D$81,0),MATCH('Final Fee Tables'!E$14,'Calc Tool'!$E$69:$H$69,0))+
INDEX('Calc Tool'!$J$194:$M$205,MATCH('Final Fee Tables'!$D65,'Calc Tool'!$D$70:$D$81,0),MATCH('Final Fee Tables'!E$15,'Calc Tool'!$J$69:$M$69,0)),"No bid")</f>
        <v>No bid</v>
      </c>
      <c r="F65" s="27" t="str">
        <f>IFERROR(
INDEX('Calc Tool'!$E$194:$H$205,MATCH('Final Fee Tables'!$D65,'Calc Tool'!$D$70:$D$81,0),MATCH('Final Fee Tables'!F$14,'Calc Tool'!$E$69:$H$69,0))+
INDEX('Calc Tool'!$J$194:$M$205,MATCH('Final Fee Tables'!$D65,'Calc Tool'!$D$70:$D$81,0),MATCH('Final Fee Tables'!F$15,'Calc Tool'!$J$69:$M$69,0)),"No bid")</f>
        <v>No bid</v>
      </c>
      <c r="G65" s="27" t="str">
        <f>IFERROR(
INDEX('Calc Tool'!$E$194:$H$205,MATCH('Final Fee Tables'!$D65,'Calc Tool'!$D$70:$D$81,0),MATCH('Final Fee Tables'!G$14,'Calc Tool'!$E$69:$H$69,0))+
INDEX('Calc Tool'!$J$194:$M$205,MATCH('Final Fee Tables'!$D65,'Calc Tool'!$D$70:$D$81,0),MATCH('Final Fee Tables'!G$15,'Calc Tool'!$J$69:$M$69,0)),"No bid")</f>
        <v>No bid</v>
      </c>
      <c r="H65" s="27" t="str">
        <f>IFERROR(
INDEX('Calc Tool'!$E$194:$H$205,MATCH('Final Fee Tables'!$D65,'Calc Tool'!$D$70:$D$81,0),MATCH('Final Fee Tables'!H$14,'Calc Tool'!$E$69:$H$69,0))+
INDEX('Calc Tool'!$J$194:$M$205,MATCH('Final Fee Tables'!$D65,'Calc Tool'!$D$70:$D$81,0),MATCH('Final Fee Tables'!H$15,'Calc Tool'!$J$69:$M$69,0)),"No bid")</f>
        <v>No bid</v>
      </c>
      <c r="I65" s="27" t="str">
        <f>IFERROR(
INDEX('Calc Tool'!$E$194:$H$205,MATCH('Final Fee Tables'!$D65,'Calc Tool'!$D$70:$D$81,0),MATCH('Final Fee Tables'!I$14,'Calc Tool'!$E$69:$H$69,0))+
INDEX('Calc Tool'!$J$194:$M$205,MATCH('Final Fee Tables'!$D65,'Calc Tool'!$D$70:$D$81,0),MATCH('Final Fee Tables'!I$15,'Calc Tool'!$J$69:$M$69,0)),"No bid")</f>
        <v>No bid</v>
      </c>
      <c r="J65" s="27" t="str">
        <f>IFERROR(
INDEX('Calc Tool'!$E$194:$H$205,MATCH('Final Fee Tables'!$D65,'Calc Tool'!$D$70:$D$81,0),MATCH('Final Fee Tables'!J$14,'Calc Tool'!$E$69:$H$69,0))+
INDEX('Calc Tool'!$J$194:$M$205,MATCH('Final Fee Tables'!$D65,'Calc Tool'!$D$70:$D$81,0),MATCH('Final Fee Tables'!J$15,'Calc Tool'!$J$69:$M$69,0)),"No bid")</f>
        <v>No bid</v>
      </c>
      <c r="K65" s="27" t="str">
        <f>IFERROR(
INDEX('Calc Tool'!$E$194:$H$205,MATCH('Final Fee Tables'!$D65,'Calc Tool'!$D$70:$D$81,0),MATCH('Final Fee Tables'!K$14,'Calc Tool'!$E$69:$H$69,0))+
INDEX('Calc Tool'!$J$194:$M$205,MATCH('Final Fee Tables'!$D65,'Calc Tool'!$D$70:$D$81,0),MATCH('Final Fee Tables'!K$15,'Calc Tool'!$J$69:$M$69,0)),"No bid")</f>
        <v>No bid</v>
      </c>
      <c r="L65" s="27" t="str">
        <f>IFERROR(
INDEX('Calc Tool'!$E$194:$H$205,MATCH('Final Fee Tables'!$D65,'Calc Tool'!$D$70:$D$81,0),MATCH('Final Fee Tables'!L$14,'Calc Tool'!$E$69:$H$69,0))+
INDEX('Calc Tool'!$J$194:$M$205,MATCH('Final Fee Tables'!$D65,'Calc Tool'!$D$70:$D$81,0),MATCH('Final Fee Tables'!L$15,'Calc Tool'!$J$69:$M$69,0)),"No bid")</f>
        <v>No bid</v>
      </c>
      <c r="M65" s="27" t="str">
        <f>IFERROR(
INDEX('Calc Tool'!$E$194:$H$205,MATCH('Final Fee Tables'!$D65,'Calc Tool'!$D$70:$D$81,0),MATCH('Final Fee Tables'!M$14,'Calc Tool'!$E$69:$H$69,0))+
INDEX('Calc Tool'!$J$194:$M$205,MATCH('Final Fee Tables'!$D65,'Calc Tool'!$D$70:$D$81,0),MATCH('Final Fee Tables'!M$15,'Calc Tool'!$J$69:$M$69,0)),"No bid")</f>
        <v>No bid</v>
      </c>
      <c r="N65" s="27" t="str">
        <f>IFERROR(
INDEX('Calc Tool'!$E$194:$H$205,MATCH('Final Fee Tables'!$D65,'Calc Tool'!$D$70:$D$81,0),MATCH('Final Fee Tables'!N$14,'Calc Tool'!$E$69:$H$69,0))+
INDEX('Calc Tool'!$J$194:$M$205,MATCH('Final Fee Tables'!$D65,'Calc Tool'!$D$70:$D$81,0),MATCH('Final Fee Tables'!N$15,'Calc Tool'!$J$69:$M$69,0)),"No bid")</f>
        <v>No bid</v>
      </c>
      <c r="O65" s="27" t="str">
        <f>IFERROR(
INDEX('Calc Tool'!$E$194:$H$205,MATCH('Final Fee Tables'!$D65,'Calc Tool'!$D$70:$D$81,0),MATCH('Final Fee Tables'!O$14,'Calc Tool'!$E$69:$H$69,0))+
INDEX('Calc Tool'!$J$194:$M$205,MATCH('Final Fee Tables'!$D65,'Calc Tool'!$D$70:$D$81,0),MATCH('Final Fee Tables'!O$15,'Calc Tool'!$J$69:$M$69,0)),"No bid")</f>
        <v>No bid</v>
      </c>
      <c r="P65" s="27" t="str">
        <f>IFERROR(
INDEX('Calc Tool'!$E$194:$H$205,MATCH('Final Fee Tables'!$D65,'Calc Tool'!$D$70:$D$81,0),MATCH('Final Fee Tables'!P$14,'Calc Tool'!$E$69:$H$69,0))+
INDEX('Calc Tool'!$J$194:$M$205,MATCH('Final Fee Tables'!$D65,'Calc Tool'!$D$70:$D$81,0),MATCH('Final Fee Tables'!P$15,'Calc Tool'!$J$69:$M$69,0)),"No bid")</f>
        <v>No bid</v>
      </c>
      <c r="Q65" s="27" t="str">
        <f>IFERROR(
INDEX('Calc Tool'!$E$194:$H$205,MATCH('Final Fee Tables'!$D65,'Calc Tool'!$D$70:$D$81,0),MATCH('Final Fee Tables'!Q$14,'Calc Tool'!$E$69:$H$69,0))+
INDEX('Calc Tool'!$J$194:$M$205,MATCH('Final Fee Tables'!$D65,'Calc Tool'!$D$70:$D$81,0),MATCH('Final Fee Tables'!Q$15,'Calc Tool'!$J$69:$M$69,0)),"No bid")</f>
        <v>No bid</v>
      </c>
      <c r="R65" s="27" t="str">
        <f>IFERROR(
INDEX('Calc Tool'!$E$194:$H$205,MATCH('Final Fee Tables'!$D65,'Calc Tool'!$D$70:$D$81,0),MATCH('Final Fee Tables'!R$14,'Calc Tool'!$E$69:$H$69,0))+
INDEX('Calc Tool'!$J$194:$M$205,MATCH('Final Fee Tables'!$D65,'Calc Tool'!$D$70:$D$81,0),MATCH('Final Fee Tables'!R$15,'Calc Tool'!$J$69:$M$69,0)),"No bid")</f>
        <v>No bid</v>
      </c>
      <c r="S65" s="27" t="str">
        <f>IFERROR(
INDEX('Calc Tool'!$E$194:$H$205,MATCH('Final Fee Tables'!$D65,'Calc Tool'!$D$70:$D$81,0),MATCH('Final Fee Tables'!S$14,'Calc Tool'!$E$69:$H$69,0))+
INDEX('Calc Tool'!$J$194:$M$205,MATCH('Final Fee Tables'!$D65,'Calc Tool'!$D$70:$D$81,0),MATCH('Final Fee Tables'!S$15,'Calc Tool'!$J$69:$M$69,0)),"No bid")</f>
        <v>No bid</v>
      </c>
      <c r="T65" s="27" t="str">
        <f>IFERROR(
INDEX('Calc Tool'!$E$194:$H$205,MATCH('Final Fee Tables'!$D65,'Calc Tool'!$D$70:$D$81,0),MATCH('Final Fee Tables'!T$14,'Calc Tool'!$E$69:$H$69,0))+
INDEX('Calc Tool'!$J$194:$M$205,MATCH('Final Fee Tables'!$D65,'Calc Tool'!$D$70:$D$81,0),MATCH('Final Fee Tables'!T$15,'Calc Tool'!$J$69:$M$69,0)),"No bid")</f>
        <v>No bid</v>
      </c>
    </row>
    <row r="66" spans="3:20" ht="25" customHeight="1" x14ac:dyDescent="0.3">
      <c r="D66" s="9" t="str">
        <f t="shared" si="0"/>
        <v>Recruit/Train/Deploy</v>
      </c>
      <c r="E66" s="27" t="str">
        <f>IFERROR(
INDEX('Calc Tool'!$E$194:$H$205,MATCH('Final Fee Tables'!$D66,'Calc Tool'!$D$70:$D$81,0),MATCH('Final Fee Tables'!E$14,'Calc Tool'!$E$69:$H$69,0))+
INDEX('Calc Tool'!$J$194:$M$205,MATCH('Final Fee Tables'!$D66,'Calc Tool'!$D$70:$D$81,0),MATCH('Final Fee Tables'!E$15,'Calc Tool'!$J$69:$M$69,0)),"No bid")</f>
        <v>No bid</v>
      </c>
      <c r="F66" s="27" t="str">
        <f>IFERROR(
INDEX('Calc Tool'!$E$194:$H$205,MATCH('Final Fee Tables'!$D66,'Calc Tool'!$D$70:$D$81,0),MATCH('Final Fee Tables'!F$14,'Calc Tool'!$E$69:$H$69,0))+
INDEX('Calc Tool'!$J$194:$M$205,MATCH('Final Fee Tables'!$D66,'Calc Tool'!$D$70:$D$81,0),MATCH('Final Fee Tables'!F$15,'Calc Tool'!$J$69:$M$69,0)),"No bid")</f>
        <v>No bid</v>
      </c>
      <c r="G66" s="27" t="str">
        <f>IFERROR(
INDEX('Calc Tool'!$E$194:$H$205,MATCH('Final Fee Tables'!$D66,'Calc Tool'!$D$70:$D$81,0),MATCH('Final Fee Tables'!G$14,'Calc Tool'!$E$69:$H$69,0))+
INDEX('Calc Tool'!$J$194:$M$205,MATCH('Final Fee Tables'!$D66,'Calc Tool'!$D$70:$D$81,0),MATCH('Final Fee Tables'!G$15,'Calc Tool'!$J$69:$M$69,0)),"No bid")</f>
        <v>No bid</v>
      </c>
      <c r="H66" s="27" t="str">
        <f>IFERROR(
INDEX('Calc Tool'!$E$194:$H$205,MATCH('Final Fee Tables'!$D66,'Calc Tool'!$D$70:$D$81,0),MATCH('Final Fee Tables'!H$14,'Calc Tool'!$E$69:$H$69,0))+
INDEX('Calc Tool'!$J$194:$M$205,MATCH('Final Fee Tables'!$D66,'Calc Tool'!$D$70:$D$81,0),MATCH('Final Fee Tables'!H$15,'Calc Tool'!$J$69:$M$69,0)),"No bid")</f>
        <v>No bid</v>
      </c>
      <c r="I66" s="27" t="str">
        <f>IFERROR(
INDEX('Calc Tool'!$E$194:$H$205,MATCH('Final Fee Tables'!$D66,'Calc Tool'!$D$70:$D$81,0),MATCH('Final Fee Tables'!I$14,'Calc Tool'!$E$69:$H$69,0))+
INDEX('Calc Tool'!$J$194:$M$205,MATCH('Final Fee Tables'!$D66,'Calc Tool'!$D$70:$D$81,0),MATCH('Final Fee Tables'!I$15,'Calc Tool'!$J$69:$M$69,0)),"No bid")</f>
        <v>No bid</v>
      </c>
      <c r="J66" s="27" t="str">
        <f>IFERROR(
INDEX('Calc Tool'!$E$194:$H$205,MATCH('Final Fee Tables'!$D66,'Calc Tool'!$D$70:$D$81,0),MATCH('Final Fee Tables'!J$14,'Calc Tool'!$E$69:$H$69,0))+
INDEX('Calc Tool'!$J$194:$M$205,MATCH('Final Fee Tables'!$D66,'Calc Tool'!$D$70:$D$81,0),MATCH('Final Fee Tables'!J$15,'Calc Tool'!$J$69:$M$69,0)),"No bid")</f>
        <v>No bid</v>
      </c>
      <c r="K66" s="27" t="str">
        <f>IFERROR(
INDEX('Calc Tool'!$E$194:$H$205,MATCH('Final Fee Tables'!$D66,'Calc Tool'!$D$70:$D$81,0),MATCH('Final Fee Tables'!K$14,'Calc Tool'!$E$69:$H$69,0))+
INDEX('Calc Tool'!$J$194:$M$205,MATCH('Final Fee Tables'!$D66,'Calc Tool'!$D$70:$D$81,0),MATCH('Final Fee Tables'!K$15,'Calc Tool'!$J$69:$M$69,0)),"No bid")</f>
        <v>No bid</v>
      </c>
      <c r="L66" s="27" t="str">
        <f>IFERROR(
INDEX('Calc Tool'!$E$194:$H$205,MATCH('Final Fee Tables'!$D66,'Calc Tool'!$D$70:$D$81,0),MATCH('Final Fee Tables'!L$14,'Calc Tool'!$E$69:$H$69,0))+
INDEX('Calc Tool'!$J$194:$M$205,MATCH('Final Fee Tables'!$D66,'Calc Tool'!$D$70:$D$81,0),MATCH('Final Fee Tables'!L$15,'Calc Tool'!$J$69:$M$69,0)),"No bid")</f>
        <v>No bid</v>
      </c>
      <c r="M66" s="44">
        <v>0</v>
      </c>
      <c r="N66" s="44">
        <v>0</v>
      </c>
      <c r="O66" s="44">
        <v>0</v>
      </c>
      <c r="P66" s="44">
        <v>0</v>
      </c>
      <c r="Q66" s="44">
        <v>0</v>
      </c>
      <c r="R66" s="44">
        <v>0</v>
      </c>
      <c r="S66" s="44">
        <v>0</v>
      </c>
      <c r="T66" s="44">
        <v>0</v>
      </c>
    </row>
    <row r="67" spans="3:20" ht="5.15" customHeight="1" x14ac:dyDescent="0.3">
      <c r="J67" s="1"/>
    </row>
    <row r="69" spans="3:20" ht="20.149999999999999" customHeight="1" x14ac:dyDescent="0.35">
      <c r="C69" s="29" t="s">
        <v>142</v>
      </c>
      <c r="D69" s="16"/>
      <c r="E69" s="16"/>
      <c r="F69" s="17"/>
      <c r="G69" s="17"/>
      <c r="H69" s="17"/>
      <c r="I69" s="17"/>
      <c r="J69" s="17"/>
      <c r="K69" s="17"/>
      <c r="L69" s="17"/>
      <c r="M69" s="17"/>
      <c r="N69" s="17"/>
      <c r="O69" s="17"/>
      <c r="P69" s="17"/>
      <c r="Q69" s="17"/>
      <c r="R69" s="17"/>
      <c r="S69" s="17"/>
      <c r="T69" s="17"/>
    </row>
    <row r="70" spans="3:20" ht="5.15" customHeight="1" x14ac:dyDescent="0.3"/>
    <row r="71" spans="3:20" ht="48" customHeight="1" x14ac:dyDescent="0.3">
      <c r="C71" s="42"/>
      <c r="D71" s="95" t="s">
        <v>135</v>
      </c>
      <c r="E71" s="95"/>
      <c r="F71" s="95"/>
      <c r="G71" s="95"/>
      <c r="H71" s="95"/>
      <c r="I71" s="95"/>
      <c r="J71" s="95"/>
      <c r="K71" s="95"/>
      <c r="L71" s="95"/>
      <c r="M71" s="95"/>
    </row>
    <row r="72" spans="3:20" ht="10" customHeight="1" x14ac:dyDescent="0.3"/>
    <row r="73" spans="3:20" ht="25" customHeight="1" x14ac:dyDescent="0.3">
      <c r="D73" s="86" t="s">
        <v>136</v>
      </c>
      <c r="E73" s="12" t="s">
        <v>67</v>
      </c>
      <c r="F73" s="12" t="s">
        <v>67</v>
      </c>
      <c r="G73" s="12" t="s">
        <v>67</v>
      </c>
      <c r="H73" s="12" t="s">
        <v>67</v>
      </c>
      <c r="I73" s="12" t="s">
        <v>68</v>
      </c>
      <c r="J73" s="12" t="s">
        <v>68</v>
      </c>
      <c r="K73" s="12" t="s">
        <v>68</v>
      </c>
      <c r="L73" s="12" t="s">
        <v>68</v>
      </c>
      <c r="M73" s="12" t="s">
        <v>69</v>
      </c>
      <c r="N73" s="12" t="s">
        <v>69</v>
      </c>
      <c r="O73" s="12" t="s">
        <v>69</v>
      </c>
      <c r="P73" s="12" t="s">
        <v>69</v>
      </c>
      <c r="Q73" s="12" t="s">
        <v>70</v>
      </c>
      <c r="R73" s="12" t="s">
        <v>70</v>
      </c>
      <c r="S73" s="12" t="s">
        <v>70</v>
      </c>
      <c r="T73" s="12" t="s">
        <v>70</v>
      </c>
    </row>
    <row r="74" spans="3:20" ht="25" customHeight="1" x14ac:dyDescent="0.3">
      <c r="D74" s="86" t="s">
        <v>129</v>
      </c>
      <c r="E74" s="8" t="s">
        <v>8</v>
      </c>
      <c r="F74" s="8" t="s">
        <v>9</v>
      </c>
      <c r="G74" s="8" t="s">
        <v>10</v>
      </c>
      <c r="H74" s="8" t="s">
        <v>11</v>
      </c>
      <c r="I74" s="8" t="s">
        <v>8</v>
      </c>
      <c r="J74" s="8" t="s">
        <v>9</v>
      </c>
      <c r="K74" s="8" t="s">
        <v>10</v>
      </c>
      <c r="L74" s="8" t="s">
        <v>11</v>
      </c>
      <c r="M74" s="8" t="s">
        <v>8</v>
      </c>
      <c r="N74" s="8" t="s">
        <v>9</v>
      </c>
      <c r="O74" s="8" t="s">
        <v>10</v>
      </c>
      <c r="P74" s="8" t="s">
        <v>11</v>
      </c>
      <c r="Q74" s="8" t="s">
        <v>8</v>
      </c>
      <c r="R74" s="8" t="s">
        <v>9</v>
      </c>
      <c r="S74" s="8" t="s">
        <v>10</v>
      </c>
      <c r="T74" s="8" t="s">
        <v>11</v>
      </c>
    </row>
    <row r="75" spans="3:20" ht="5.15" customHeight="1" x14ac:dyDescent="0.3"/>
    <row r="76" spans="3:20" ht="25" customHeight="1" x14ac:dyDescent="0.3">
      <c r="D76" s="9" t="str">
        <f>D36</f>
        <v>Permanent</v>
      </c>
      <c r="E76" s="27" t="str">
        <f>IFERROR(
INDEX('Calc Tool'!$E$208:$H$208,1,MATCH('Final Fee Tables'!E$33,'Calc Tool'!$E$83:$H$83,0))+
INDEX('Calc Tool'!$J$208:$M$208,1,MATCH('Final Fee Tables'!E$34,'Calc Tool'!$J$83:$M$83,0)),"No bid")</f>
        <v>No bid</v>
      </c>
      <c r="F76" s="27" t="str">
        <f>IFERROR(
INDEX('Calc Tool'!$E$208:$H$208,1,MATCH('Final Fee Tables'!F$33,'Calc Tool'!$E$83:$H$83,0))+
INDEX('Calc Tool'!$J$208:$M$208,1,MATCH('Final Fee Tables'!F$34,'Calc Tool'!$J$83:$M$83,0)),"No bid")</f>
        <v>No bid</v>
      </c>
      <c r="G76" s="27" t="str">
        <f>IFERROR(
INDEX('Calc Tool'!$E$208:$H$208,1,MATCH('Final Fee Tables'!G$33,'Calc Tool'!$E$83:$H$83,0))+
INDEX('Calc Tool'!$J$208:$M$208,1,MATCH('Final Fee Tables'!G$34,'Calc Tool'!$J$83:$M$83,0)),"No bid")</f>
        <v>No bid</v>
      </c>
      <c r="H76" s="27" t="str">
        <f>IFERROR(
INDEX('Calc Tool'!$E$208:$H$208,1,MATCH('Final Fee Tables'!H$33,'Calc Tool'!$E$83:$H$83,0))+
INDEX('Calc Tool'!$J$208:$M$208,1,MATCH('Final Fee Tables'!H$34,'Calc Tool'!$J$83:$M$83,0)),"No bid")</f>
        <v>No bid</v>
      </c>
      <c r="I76" s="27" t="str">
        <f>IFERROR(
INDEX('Calc Tool'!$E$208:$H$208,1,MATCH('Final Fee Tables'!I$33,'Calc Tool'!$E$83:$H$83,0))+
INDEX('Calc Tool'!$J$208:$M$208,1,MATCH('Final Fee Tables'!I$34,'Calc Tool'!$J$83:$M$83,0)),"No bid")</f>
        <v>No bid</v>
      </c>
      <c r="J76" s="27" t="str">
        <f>IFERROR(
INDEX('Calc Tool'!$E$208:$H$208,1,MATCH('Final Fee Tables'!J$33,'Calc Tool'!$E$83:$H$83,0))+
INDEX('Calc Tool'!$J$208:$M$208,1,MATCH('Final Fee Tables'!J$34,'Calc Tool'!$J$83:$M$83,0)),"No bid")</f>
        <v>No bid</v>
      </c>
      <c r="K76" s="27" t="str">
        <f>IFERROR(
INDEX('Calc Tool'!$E$208:$H$208,1,MATCH('Final Fee Tables'!K$33,'Calc Tool'!$E$83:$H$83,0))+
INDEX('Calc Tool'!$J$208:$M$208,1,MATCH('Final Fee Tables'!K$34,'Calc Tool'!$J$83:$M$83,0)),"No bid")</f>
        <v>No bid</v>
      </c>
      <c r="L76" s="27" t="str">
        <f>IFERROR(
INDEX('Calc Tool'!$E$208:$H$208,1,MATCH('Final Fee Tables'!L$33,'Calc Tool'!$E$83:$H$83,0))+
INDEX('Calc Tool'!$J$208:$M$208,1,MATCH('Final Fee Tables'!L$34,'Calc Tool'!$J$83:$M$83,0)),"No bid")</f>
        <v>No bid</v>
      </c>
      <c r="M76" s="27" t="str">
        <f>IFERROR(
INDEX('Calc Tool'!$E$208:$H$208,1,MATCH('Final Fee Tables'!M$33,'Calc Tool'!$E$83:$H$83,0))+
INDEX('Calc Tool'!$J$208:$M$208,1,MATCH('Final Fee Tables'!M$34,'Calc Tool'!$J$83:$M$83,0)),"No bid")</f>
        <v>No bid</v>
      </c>
      <c r="N76" s="27" t="str">
        <f>IFERROR(
INDEX('Calc Tool'!$E$208:$H$208,1,MATCH('Final Fee Tables'!N$33,'Calc Tool'!$E$83:$H$83,0))+
INDEX('Calc Tool'!$J$208:$M$208,1,MATCH('Final Fee Tables'!N$34,'Calc Tool'!$J$83:$M$83,0)),"No bid")</f>
        <v>No bid</v>
      </c>
      <c r="O76" s="27" t="str">
        <f>IFERROR(
INDEX('Calc Tool'!$E$208:$H$208,1,MATCH('Final Fee Tables'!O$33,'Calc Tool'!$E$83:$H$83,0))+
INDEX('Calc Tool'!$J$208:$M$208,1,MATCH('Final Fee Tables'!O$34,'Calc Tool'!$J$83:$M$83,0)),"No bid")</f>
        <v>No bid</v>
      </c>
      <c r="P76" s="27" t="str">
        <f>IFERROR(
INDEX('Calc Tool'!$E$208:$H$208,1,MATCH('Final Fee Tables'!P$33,'Calc Tool'!$E$83:$H$83,0))+
INDEX('Calc Tool'!$J$208:$M$208,1,MATCH('Final Fee Tables'!P$34,'Calc Tool'!$J$83:$M$83,0)),"No bid")</f>
        <v>No bid</v>
      </c>
      <c r="Q76" s="27" t="str">
        <f>IFERROR(
INDEX('Calc Tool'!$E$208:$H$208,1,MATCH('Final Fee Tables'!Q$33,'Calc Tool'!$E$83:$H$83,0))+
INDEX('Calc Tool'!$J$208:$M$208,1,MATCH('Final Fee Tables'!Q$34,'Calc Tool'!$J$83:$M$83,0)),"No bid")</f>
        <v>No bid</v>
      </c>
      <c r="R76" s="27" t="str">
        <f>IFERROR(
INDEX('Calc Tool'!$E$208:$H$208,1,MATCH('Final Fee Tables'!R$33,'Calc Tool'!$E$83:$H$83,0))+
INDEX('Calc Tool'!$J$208:$M$208,1,MATCH('Final Fee Tables'!R$34,'Calc Tool'!$J$83:$M$83,0)),"No bid")</f>
        <v>No bid</v>
      </c>
      <c r="S76" s="27" t="str">
        <f>IFERROR(
INDEX('Calc Tool'!$E$208:$H$208,1,MATCH('Final Fee Tables'!S$33,'Calc Tool'!$E$83:$H$83,0))+
INDEX('Calc Tool'!$J$208:$M$208,1,MATCH('Final Fee Tables'!S$34,'Calc Tool'!$J$83:$M$83,0)),"No bid")</f>
        <v>No bid</v>
      </c>
      <c r="T76" s="27" t="str">
        <f>IFERROR(
INDEX('Calc Tool'!$E$208:$H$208,1,MATCH('Final Fee Tables'!T$33,'Calc Tool'!$E$83:$H$83,0))+
INDEX('Calc Tool'!$J$208:$M$208,1,MATCH('Final Fee Tables'!T$34,'Calc Tool'!$J$83:$M$83,0)),"No bid")</f>
        <v>No bid</v>
      </c>
    </row>
    <row r="77" spans="3:20" ht="5.15" customHeight="1" x14ac:dyDescent="0.3">
      <c r="J77" s="1"/>
    </row>
    <row r="79" spans="3:20" ht="20.149999999999999" customHeight="1" x14ac:dyDescent="0.35">
      <c r="C79" s="29" t="s">
        <v>143</v>
      </c>
      <c r="D79" s="16"/>
      <c r="E79" s="16"/>
      <c r="F79" s="17"/>
      <c r="G79" s="17"/>
      <c r="H79" s="17"/>
      <c r="I79" s="17"/>
      <c r="J79" s="17"/>
      <c r="K79" s="17"/>
      <c r="L79" s="17"/>
      <c r="M79" s="17"/>
      <c r="N79" s="17"/>
      <c r="O79" s="17"/>
      <c r="P79" s="17"/>
      <c r="Q79" s="17"/>
      <c r="R79" s="17"/>
      <c r="S79" s="17"/>
      <c r="T79" s="17"/>
    </row>
    <row r="80" spans="3:20" ht="5.15" customHeight="1" x14ac:dyDescent="0.3"/>
    <row r="81" spans="2:20" ht="48" customHeight="1" x14ac:dyDescent="0.3">
      <c r="C81" s="42"/>
      <c r="D81" s="95" t="s">
        <v>138</v>
      </c>
      <c r="E81" s="95"/>
      <c r="F81" s="95"/>
      <c r="G81" s="95"/>
      <c r="H81" s="95"/>
      <c r="I81" s="95"/>
      <c r="J81" s="95"/>
      <c r="K81" s="95"/>
      <c r="L81" s="95"/>
      <c r="M81" s="95"/>
    </row>
    <row r="82" spans="2:20" ht="10" customHeight="1" x14ac:dyDescent="0.3"/>
    <row r="83" spans="2:20" ht="25" customHeight="1" x14ac:dyDescent="0.3">
      <c r="D83" s="86" t="s">
        <v>139</v>
      </c>
      <c r="E83" s="7" t="s">
        <v>17</v>
      </c>
      <c r="F83" s="7" t="s">
        <v>18</v>
      </c>
      <c r="G83" s="7" t="s">
        <v>19</v>
      </c>
      <c r="H83" s="7" t="s">
        <v>20</v>
      </c>
    </row>
    <row r="84" spans="2:20" ht="5.15" customHeight="1" x14ac:dyDescent="0.3"/>
    <row r="85" spans="2:20" ht="25" customHeight="1" x14ac:dyDescent="0.3">
      <c r="D85" s="9" t="str">
        <f>D45</f>
        <v>Statement of Work</v>
      </c>
      <c r="E85" s="27" t="str">
        <f>IFERROR('Calc Tool'!E212,"No bid")</f>
        <v>No bid</v>
      </c>
      <c r="F85" s="27" t="str">
        <f>IFERROR('Calc Tool'!F212,"No bid")</f>
        <v>No bid</v>
      </c>
      <c r="G85" s="27" t="str">
        <f>IFERROR('Calc Tool'!G212,"No bid")</f>
        <v>No bid</v>
      </c>
      <c r="H85" s="27" t="str">
        <f>IFERROR('Calc Tool'!H212,"No bid")</f>
        <v>No bid</v>
      </c>
    </row>
    <row r="86" spans="2:20" ht="5.15" customHeight="1" x14ac:dyDescent="0.3">
      <c r="J86" s="1"/>
    </row>
    <row r="87" spans="2:20" ht="25" customHeight="1" x14ac:dyDescent="0.3"/>
    <row r="88" spans="2:20" ht="30" customHeight="1" x14ac:dyDescent="0.35">
      <c r="B88" s="30" t="s">
        <v>144</v>
      </c>
      <c r="C88" s="4"/>
      <c r="D88" s="5"/>
      <c r="E88" s="5"/>
      <c r="F88" s="5"/>
      <c r="G88" s="5"/>
      <c r="H88" s="5"/>
      <c r="I88" s="5"/>
      <c r="J88" s="5"/>
      <c r="K88" s="5"/>
      <c r="L88" s="5"/>
      <c r="M88" s="5"/>
      <c r="N88" s="5"/>
      <c r="O88" s="5"/>
      <c r="P88" s="5"/>
      <c r="Q88" s="5"/>
      <c r="R88" s="5"/>
      <c r="S88" s="5"/>
      <c r="T88" s="5"/>
    </row>
    <row r="90" spans="2:20" ht="20.149999999999999" customHeight="1" x14ac:dyDescent="0.35">
      <c r="C90" s="29" t="s">
        <v>145</v>
      </c>
      <c r="D90" s="16"/>
      <c r="E90" s="16"/>
      <c r="F90" s="17"/>
      <c r="G90" s="17"/>
      <c r="H90" s="17"/>
      <c r="I90" s="17"/>
      <c r="J90" s="17"/>
      <c r="K90" s="17"/>
      <c r="L90" s="17"/>
      <c r="M90" s="17"/>
      <c r="N90" s="17"/>
      <c r="O90" s="17"/>
      <c r="P90" s="17"/>
      <c r="Q90" s="17"/>
      <c r="R90" s="17"/>
      <c r="S90" s="17"/>
      <c r="T90" s="17"/>
    </row>
    <row r="91" spans="2:20" ht="5.15" customHeight="1" x14ac:dyDescent="0.3"/>
    <row r="92" spans="2:20" ht="48" customHeight="1" x14ac:dyDescent="0.3">
      <c r="C92" s="42"/>
      <c r="D92" s="95" t="s">
        <v>131</v>
      </c>
      <c r="E92" s="95"/>
      <c r="F92" s="95"/>
      <c r="G92" s="95"/>
      <c r="H92" s="95"/>
      <c r="I92" s="95"/>
      <c r="J92" s="95"/>
      <c r="K92" s="95"/>
      <c r="L92" s="95"/>
      <c r="M92" s="95"/>
    </row>
    <row r="93" spans="2:20" ht="10" customHeight="1" x14ac:dyDescent="0.3"/>
    <row r="94" spans="2:20" ht="25" customHeight="1" x14ac:dyDescent="0.3">
      <c r="D94" s="86" t="s">
        <v>128</v>
      </c>
      <c r="E94" s="7" t="s">
        <v>4</v>
      </c>
      <c r="F94" s="7" t="s">
        <v>4</v>
      </c>
      <c r="G94" s="7" t="s">
        <v>4</v>
      </c>
      <c r="H94" s="7" t="s">
        <v>4</v>
      </c>
      <c r="I94" s="7" t="s">
        <v>5</v>
      </c>
      <c r="J94" s="7" t="s">
        <v>5</v>
      </c>
      <c r="K94" s="7" t="s">
        <v>5</v>
      </c>
      <c r="L94" s="7" t="s">
        <v>5</v>
      </c>
      <c r="M94" s="7" t="s">
        <v>6</v>
      </c>
      <c r="N94" s="7" t="s">
        <v>6</v>
      </c>
      <c r="O94" s="7" t="s">
        <v>6</v>
      </c>
      <c r="P94" s="7" t="s">
        <v>6</v>
      </c>
      <c r="Q94" s="7" t="s">
        <v>7</v>
      </c>
      <c r="R94" s="7" t="s">
        <v>7</v>
      </c>
      <c r="S94" s="7" t="s">
        <v>7</v>
      </c>
      <c r="T94" s="7" t="s">
        <v>7</v>
      </c>
    </row>
    <row r="95" spans="2:20" ht="25" customHeight="1" x14ac:dyDescent="0.3">
      <c r="D95" s="86" t="s">
        <v>129</v>
      </c>
      <c r="E95" s="8" t="s">
        <v>8</v>
      </c>
      <c r="F95" s="8" t="s">
        <v>9</v>
      </c>
      <c r="G95" s="8" t="s">
        <v>10</v>
      </c>
      <c r="H95" s="8" t="s">
        <v>11</v>
      </c>
      <c r="I95" s="8" t="s">
        <v>8</v>
      </c>
      <c r="J95" s="8" t="s">
        <v>9</v>
      </c>
      <c r="K95" s="8" t="s">
        <v>10</v>
      </c>
      <c r="L95" s="8" t="s">
        <v>11</v>
      </c>
      <c r="M95" s="8" t="s">
        <v>8</v>
      </c>
      <c r="N95" s="8" t="s">
        <v>9</v>
      </c>
      <c r="O95" s="8" t="s">
        <v>10</v>
      </c>
      <c r="P95" s="8" t="s">
        <v>11</v>
      </c>
      <c r="Q95" s="8" t="s">
        <v>8</v>
      </c>
      <c r="R95" s="8" t="s">
        <v>9</v>
      </c>
      <c r="S95" s="8" t="s">
        <v>10</v>
      </c>
      <c r="T95" s="8" t="s">
        <v>11</v>
      </c>
    </row>
    <row r="96" spans="2:20" ht="5.15" customHeight="1" x14ac:dyDescent="0.3"/>
    <row r="97" spans="3:20" ht="25" customHeight="1" x14ac:dyDescent="0.3">
      <c r="D97" s="9" t="str">
        <f>D57</f>
        <v>Direct Hire</v>
      </c>
      <c r="E97" s="27" t="str">
        <f>IFERROR(
INDEX('Calc Tool'!$E$220:$H$231,MATCH('Final Fee Tables'!$D97,'Calc Tool'!$D$70:$D$81,0),MATCH('Final Fee Tables'!E$14,'Calc Tool'!$E$69:$H$69,0))+
INDEX('Calc Tool'!$J$220:$M$231,MATCH('Final Fee Tables'!$D97,'Calc Tool'!$D$70:$D$81,0),MATCH('Final Fee Tables'!E$15,'Calc Tool'!$J$69:$M$69,0)),"No bid")</f>
        <v>No bid</v>
      </c>
      <c r="F97" s="27" t="str">
        <f>IFERROR(
INDEX('Calc Tool'!$E$220:$H$231,MATCH('Final Fee Tables'!$D97,'Calc Tool'!$D$70:$D$81,0),MATCH('Final Fee Tables'!F$14,'Calc Tool'!$E$69:$H$69,0))+
INDEX('Calc Tool'!$J$220:$M$231,MATCH('Final Fee Tables'!$D97,'Calc Tool'!$D$70:$D$81,0),MATCH('Final Fee Tables'!F$15,'Calc Tool'!$J$69:$M$69,0)),"No bid")</f>
        <v>No bid</v>
      </c>
      <c r="G97" s="27" t="str">
        <f>IFERROR(
INDEX('Calc Tool'!$E$220:$H$231,MATCH('Final Fee Tables'!$D97,'Calc Tool'!$D$70:$D$81,0),MATCH('Final Fee Tables'!G$14,'Calc Tool'!$E$69:$H$69,0))+
INDEX('Calc Tool'!$J$220:$M$231,MATCH('Final Fee Tables'!$D97,'Calc Tool'!$D$70:$D$81,0),MATCH('Final Fee Tables'!G$15,'Calc Tool'!$J$69:$M$69,0)),"No bid")</f>
        <v>No bid</v>
      </c>
      <c r="H97" s="27" t="str">
        <f>IFERROR(
INDEX('Calc Tool'!$E$220:$H$231,MATCH('Final Fee Tables'!$D97,'Calc Tool'!$D$70:$D$81,0),MATCH('Final Fee Tables'!H$14,'Calc Tool'!$E$69:$H$69,0))+
INDEX('Calc Tool'!$J$220:$M$231,MATCH('Final Fee Tables'!$D97,'Calc Tool'!$D$70:$D$81,0),MATCH('Final Fee Tables'!H$15,'Calc Tool'!$J$69:$M$69,0)),"No bid")</f>
        <v>No bid</v>
      </c>
      <c r="I97" s="27" t="str">
        <f>IFERROR(
INDEX('Calc Tool'!$E$220:$H$231,MATCH('Final Fee Tables'!$D97,'Calc Tool'!$D$70:$D$81,0),MATCH('Final Fee Tables'!I$14,'Calc Tool'!$E$69:$H$69,0))+
INDEX('Calc Tool'!$J$220:$M$231,MATCH('Final Fee Tables'!$D97,'Calc Tool'!$D$70:$D$81,0),MATCH('Final Fee Tables'!I$15,'Calc Tool'!$J$69:$M$69,0)),"No bid")</f>
        <v>No bid</v>
      </c>
      <c r="J97" s="27" t="str">
        <f>IFERROR(
INDEX('Calc Tool'!$E$220:$H$231,MATCH('Final Fee Tables'!$D97,'Calc Tool'!$D$70:$D$81,0),MATCH('Final Fee Tables'!J$14,'Calc Tool'!$E$69:$H$69,0))+
INDEX('Calc Tool'!$J$220:$M$231,MATCH('Final Fee Tables'!$D97,'Calc Tool'!$D$70:$D$81,0),MATCH('Final Fee Tables'!J$15,'Calc Tool'!$J$69:$M$69,0)),"No bid")</f>
        <v>No bid</v>
      </c>
      <c r="K97" s="27" t="str">
        <f>IFERROR(
INDEX('Calc Tool'!$E$220:$H$231,MATCH('Final Fee Tables'!$D97,'Calc Tool'!$D$70:$D$81,0),MATCH('Final Fee Tables'!K$14,'Calc Tool'!$E$69:$H$69,0))+
INDEX('Calc Tool'!$J$220:$M$231,MATCH('Final Fee Tables'!$D97,'Calc Tool'!$D$70:$D$81,0),MATCH('Final Fee Tables'!K$15,'Calc Tool'!$J$69:$M$69,0)),"No bid")</f>
        <v>No bid</v>
      </c>
      <c r="L97" s="27" t="str">
        <f>IFERROR(
INDEX('Calc Tool'!$E$220:$H$231,MATCH('Final Fee Tables'!$D97,'Calc Tool'!$D$70:$D$81,0),MATCH('Final Fee Tables'!L$14,'Calc Tool'!$E$69:$H$69,0))+
INDEX('Calc Tool'!$J$220:$M$231,MATCH('Final Fee Tables'!$D97,'Calc Tool'!$D$70:$D$81,0),MATCH('Final Fee Tables'!L$15,'Calc Tool'!$J$69:$M$69,0)),"No bid")</f>
        <v>No bid</v>
      </c>
      <c r="M97" s="27" t="str">
        <f>IFERROR(
INDEX('Calc Tool'!$E$220:$H$231,MATCH('Final Fee Tables'!$D97,'Calc Tool'!$D$70:$D$81,0),MATCH('Final Fee Tables'!M$14,'Calc Tool'!$E$69:$H$69,0))+
INDEX('Calc Tool'!$J$220:$M$231,MATCH('Final Fee Tables'!$D97,'Calc Tool'!$D$70:$D$81,0),MATCH('Final Fee Tables'!M$15,'Calc Tool'!$J$69:$M$69,0)),"No bid")</f>
        <v>No bid</v>
      </c>
      <c r="N97" s="27" t="str">
        <f>IFERROR(
INDEX('Calc Tool'!$E$220:$H$231,MATCH('Final Fee Tables'!$D97,'Calc Tool'!$D$70:$D$81,0),MATCH('Final Fee Tables'!N$14,'Calc Tool'!$E$69:$H$69,0))+
INDEX('Calc Tool'!$J$220:$M$231,MATCH('Final Fee Tables'!$D97,'Calc Tool'!$D$70:$D$81,0),MATCH('Final Fee Tables'!N$15,'Calc Tool'!$J$69:$M$69,0)),"No bid")</f>
        <v>No bid</v>
      </c>
      <c r="O97" s="27" t="str">
        <f>IFERROR(
INDEX('Calc Tool'!$E$220:$H$231,MATCH('Final Fee Tables'!$D97,'Calc Tool'!$D$70:$D$81,0),MATCH('Final Fee Tables'!O$14,'Calc Tool'!$E$69:$H$69,0))+
INDEX('Calc Tool'!$J$220:$M$231,MATCH('Final Fee Tables'!$D97,'Calc Tool'!$D$70:$D$81,0),MATCH('Final Fee Tables'!O$15,'Calc Tool'!$J$69:$M$69,0)),"No bid")</f>
        <v>No bid</v>
      </c>
      <c r="P97" s="27" t="str">
        <f>IFERROR(
INDEX('Calc Tool'!$E$220:$H$231,MATCH('Final Fee Tables'!$D97,'Calc Tool'!$D$70:$D$81,0),MATCH('Final Fee Tables'!P$14,'Calc Tool'!$E$69:$H$69,0))+
INDEX('Calc Tool'!$J$220:$M$231,MATCH('Final Fee Tables'!$D97,'Calc Tool'!$D$70:$D$81,0),MATCH('Final Fee Tables'!P$15,'Calc Tool'!$J$69:$M$69,0)),"No bid")</f>
        <v>No bid</v>
      </c>
      <c r="Q97" s="27" t="str">
        <f>IFERROR(
INDEX('Calc Tool'!$E$220:$H$231,MATCH('Final Fee Tables'!$D97,'Calc Tool'!$D$70:$D$81,0),MATCH('Final Fee Tables'!Q$14,'Calc Tool'!$E$69:$H$69,0))+
INDEX('Calc Tool'!$J$220:$M$231,MATCH('Final Fee Tables'!$D97,'Calc Tool'!$D$70:$D$81,0),MATCH('Final Fee Tables'!Q$15,'Calc Tool'!$J$69:$M$69,0)),"No bid")</f>
        <v>No bid</v>
      </c>
      <c r="R97" s="27" t="str">
        <f>IFERROR(
INDEX('Calc Tool'!$E$220:$H$231,MATCH('Final Fee Tables'!$D97,'Calc Tool'!$D$70:$D$81,0),MATCH('Final Fee Tables'!R$14,'Calc Tool'!$E$69:$H$69,0))+
INDEX('Calc Tool'!$J$220:$M$231,MATCH('Final Fee Tables'!$D97,'Calc Tool'!$D$70:$D$81,0),MATCH('Final Fee Tables'!R$15,'Calc Tool'!$J$69:$M$69,0)),"No bid")</f>
        <v>No bid</v>
      </c>
      <c r="S97" s="27" t="str">
        <f>IFERROR(
INDEX('Calc Tool'!$E$220:$H$231,MATCH('Final Fee Tables'!$D97,'Calc Tool'!$D$70:$D$81,0),MATCH('Final Fee Tables'!S$14,'Calc Tool'!$E$69:$H$69,0))+
INDEX('Calc Tool'!$J$220:$M$231,MATCH('Final Fee Tables'!$D97,'Calc Tool'!$D$70:$D$81,0),MATCH('Final Fee Tables'!S$15,'Calc Tool'!$J$69:$M$69,0)),"No bid")</f>
        <v>No bid</v>
      </c>
      <c r="T97" s="27" t="str">
        <f>IFERROR(
INDEX('Calc Tool'!$E$220:$H$231,MATCH('Final Fee Tables'!$D97,'Calc Tool'!$D$70:$D$81,0),MATCH('Final Fee Tables'!T$14,'Calc Tool'!$E$69:$H$69,0))+
INDEX('Calc Tool'!$J$220:$M$231,MATCH('Final Fee Tables'!$D97,'Calc Tool'!$D$70:$D$81,0),MATCH('Final Fee Tables'!T$15,'Calc Tool'!$J$69:$M$69,0)),"No bid")</f>
        <v>No bid</v>
      </c>
    </row>
    <row r="98" spans="3:20" ht="24.75" customHeight="1" x14ac:dyDescent="0.3">
      <c r="D98" s="9" t="str">
        <f>D58</f>
        <v>Agencies - Digital</v>
      </c>
      <c r="E98" s="27" t="str">
        <f>IFERROR(
INDEX('Calc Tool'!$E$220:$H$231,MATCH('Final Fee Tables'!$D98,'Calc Tool'!$D$70:$D$81,0),MATCH('Final Fee Tables'!E$14,'Calc Tool'!$E$69:$H$69,0))+
INDEX('Calc Tool'!$J$220:$M$231,MATCH('Final Fee Tables'!$D98,'Calc Tool'!$D$70:$D$81,0),MATCH('Final Fee Tables'!E$15,'Calc Tool'!$J$69:$M$69,0)),"No bid")</f>
        <v>No bid</v>
      </c>
      <c r="F98" s="27" t="str">
        <f>IFERROR(
INDEX('Calc Tool'!$E$220:$H$231,MATCH('Final Fee Tables'!$D98,'Calc Tool'!$D$70:$D$81,0),MATCH('Final Fee Tables'!F$14,'Calc Tool'!$E$69:$H$69,0))+
INDEX('Calc Tool'!$J$220:$M$231,MATCH('Final Fee Tables'!$D98,'Calc Tool'!$D$70:$D$81,0),MATCH('Final Fee Tables'!F$15,'Calc Tool'!$J$69:$M$69,0)),"No bid")</f>
        <v>No bid</v>
      </c>
      <c r="G98" s="27" t="str">
        <f>IFERROR(
INDEX('Calc Tool'!$E$220:$H$231,MATCH('Final Fee Tables'!$D98,'Calc Tool'!$D$70:$D$81,0),MATCH('Final Fee Tables'!G$14,'Calc Tool'!$E$69:$H$69,0))+
INDEX('Calc Tool'!$J$220:$M$231,MATCH('Final Fee Tables'!$D98,'Calc Tool'!$D$70:$D$81,0),MATCH('Final Fee Tables'!G$15,'Calc Tool'!$J$69:$M$69,0)),"No bid")</f>
        <v>No bid</v>
      </c>
      <c r="H98" s="27" t="str">
        <f>IFERROR(
INDEX('Calc Tool'!$E$220:$H$231,MATCH('Final Fee Tables'!$D98,'Calc Tool'!$D$70:$D$81,0),MATCH('Final Fee Tables'!H$14,'Calc Tool'!$E$69:$H$69,0))+
INDEX('Calc Tool'!$J$220:$M$231,MATCH('Final Fee Tables'!$D98,'Calc Tool'!$D$70:$D$81,0),MATCH('Final Fee Tables'!H$15,'Calc Tool'!$J$69:$M$69,0)),"No bid")</f>
        <v>No bid</v>
      </c>
      <c r="I98" s="27" t="str">
        <f>IFERROR(
INDEX('Calc Tool'!$E$220:$H$231,MATCH('Final Fee Tables'!$D98,'Calc Tool'!$D$70:$D$81,0),MATCH('Final Fee Tables'!I$14,'Calc Tool'!$E$69:$H$69,0))+
INDEX('Calc Tool'!$J$220:$M$231,MATCH('Final Fee Tables'!$D98,'Calc Tool'!$D$70:$D$81,0),MATCH('Final Fee Tables'!I$15,'Calc Tool'!$J$69:$M$69,0)),"No bid")</f>
        <v>No bid</v>
      </c>
      <c r="J98" s="27" t="str">
        <f>IFERROR(
INDEX('Calc Tool'!$E$220:$H$231,MATCH('Final Fee Tables'!$D98,'Calc Tool'!$D$70:$D$81,0),MATCH('Final Fee Tables'!J$14,'Calc Tool'!$E$69:$H$69,0))+
INDEX('Calc Tool'!$J$220:$M$231,MATCH('Final Fee Tables'!$D98,'Calc Tool'!$D$70:$D$81,0),MATCH('Final Fee Tables'!J$15,'Calc Tool'!$J$69:$M$69,0)),"No bid")</f>
        <v>No bid</v>
      </c>
      <c r="K98" s="27" t="str">
        <f>IFERROR(
INDEX('Calc Tool'!$E$220:$H$231,MATCH('Final Fee Tables'!$D98,'Calc Tool'!$D$70:$D$81,0),MATCH('Final Fee Tables'!K$14,'Calc Tool'!$E$69:$H$69,0))+
INDEX('Calc Tool'!$J$220:$M$231,MATCH('Final Fee Tables'!$D98,'Calc Tool'!$D$70:$D$81,0),MATCH('Final Fee Tables'!K$15,'Calc Tool'!$J$69:$M$69,0)),"No bid")</f>
        <v>No bid</v>
      </c>
      <c r="L98" s="27" t="str">
        <f>IFERROR(
INDEX('Calc Tool'!$E$220:$H$231,MATCH('Final Fee Tables'!$D98,'Calc Tool'!$D$70:$D$81,0),MATCH('Final Fee Tables'!L$14,'Calc Tool'!$E$69:$H$69,0))+
INDEX('Calc Tool'!$J$220:$M$231,MATCH('Final Fee Tables'!$D98,'Calc Tool'!$D$70:$D$81,0),MATCH('Final Fee Tables'!L$15,'Calc Tool'!$J$69:$M$69,0)),"No bid")</f>
        <v>No bid</v>
      </c>
      <c r="M98" s="27" t="str">
        <f>IFERROR(
INDEX('Calc Tool'!$E$220:$H$231,MATCH('Final Fee Tables'!$D98,'Calc Tool'!$D$70:$D$81,0),MATCH('Final Fee Tables'!M$14,'Calc Tool'!$E$69:$H$69,0))+
INDEX('Calc Tool'!$J$220:$M$231,MATCH('Final Fee Tables'!$D98,'Calc Tool'!$D$70:$D$81,0),MATCH('Final Fee Tables'!M$15,'Calc Tool'!$J$69:$M$69,0)),"No bid")</f>
        <v>No bid</v>
      </c>
      <c r="N98" s="27" t="str">
        <f>IFERROR(
INDEX('Calc Tool'!$E$220:$H$231,MATCH('Final Fee Tables'!$D98,'Calc Tool'!$D$70:$D$81,0),MATCH('Final Fee Tables'!N$14,'Calc Tool'!$E$69:$H$69,0))+
INDEX('Calc Tool'!$J$220:$M$231,MATCH('Final Fee Tables'!$D98,'Calc Tool'!$D$70:$D$81,0),MATCH('Final Fee Tables'!N$15,'Calc Tool'!$J$69:$M$69,0)),"No bid")</f>
        <v>No bid</v>
      </c>
      <c r="O98" s="27" t="str">
        <f>IFERROR(
INDEX('Calc Tool'!$E$220:$H$231,MATCH('Final Fee Tables'!$D98,'Calc Tool'!$D$70:$D$81,0),MATCH('Final Fee Tables'!O$14,'Calc Tool'!$E$69:$H$69,0))+
INDEX('Calc Tool'!$J$220:$M$231,MATCH('Final Fee Tables'!$D98,'Calc Tool'!$D$70:$D$81,0),MATCH('Final Fee Tables'!O$15,'Calc Tool'!$J$69:$M$69,0)),"No bid")</f>
        <v>No bid</v>
      </c>
      <c r="P98" s="27" t="str">
        <f>IFERROR(
INDEX('Calc Tool'!$E$220:$H$231,MATCH('Final Fee Tables'!$D98,'Calc Tool'!$D$70:$D$81,0),MATCH('Final Fee Tables'!P$14,'Calc Tool'!$E$69:$H$69,0))+
INDEX('Calc Tool'!$J$220:$M$231,MATCH('Final Fee Tables'!$D98,'Calc Tool'!$D$70:$D$81,0),MATCH('Final Fee Tables'!P$15,'Calc Tool'!$J$69:$M$69,0)),"No bid")</f>
        <v>No bid</v>
      </c>
      <c r="Q98" s="27" t="str">
        <f>IFERROR(
INDEX('Calc Tool'!$E$220:$H$231,MATCH('Final Fee Tables'!$D98,'Calc Tool'!$D$70:$D$81,0),MATCH('Final Fee Tables'!Q$14,'Calc Tool'!$E$69:$H$69,0))+
INDEX('Calc Tool'!$J$220:$M$231,MATCH('Final Fee Tables'!$D98,'Calc Tool'!$D$70:$D$81,0),MATCH('Final Fee Tables'!Q$15,'Calc Tool'!$J$69:$M$69,0)),"No bid")</f>
        <v>No bid</v>
      </c>
      <c r="R98" s="27" t="str">
        <f>IFERROR(
INDEX('Calc Tool'!$E$220:$H$231,MATCH('Final Fee Tables'!$D98,'Calc Tool'!$D$70:$D$81,0),MATCH('Final Fee Tables'!R$14,'Calc Tool'!$E$69:$H$69,0))+
INDEX('Calc Tool'!$J$220:$M$231,MATCH('Final Fee Tables'!$D98,'Calc Tool'!$D$70:$D$81,0),MATCH('Final Fee Tables'!R$15,'Calc Tool'!$J$69:$M$69,0)),"No bid")</f>
        <v>No bid</v>
      </c>
      <c r="S98" s="27" t="str">
        <f>IFERROR(
INDEX('Calc Tool'!$E$220:$H$231,MATCH('Final Fee Tables'!$D98,'Calc Tool'!$D$70:$D$81,0),MATCH('Final Fee Tables'!S$14,'Calc Tool'!$E$69:$H$69,0))+
INDEX('Calc Tool'!$J$220:$M$231,MATCH('Final Fee Tables'!$D98,'Calc Tool'!$D$70:$D$81,0),MATCH('Final Fee Tables'!S$15,'Calc Tool'!$J$69:$M$69,0)),"No bid")</f>
        <v>No bid</v>
      </c>
      <c r="T98" s="27" t="str">
        <f>IFERROR(
INDEX('Calc Tool'!$E$220:$H$231,MATCH('Final Fee Tables'!$D98,'Calc Tool'!$D$70:$D$81,0),MATCH('Final Fee Tables'!T$14,'Calc Tool'!$E$69:$H$69,0))+
INDEX('Calc Tool'!$J$220:$M$231,MATCH('Final Fee Tables'!$D98,'Calc Tool'!$D$70:$D$81,0),MATCH('Final Fee Tables'!T$15,'Calc Tool'!$J$69:$M$69,0)),"No bid")</f>
        <v>No bid</v>
      </c>
    </row>
    <row r="99" spans="3:20" ht="24.75" customHeight="1" x14ac:dyDescent="0.3">
      <c r="D99" s="9" t="str">
        <f t="shared" ref="D99:D106" si="1">D59</f>
        <v>Agencies - SCS</v>
      </c>
      <c r="E99" s="44">
        <v>0</v>
      </c>
      <c r="F99" s="44">
        <v>0</v>
      </c>
      <c r="G99" s="44">
        <v>0</v>
      </c>
      <c r="H99" s="44">
        <v>0</v>
      </c>
      <c r="I99" s="44">
        <v>0</v>
      </c>
      <c r="J99" s="44">
        <v>0</v>
      </c>
      <c r="K99" s="44">
        <v>0</v>
      </c>
      <c r="L99" s="44">
        <v>0</v>
      </c>
      <c r="M99" s="27" t="str">
        <f>IFERROR(
INDEX('Calc Tool'!$E$194:$H$205,MATCH('Final Fee Tables'!$D99,'Calc Tool'!$D$70:$D$81,0),MATCH('Final Fee Tables'!M$14,'Calc Tool'!$E$69:$H$69,0))+
INDEX('Calc Tool'!$J$194:$M$205,MATCH('Final Fee Tables'!$D99,'Calc Tool'!$D$70:$D$81,0),MATCH('Final Fee Tables'!M$15,'Calc Tool'!$J$69:$M$69,0)),"No bid")</f>
        <v>No bid</v>
      </c>
      <c r="N99" s="27" t="str">
        <f>IFERROR(
INDEX('Calc Tool'!$E$194:$H$205,MATCH('Final Fee Tables'!$D99,'Calc Tool'!$D$70:$D$81,0),MATCH('Final Fee Tables'!N$14,'Calc Tool'!$E$69:$H$69,0))+
INDEX('Calc Tool'!$J$194:$M$205,MATCH('Final Fee Tables'!$D99,'Calc Tool'!$D$70:$D$81,0),MATCH('Final Fee Tables'!N$15,'Calc Tool'!$J$69:$M$69,0)),"No bid")</f>
        <v>No bid</v>
      </c>
      <c r="O99" s="27" t="str">
        <f>IFERROR(
INDEX('Calc Tool'!$E$194:$H$205,MATCH('Final Fee Tables'!$D99,'Calc Tool'!$D$70:$D$81,0),MATCH('Final Fee Tables'!O$14,'Calc Tool'!$E$69:$H$69,0))+
INDEX('Calc Tool'!$J$194:$M$205,MATCH('Final Fee Tables'!$D99,'Calc Tool'!$D$70:$D$81,0),MATCH('Final Fee Tables'!O$15,'Calc Tool'!$J$69:$M$69,0)),"No bid")</f>
        <v>No bid</v>
      </c>
      <c r="P99" s="27" t="str">
        <f>IFERROR(
INDEX('Calc Tool'!$E$194:$H$205,MATCH('Final Fee Tables'!$D99,'Calc Tool'!$D$70:$D$81,0),MATCH('Final Fee Tables'!P$14,'Calc Tool'!$E$69:$H$69,0))+
INDEX('Calc Tool'!$J$194:$M$205,MATCH('Final Fee Tables'!$D99,'Calc Tool'!$D$70:$D$81,0),MATCH('Final Fee Tables'!P$15,'Calc Tool'!$J$69:$M$69,0)),"No bid")</f>
        <v>No bid</v>
      </c>
      <c r="Q99" s="27" t="str">
        <f>IFERROR(
INDEX('Calc Tool'!$E$194:$H$205,MATCH('Final Fee Tables'!$D99,'Calc Tool'!$D$70:$D$81,0),MATCH('Final Fee Tables'!Q$14,'Calc Tool'!$E$69:$H$69,0))+
INDEX('Calc Tool'!$J$194:$M$205,MATCH('Final Fee Tables'!$D99,'Calc Tool'!$D$70:$D$81,0),MATCH('Final Fee Tables'!Q$15,'Calc Tool'!$J$69:$M$69,0)),"No bid")</f>
        <v>No bid</v>
      </c>
      <c r="R99" s="27" t="str">
        <f>IFERROR(
INDEX('Calc Tool'!$E$194:$H$205,MATCH('Final Fee Tables'!$D99,'Calc Tool'!$D$70:$D$81,0),MATCH('Final Fee Tables'!R$14,'Calc Tool'!$E$69:$H$69,0))+
INDEX('Calc Tool'!$J$194:$M$205,MATCH('Final Fee Tables'!$D99,'Calc Tool'!$D$70:$D$81,0),MATCH('Final Fee Tables'!R$15,'Calc Tool'!$J$69:$M$69,0)),"No bid")</f>
        <v>No bid</v>
      </c>
      <c r="S99" s="27" t="str">
        <f>IFERROR(
INDEX('Calc Tool'!$E$194:$H$205,MATCH('Final Fee Tables'!$D99,'Calc Tool'!$D$70:$D$81,0),MATCH('Final Fee Tables'!S$14,'Calc Tool'!$E$69:$H$69,0))+
INDEX('Calc Tool'!$J$194:$M$205,MATCH('Final Fee Tables'!$D99,'Calc Tool'!$D$70:$D$81,0),MATCH('Final Fee Tables'!S$15,'Calc Tool'!$J$69:$M$69,0)),"No bid")</f>
        <v>No bid</v>
      </c>
      <c r="T99" s="27" t="str">
        <f>IFERROR(
INDEX('Calc Tool'!$E$194:$H$205,MATCH('Final Fee Tables'!$D99,'Calc Tool'!$D$70:$D$81,0),MATCH('Final Fee Tables'!T$14,'Calc Tool'!$E$69:$H$69,0))+
INDEX('Calc Tool'!$J$194:$M$205,MATCH('Final Fee Tables'!$D99,'Calc Tool'!$D$70:$D$81,0),MATCH('Final Fee Tables'!T$15,'Calc Tool'!$J$69:$M$69,0)),"No bid")</f>
        <v>No bid</v>
      </c>
    </row>
    <row r="100" spans="3:20" ht="24.75" customHeight="1" x14ac:dyDescent="0.3">
      <c r="D100" s="9" t="str">
        <f t="shared" si="1"/>
        <v>Agencies - Niche</v>
      </c>
      <c r="E100" s="27" t="str">
        <f>IFERROR(
INDEX('Calc Tool'!$E$220:$H$231,MATCH('Final Fee Tables'!$D100,'Calc Tool'!$D$70:$D$81,0),MATCH('Final Fee Tables'!E$14,'Calc Tool'!$E$69:$H$69,0))+
INDEX('Calc Tool'!$J$220:$M$231,MATCH('Final Fee Tables'!$D100,'Calc Tool'!$D$70:$D$81,0),MATCH('Final Fee Tables'!E$15,'Calc Tool'!$J$69:$M$69,0)),"No bid")</f>
        <v>No bid</v>
      </c>
      <c r="F100" s="27" t="str">
        <f>IFERROR(
INDEX('Calc Tool'!$E$220:$H$231,MATCH('Final Fee Tables'!$D100,'Calc Tool'!$D$70:$D$81,0),MATCH('Final Fee Tables'!F$14,'Calc Tool'!$E$69:$H$69,0))+
INDEX('Calc Tool'!$J$220:$M$231,MATCH('Final Fee Tables'!$D100,'Calc Tool'!$D$70:$D$81,0),MATCH('Final Fee Tables'!F$15,'Calc Tool'!$J$69:$M$69,0)),"No bid")</f>
        <v>No bid</v>
      </c>
      <c r="G100" s="27" t="str">
        <f>IFERROR(
INDEX('Calc Tool'!$E$220:$H$231,MATCH('Final Fee Tables'!$D100,'Calc Tool'!$D$70:$D$81,0),MATCH('Final Fee Tables'!G$14,'Calc Tool'!$E$69:$H$69,0))+
INDEX('Calc Tool'!$J$220:$M$231,MATCH('Final Fee Tables'!$D100,'Calc Tool'!$D$70:$D$81,0),MATCH('Final Fee Tables'!G$15,'Calc Tool'!$J$69:$M$69,0)),"No bid")</f>
        <v>No bid</v>
      </c>
      <c r="H100" s="27" t="str">
        <f>IFERROR(
INDEX('Calc Tool'!$E$220:$H$231,MATCH('Final Fee Tables'!$D100,'Calc Tool'!$D$70:$D$81,0),MATCH('Final Fee Tables'!H$14,'Calc Tool'!$E$69:$H$69,0))+
INDEX('Calc Tool'!$J$220:$M$231,MATCH('Final Fee Tables'!$D100,'Calc Tool'!$D$70:$D$81,0),MATCH('Final Fee Tables'!H$15,'Calc Tool'!$J$69:$M$69,0)),"No bid")</f>
        <v>No bid</v>
      </c>
      <c r="I100" s="27" t="str">
        <f>IFERROR(
INDEX('Calc Tool'!$E$220:$H$231,MATCH('Final Fee Tables'!$D100,'Calc Tool'!$D$70:$D$81,0),MATCH('Final Fee Tables'!I$14,'Calc Tool'!$E$69:$H$69,0))+
INDEX('Calc Tool'!$J$220:$M$231,MATCH('Final Fee Tables'!$D100,'Calc Tool'!$D$70:$D$81,0),MATCH('Final Fee Tables'!I$15,'Calc Tool'!$J$69:$M$69,0)),"No bid")</f>
        <v>No bid</v>
      </c>
      <c r="J100" s="27" t="str">
        <f>IFERROR(
INDEX('Calc Tool'!$E$220:$H$231,MATCH('Final Fee Tables'!$D100,'Calc Tool'!$D$70:$D$81,0),MATCH('Final Fee Tables'!J$14,'Calc Tool'!$E$69:$H$69,0))+
INDEX('Calc Tool'!$J$220:$M$231,MATCH('Final Fee Tables'!$D100,'Calc Tool'!$D$70:$D$81,0),MATCH('Final Fee Tables'!J$15,'Calc Tool'!$J$69:$M$69,0)),"No bid")</f>
        <v>No bid</v>
      </c>
      <c r="K100" s="27" t="str">
        <f>IFERROR(
INDEX('Calc Tool'!$E$220:$H$231,MATCH('Final Fee Tables'!$D100,'Calc Tool'!$D$70:$D$81,0),MATCH('Final Fee Tables'!K$14,'Calc Tool'!$E$69:$H$69,0))+
INDEX('Calc Tool'!$J$220:$M$231,MATCH('Final Fee Tables'!$D100,'Calc Tool'!$D$70:$D$81,0),MATCH('Final Fee Tables'!K$15,'Calc Tool'!$J$69:$M$69,0)),"No bid")</f>
        <v>No bid</v>
      </c>
      <c r="L100" s="27" t="str">
        <f>IFERROR(
INDEX('Calc Tool'!$E$220:$H$231,MATCH('Final Fee Tables'!$D100,'Calc Tool'!$D$70:$D$81,0),MATCH('Final Fee Tables'!L$14,'Calc Tool'!$E$69:$H$69,0))+
INDEX('Calc Tool'!$J$220:$M$231,MATCH('Final Fee Tables'!$D100,'Calc Tool'!$D$70:$D$81,0),MATCH('Final Fee Tables'!L$15,'Calc Tool'!$J$69:$M$69,0)),"No bid")</f>
        <v>No bid</v>
      </c>
      <c r="M100" s="27" t="str">
        <f>IFERROR(
INDEX('Calc Tool'!$E$220:$H$231,MATCH('Final Fee Tables'!$D100,'Calc Tool'!$D$70:$D$81,0),MATCH('Final Fee Tables'!M$14,'Calc Tool'!$E$69:$H$69,0))+
INDEX('Calc Tool'!$J$220:$M$231,MATCH('Final Fee Tables'!$D100,'Calc Tool'!$D$70:$D$81,0),MATCH('Final Fee Tables'!M$15,'Calc Tool'!$J$69:$M$69,0)),"No bid")</f>
        <v>No bid</v>
      </c>
      <c r="N100" s="27" t="str">
        <f>IFERROR(
INDEX('Calc Tool'!$E$220:$H$231,MATCH('Final Fee Tables'!$D100,'Calc Tool'!$D$70:$D$81,0),MATCH('Final Fee Tables'!N$14,'Calc Tool'!$E$69:$H$69,0))+
INDEX('Calc Tool'!$J$220:$M$231,MATCH('Final Fee Tables'!$D100,'Calc Tool'!$D$70:$D$81,0),MATCH('Final Fee Tables'!N$15,'Calc Tool'!$J$69:$M$69,0)),"No bid")</f>
        <v>No bid</v>
      </c>
      <c r="O100" s="27" t="str">
        <f>IFERROR(
INDEX('Calc Tool'!$E$220:$H$231,MATCH('Final Fee Tables'!$D100,'Calc Tool'!$D$70:$D$81,0),MATCH('Final Fee Tables'!O$14,'Calc Tool'!$E$69:$H$69,0))+
INDEX('Calc Tool'!$J$220:$M$231,MATCH('Final Fee Tables'!$D100,'Calc Tool'!$D$70:$D$81,0),MATCH('Final Fee Tables'!O$15,'Calc Tool'!$J$69:$M$69,0)),"No bid")</f>
        <v>No bid</v>
      </c>
      <c r="P100" s="27" t="str">
        <f>IFERROR(
INDEX('Calc Tool'!$E$220:$H$231,MATCH('Final Fee Tables'!$D100,'Calc Tool'!$D$70:$D$81,0),MATCH('Final Fee Tables'!P$14,'Calc Tool'!$E$69:$H$69,0))+
INDEX('Calc Tool'!$J$220:$M$231,MATCH('Final Fee Tables'!$D100,'Calc Tool'!$D$70:$D$81,0),MATCH('Final Fee Tables'!P$15,'Calc Tool'!$J$69:$M$69,0)),"No bid")</f>
        <v>No bid</v>
      </c>
      <c r="Q100" s="27" t="str">
        <f>IFERROR(
INDEX('Calc Tool'!$E$220:$H$231,MATCH('Final Fee Tables'!$D100,'Calc Tool'!$D$70:$D$81,0),MATCH('Final Fee Tables'!Q$14,'Calc Tool'!$E$69:$H$69,0))+
INDEX('Calc Tool'!$J$220:$M$231,MATCH('Final Fee Tables'!$D100,'Calc Tool'!$D$70:$D$81,0),MATCH('Final Fee Tables'!Q$15,'Calc Tool'!$J$69:$M$69,0)),"No bid")</f>
        <v>No bid</v>
      </c>
      <c r="R100" s="27" t="str">
        <f>IFERROR(
INDEX('Calc Tool'!$E$220:$H$231,MATCH('Final Fee Tables'!$D100,'Calc Tool'!$D$70:$D$81,0),MATCH('Final Fee Tables'!R$14,'Calc Tool'!$E$69:$H$69,0))+
INDEX('Calc Tool'!$J$220:$M$231,MATCH('Final Fee Tables'!$D100,'Calc Tool'!$D$70:$D$81,0),MATCH('Final Fee Tables'!R$15,'Calc Tool'!$J$69:$M$69,0)),"No bid")</f>
        <v>No bid</v>
      </c>
      <c r="S100" s="27" t="str">
        <f>IFERROR(
INDEX('Calc Tool'!$E$220:$H$231,MATCH('Final Fee Tables'!$D100,'Calc Tool'!$D$70:$D$81,0),MATCH('Final Fee Tables'!S$14,'Calc Tool'!$E$69:$H$69,0))+
INDEX('Calc Tool'!$J$220:$M$231,MATCH('Final Fee Tables'!$D100,'Calc Tool'!$D$70:$D$81,0),MATCH('Final Fee Tables'!S$15,'Calc Tool'!$J$69:$M$69,0)),"No bid")</f>
        <v>No bid</v>
      </c>
      <c r="T100" s="27" t="str">
        <f>IFERROR(
INDEX('Calc Tool'!$E$220:$H$231,MATCH('Final Fee Tables'!$D100,'Calc Tool'!$D$70:$D$81,0),MATCH('Final Fee Tables'!T$14,'Calc Tool'!$E$69:$H$69,0))+
INDEX('Calc Tool'!$J$220:$M$231,MATCH('Final Fee Tables'!$D100,'Calc Tool'!$D$70:$D$81,0),MATCH('Final Fee Tables'!T$15,'Calc Tool'!$J$69:$M$69,0)),"No bid")</f>
        <v>No bid</v>
      </c>
    </row>
    <row r="101" spans="3:20" ht="24.75" customHeight="1" x14ac:dyDescent="0.3">
      <c r="D101" s="9" t="str">
        <f t="shared" si="1"/>
        <v>Agencies - Admin &amp; Clerical</v>
      </c>
      <c r="E101" s="27" t="str">
        <f>IFERROR(
INDEX('Calc Tool'!$E$220:$H$231,MATCH('Final Fee Tables'!$D101,'Calc Tool'!$D$70:$D$81,0),MATCH('Final Fee Tables'!E$14,'Calc Tool'!$E$69:$H$69,0))+
INDEX('Calc Tool'!$J$220:$M$231,MATCH('Final Fee Tables'!$D101,'Calc Tool'!$D$70:$D$81,0),MATCH('Final Fee Tables'!E$15,'Calc Tool'!$J$69:$M$69,0)),"No bid")</f>
        <v>No bid</v>
      </c>
      <c r="F101" s="27" t="str">
        <f>IFERROR(
INDEX('Calc Tool'!$E$220:$H$231,MATCH('Final Fee Tables'!$D101,'Calc Tool'!$D$70:$D$81,0),MATCH('Final Fee Tables'!F$14,'Calc Tool'!$E$69:$H$69,0))+
INDEX('Calc Tool'!$J$220:$M$231,MATCH('Final Fee Tables'!$D101,'Calc Tool'!$D$70:$D$81,0),MATCH('Final Fee Tables'!F$15,'Calc Tool'!$J$69:$M$69,0)),"No bid")</f>
        <v>No bid</v>
      </c>
      <c r="G101" s="27" t="str">
        <f>IFERROR(
INDEX('Calc Tool'!$E$220:$H$231,MATCH('Final Fee Tables'!$D101,'Calc Tool'!$D$70:$D$81,0),MATCH('Final Fee Tables'!G$14,'Calc Tool'!$E$69:$H$69,0))+
INDEX('Calc Tool'!$J$220:$M$231,MATCH('Final Fee Tables'!$D101,'Calc Tool'!$D$70:$D$81,0),MATCH('Final Fee Tables'!G$15,'Calc Tool'!$J$69:$M$69,0)),"No bid")</f>
        <v>No bid</v>
      </c>
      <c r="H101" s="27" t="str">
        <f>IFERROR(
INDEX('Calc Tool'!$E$220:$H$231,MATCH('Final Fee Tables'!$D101,'Calc Tool'!$D$70:$D$81,0),MATCH('Final Fee Tables'!H$14,'Calc Tool'!$E$69:$H$69,0))+
INDEX('Calc Tool'!$J$220:$M$231,MATCH('Final Fee Tables'!$D101,'Calc Tool'!$D$70:$D$81,0),MATCH('Final Fee Tables'!H$15,'Calc Tool'!$J$69:$M$69,0)),"No bid")</f>
        <v>No bid</v>
      </c>
      <c r="I101" s="27" t="str">
        <f>IFERROR(
INDEX('Calc Tool'!$E$220:$H$231,MATCH('Final Fee Tables'!$D101,'Calc Tool'!$D$70:$D$81,0),MATCH('Final Fee Tables'!I$14,'Calc Tool'!$E$69:$H$69,0))+
INDEX('Calc Tool'!$J$220:$M$231,MATCH('Final Fee Tables'!$D101,'Calc Tool'!$D$70:$D$81,0),MATCH('Final Fee Tables'!I$15,'Calc Tool'!$J$69:$M$69,0)),"No bid")</f>
        <v>No bid</v>
      </c>
      <c r="J101" s="27" t="str">
        <f>IFERROR(
INDEX('Calc Tool'!$E$220:$H$231,MATCH('Final Fee Tables'!$D101,'Calc Tool'!$D$70:$D$81,0),MATCH('Final Fee Tables'!J$14,'Calc Tool'!$E$69:$H$69,0))+
INDEX('Calc Tool'!$J$220:$M$231,MATCH('Final Fee Tables'!$D101,'Calc Tool'!$D$70:$D$81,0),MATCH('Final Fee Tables'!J$15,'Calc Tool'!$J$69:$M$69,0)),"No bid")</f>
        <v>No bid</v>
      </c>
      <c r="K101" s="27" t="str">
        <f>IFERROR(
INDEX('Calc Tool'!$E$220:$H$231,MATCH('Final Fee Tables'!$D101,'Calc Tool'!$D$70:$D$81,0),MATCH('Final Fee Tables'!K$14,'Calc Tool'!$E$69:$H$69,0))+
INDEX('Calc Tool'!$J$220:$M$231,MATCH('Final Fee Tables'!$D101,'Calc Tool'!$D$70:$D$81,0),MATCH('Final Fee Tables'!K$15,'Calc Tool'!$J$69:$M$69,0)),"No bid")</f>
        <v>No bid</v>
      </c>
      <c r="L101" s="27" t="str">
        <f>IFERROR(
INDEX('Calc Tool'!$E$220:$H$231,MATCH('Final Fee Tables'!$D101,'Calc Tool'!$D$70:$D$81,0),MATCH('Final Fee Tables'!L$14,'Calc Tool'!$E$69:$H$69,0))+
INDEX('Calc Tool'!$J$220:$M$231,MATCH('Final Fee Tables'!$D101,'Calc Tool'!$D$70:$D$81,0),MATCH('Final Fee Tables'!L$15,'Calc Tool'!$J$69:$M$69,0)),"No bid")</f>
        <v>No bid</v>
      </c>
      <c r="M101" s="44">
        <v>0</v>
      </c>
      <c r="N101" s="44">
        <v>0</v>
      </c>
      <c r="O101" s="44">
        <v>0</v>
      </c>
      <c r="P101" s="44">
        <v>0</v>
      </c>
      <c r="Q101" s="44">
        <v>0</v>
      </c>
      <c r="R101" s="44">
        <v>0</v>
      </c>
      <c r="S101" s="44">
        <v>0</v>
      </c>
      <c r="T101" s="44">
        <v>0</v>
      </c>
    </row>
    <row r="102" spans="3:20" ht="25" customHeight="1" x14ac:dyDescent="0.3">
      <c r="D102" s="9" t="str">
        <f t="shared" si="1"/>
        <v>Agencies - Operational Services</v>
      </c>
      <c r="E102" s="27" t="str">
        <f>IFERROR(
INDEX('Calc Tool'!$E$220:$H$231,MATCH('Final Fee Tables'!$D102,'Calc Tool'!$D$70:$D$81,0),MATCH('Final Fee Tables'!E$14,'Calc Tool'!$E$69:$H$69,0))+
INDEX('Calc Tool'!$J$220:$M$231,MATCH('Final Fee Tables'!$D102,'Calc Tool'!$D$70:$D$81,0),MATCH('Final Fee Tables'!E$15,'Calc Tool'!$J$69:$M$69,0)),"No bid")</f>
        <v>No bid</v>
      </c>
      <c r="F102" s="27" t="str">
        <f>IFERROR(
INDEX('Calc Tool'!$E$220:$H$231,MATCH('Final Fee Tables'!$D102,'Calc Tool'!$D$70:$D$81,0),MATCH('Final Fee Tables'!F$14,'Calc Tool'!$E$69:$H$69,0))+
INDEX('Calc Tool'!$J$220:$M$231,MATCH('Final Fee Tables'!$D102,'Calc Tool'!$D$70:$D$81,0),MATCH('Final Fee Tables'!F$15,'Calc Tool'!$J$69:$M$69,0)),"No bid")</f>
        <v>No bid</v>
      </c>
      <c r="G102" s="27" t="str">
        <f>IFERROR(
INDEX('Calc Tool'!$E$220:$H$231,MATCH('Final Fee Tables'!$D102,'Calc Tool'!$D$70:$D$81,0),MATCH('Final Fee Tables'!G$14,'Calc Tool'!$E$69:$H$69,0))+
INDEX('Calc Tool'!$J$220:$M$231,MATCH('Final Fee Tables'!$D102,'Calc Tool'!$D$70:$D$81,0),MATCH('Final Fee Tables'!G$15,'Calc Tool'!$J$69:$M$69,0)),"No bid")</f>
        <v>No bid</v>
      </c>
      <c r="H102" s="27" t="str">
        <f>IFERROR(
INDEX('Calc Tool'!$E$220:$H$231,MATCH('Final Fee Tables'!$D102,'Calc Tool'!$D$70:$D$81,0),MATCH('Final Fee Tables'!H$14,'Calc Tool'!$E$69:$H$69,0))+
INDEX('Calc Tool'!$J$220:$M$231,MATCH('Final Fee Tables'!$D102,'Calc Tool'!$D$70:$D$81,0),MATCH('Final Fee Tables'!H$15,'Calc Tool'!$J$69:$M$69,0)),"No bid")</f>
        <v>No bid</v>
      </c>
      <c r="I102" s="27" t="str">
        <f>IFERROR(
INDEX('Calc Tool'!$E$220:$H$231,MATCH('Final Fee Tables'!$D102,'Calc Tool'!$D$70:$D$81,0),MATCH('Final Fee Tables'!I$14,'Calc Tool'!$E$69:$H$69,0))+
INDEX('Calc Tool'!$J$220:$M$231,MATCH('Final Fee Tables'!$D102,'Calc Tool'!$D$70:$D$81,0),MATCH('Final Fee Tables'!I$15,'Calc Tool'!$J$69:$M$69,0)),"No bid")</f>
        <v>No bid</v>
      </c>
      <c r="J102" s="27" t="str">
        <f>IFERROR(
INDEX('Calc Tool'!$E$220:$H$231,MATCH('Final Fee Tables'!$D102,'Calc Tool'!$D$70:$D$81,0),MATCH('Final Fee Tables'!J$14,'Calc Tool'!$E$69:$H$69,0))+
INDEX('Calc Tool'!$J$220:$M$231,MATCH('Final Fee Tables'!$D102,'Calc Tool'!$D$70:$D$81,0),MATCH('Final Fee Tables'!J$15,'Calc Tool'!$J$69:$M$69,0)),"No bid")</f>
        <v>No bid</v>
      </c>
      <c r="K102" s="27" t="str">
        <f>IFERROR(
INDEX('Calc Tool'!$E$220:$H$231,MATCH('Final Fee Tables'!$D102,'Calc Tool'!$D$70:$D$81,0),MATCH('Final Fee Tables'!K$14,'Calc Tool'!$E$69:$H$69,0))+
INDEX('Calc Tool'!$J$220:$M$231,MATCH('Final Fee Tables'!$D102,'Calc Tool'!$D$70:$D$81,0),MATCH('Final Fee Tables'!K$15,'Calc Tool'!$J$69:$M$69,0)),"No bid")</f>
        <v>No bid</v>
      </c>
      <c r="L102" s="27" t="str">
        <f>IFERROR(
INDEX('Calc Tool'!$E$220:$H$231,MATCH('Final Fee Tables'!$D102,'Calc Tool'!$D$70:$D$81,0),MATCH('Final Fee Tables'!L$14,'Calc Tool'!$E$69:$H$69,0))+
INDEX('Calc Tool'!$J$220:$M$231,MATCH('Final Fee Tables'!$D102,'Calc Tool'!$D$70:$D$81,0),MATCH('Final Fee Tables'!L$15,'Calc Tool'!$J$69:$M$69,0)),"No bid")</f>
        <v>No bid</v>
      </c>
      <c r="M102" s="44">
        <v>0</v>
      </c>
      <c r="N102" s="44">
        <v>0</v>
      </c>
      <c r="O102" s="44">
        <v>0</v>
      </c>
      <c r="P102" s="44">
        <v>0</v>
      </c>
      <c r="Q102" s="44">
        <v>0</v>
      </c>
      <c r="R102" s="44">
        <v>0</v>
      </c>
      <c r="S102" s="44">
        <v>0</v>
      </c>
      <c r="T102" s="44">
        <v>0</v>
      </c>
    </row>
    <row r="103" spans="3:20" ht="25" customHeight="1" x14ac:dyDescent="0.3">
      <c r="D103" s="9" t="str">
        <f t="shared" si="1"/>
        <v>Agencies - Other</v>
      </c>
      <c r="E103" s="27" t="str">
        <f>IFERROR(
INDEX('Calc Tool'!$E$220:$H$231,MATCH('Final Fee Tables'!$D103,'Calc Tool'!$D$70:$D$81,0),MATCH('Final Fee Tables'!E$14,'Calc Tool'!$E$69:$H$69,0))+
INDEX('Calc Tool'!$J$220:$M$231,MATCH('Final Fee Tables'!$D103,'Calc Tool'!$D$70:$D$81,0),MATCH('Final Fee Tables'!E$15,'Calc Tool'!$J$69:$M$69,0)),"No bid")</f>
        <v>No bid</v>
      </c>
      <c r="F103" s="27" t="str">
        <f>IFERROR(
INDEX('Calc Tool'!$E$220:$H$231,MATCH('Final Fee Tables'!$D103,'Calc Tool'!$D$70:$D$81,0),MATCH('Final Fee Tables'!F$14,'Calc Tool'!$E$69:$H$69,0))+
INDEX('Calc Tool'!$J$220:$M$231,MATCH('Final Fee Tables'!$D103,'Calc Tool'!$D$70:$D$81,0),MATCH('Final Fee Tables'!F$15,'Calc Tool'!$J$69:$M$69,0)),"No bid")</f>
        <v>No bid</v>
      </c>
      <c r="G103" s="27" t="str">
        <f>IFERROR(
INDEX('Calc Tool'!$E$220:$H$231,MATCH('Final Fee Tables'!$D103,'Calc Tool'!$D$70:$D$81,0),MATCH('Final Fee Tables'!G$14,'Calc Tool'!$E$69:$H$69,0))+
INDEX('Calc Tool'!$J$220:$M$231,MATCH('Final Fee Tables'!$D103,'Calc Tool'!$D$70:$D$81,0),MATCH('Final Fee Tables'!G$15,'Calc Tool'!$J$69:$M$69,0)),"No bid")</f>
        <v>No bid</v>
      </c>
      <c r="H103" s="27" t="str">
        <f>IFERROR(
INDEX('Calc Tool'!$E$220:$H$231,MATCH('Final Fee Tables'!$D103,'Calc Tool'!$D$70:$D$81,0),MATCH('Final Fee Tables'!H$14,'Calc Tool'!$E$69:$H$69,0))+
INDEX('Calc Tool'!$J$220:$M$231,MATCH('Final Fee Tables'!$D103,'Calc Tool'!$D$70:$D$81,0),MATCH('Final Fee Tables'!H$15,'Calc Tool'!$J$69:$M$69,0)),"No bid")</f>
        <v>No bid</v>
      </c>
      <c r="I103" s="27" t="str">
        <f>IFERROR(
INDEX('Calc Tool'!$E$220:$H$231,MATCH('Final Fee Tables'!$D103,'Calc Tool'!$D$70:$D$81,0),MATCH('Final Fee Tables'!I$14,'Calc Tool'!$E$69:$H$69,0))+
INDEX('Calc Tool'!$J$220:$M$231,MATCH('Final Fee Tables'!$D103,'Calc Tool'!$D$70:$D$81,0),MATCH('Final Fee Tables'!I$15,'Calc Tool'!$J$69:$M$69,0)),"No bid")</f>
        <v>No bid</v>
      </c>
      <c r="J103" s="27" t="str">
        <f>IFERROR(
INDEX('Calc Tool'!$E$220:$H$231,MATCH('Final Fee Tables'!$D103,'Calc Tool'!$D$70:$D$81,0),MATCH('Final Fee Tables'!J$14,'Calc Tool'!$E$69:$H$69,0))+
INDEX('Calc Tool'!$J$220:$M$231,MATCH('Final Fee Tables'!$D103,'Calc Tool'!$D$70:$D$81,0),MATCH('Final Fee Tables'!J$15,'Calc Tool'!$J$69:$M$69,0)),"No bid")</f>
        <v>No bid</v>
      </c>
      <c r="K103" s="27" t="str">
        <f>IFERROR(
INDEX('Calc Tool'!$E$220:$H$231,MATCH('Final Fee Tables'!$D103,'Calc Tool'!$D$70:$D$81,0),MATCH('Final Fee Tables'!K$14,'Calc Tool'!$E$69:$H$69,0))+
INDEX('Calc Tool'!$J$220:$M$231,MATCH('Final Fee Tables'!$D103,'Calc Tool'!$D$70:$D$81,0),MATCH('Final Fee Tables'!K$15,'Calc Tool'!$J$69:$M$69,0)),"No bid")</f>
        <v>No bid</v>
      </c>
      <c r="L103" s="27" t="str">
        <f>IFERROR(
INDEX('Calc Tool'!$E$220:$H$231,MATCH('Final Fee Tables'!$D103,'Calc Tool'!$D$70:$D$81,0),MATCH('Final Fee Tables'!L$14,'Calc Tool'!$E$69:$H$69,0))+
INDEX('Calc Tool'!$J$220:$M$231,MATCH('Final Fee Tables'!$D103,'Calc Tool'!$D$70:$D$81,0),MATCH('Final Fee Tables'!L$15,'Calc Tool'!$J$69:$M$69,0)),"No bid")</f>
        <v>No bid</v>
      </c>
      <c r="M103" s="27" t="str">
        <f>IFERROR(
INDEX('Calc Tool'!$E$220:$H$231,MATCH('Final Fee Tables'!$D103,'Calc Tool'!$D$70:$D$81,0),MATCH('Final Fee Tables'!M$14,'Calc Tool'!$E$69:$H$69,0))+
INDEX('Calc Tool'!$J$220:$M$231,MATCH('Final Fee Tables'!$D103,'Calc Tool'!$D$70:$D$81,0),MATCH('Final Fee Tables'!M$15,'Calc Tool'!$J$69:$M$69,0)),"No bid")</f>
        <v>No bid</v>
      </c>
      <c r="N103" s="27" t="str">
        <f>IFERROR(
INDEX('Calc Tool'!$E$220:$H$231,MATCH('Final Fee Tables'!$D103,'Calc Tool'!$D$70:$D$81,0),MATCH('Final Fee Tables'!N$14,'Calc Tool'!$E$69:$H$69,0))+
INDEX('Calc Tool'!$J$220:$M$231,MATCH('Final Fee Tables'!$D103,'Calc Tool'!$D$70:$D$81,0),MATCH('Final Fee Tables'!N$15,'Calc Tool'!$J$69:$M$69,0)),"No bid")</f>
        <v>No bid</v>
      </c>
      <c r="O103" s="27" t="str">
        <f>IFERROR(
INDEX('Calc Tool'!$E$220:$H$231,MATCH('Final Fee Tables'!$D103,'Calc Tool'!$D$70:$D$81,0),MATCH('Final Fee Tables'!O$14,'Calc Tool'!$E$69:$H$69,0))+
INDEX('Calc Tool'!$J$220:$M$231,MATCH('Final Fee Tables'!$D103,'Calc Tool'!$D$70:$D$81,0),MATCH('Final Fee Tables'!O$15,'Calc Tool'!$J$69:$M$69,0)),"No bid")</f>
        <v>No bid</v>
      </c>
      <c r="P103" s="27" t="str">
        <f>IFERROR(
INDEX('Calc Tool'!$E$220:$H$231,MATCH('Final Fee Tables'!$D103,'Calc Tool'!$D$70:$D$81,0),MATCH('Final Fee Tables'!P$14,'Calc Tool'!$E$69:$H$69,0))+
INDEX('Calc Tool'!$J$220:$M$231,MATCH('Final Fee Tables'!$D103,'Calc Tool'!$D$70:$D$81,0),MATCH('Final Fee Tables'!P$15,'Calc Tool'!$J$69:$M$69,0)),"No bid")</f>
        <v>No bid</v>
      </c>
      <c r="Q103" s="27" t="str">
        <f>IFERROR(
INDEX('Calc Tool'!$E$220:$H$231,MATCH('Final Fee Tables'!$D103,'Calc Tool'!$D$70:$D$81,0),MATCH('Final Fee Tables'!Q$14,'Calc Tool'!$E$69:$H$69,0))+
INDEX('Calc Tool'!$J$220:$M$231,MATCH('Final Fee Tables'!$D103,'Calc Tool'!$D$70:$D$81,0),MATCH('Final Fee Tables'!Q$15,'Calc Tool'!$J$69:$M$69,0)),"No bid")</f>
        <v>No bid</v>
      </c>
      <c r="R103" s="27" t="str">
        <f>IFERROR(
INDEX('Calc Tool'!$E$220:$H$231,MATCH('Final Fee Tables'!$D103,'Calc Tool'!$D$70:$D$81,0),MATCH('Final Fee Tables'!R$14,'Calc Tool'!$E$69:$H$69,0))+
INDEX('Calc Tool'!$J$220:$M$231,MATCH('Final Fee Tables'!$D103,'Calc Tool'!$D$70:$D$81,0),MATCH('Final Fee Tables'!R$15,'Calc Tool'!$J$69:$M$69,0)),"No bid")</f>
        <v>No bid</v>
      </c>
      <c r="S103" s="27" t="str">
        <f>IFERROR(
INDEX('Calc Tool'!$E$220:$H$231,MATCH('Final Fee Tables'!$D103,'Calc Tool'!$D$70:$D$81,0),MATCH('Final Fee Tables'!S$14,'Calc Tool'!$E$69:$H$69,0))+
INDEX('Calc Tool'!$J$220:$M$231,MATCH('Final Fee Tables'!$D103,'Calc Tool'!$D$70:$D$81,0),MATCH('Final Fee Tables'!S$15,'Calc Tool'!$J$69:$M$69,0)),"No bid")</f>
        <v>No bid</v>
      </c>
      <c r="T103" s="27" t="str">
        <f>IFERROR(
INDEX('Calc Tool'!$E$220:$H$231,MATCH('Final Fee Tables'!$D103,'Calc Tool'!$D$70:$D$81,0),MATCH('Final Fee Tables'!T$14,'Calc Tool'!$E$69:$H$69,0))+
INDEX('Calc Tool'!$J$220:$M$231,MATCH('Final Fee Tables'!$D103,'Calc Tool'!$D$70:$D$81,0),MATCH('Final Fee Tables'!T$15,'Calc Tool'!$J$69:$M$69,0)),"No bid")</f>
        <v>No bid</v>
      </c>
    </row>
    <row r="104" spans="3:20" ht="25" customHeight="1" x14ac:dyDescent="0.3">
      <c r="D104" s="9" t="str">
        <f t="shared" si="1"/>
        <v>Nominated (Pre-Identified)</v>
      </c>
      <c r="E104" s="27" t="str">
        <f>IFERROR(
INDEX('Calc Tool'!$E$220:$H$231,MATCH('Final Fee Tables'!$D104,'Calc Tool'!$D$70:$D$81,0),MATCH('Final Fee Tables'!E$14,'Calc Tool'!$E$69:$H$69,0))+
INDEX('Calc Tool'!$J$220:$M$231,MATCH('Final Fee Tables'!$D104,'Calc Tool'!$D$70:$D$81,0),MATCH('Final Fee Tables'!E$15,'Calc Tool'!$J$69:$M$69,0)),"No bid")</f>
        <v>No bid</v>
      </c>
      <c r="F104" s="27" t="str">
        <f>IFERROR(
INDEX('Calc Tool'!$E$220:$H$231,MATCH('Final Fee Tables'!$D104,'Calc Tool'!$D$70:$D$81,0),MATCH('Final Fee Tables'!F$14,'Calc Tool'!$E$69:$H$69,0))+
INDEX('Calc Tool'!$J$220:$M$231,MATCH('Final Fee Tables'!$D104,'Calc Tool'!$D$70:$D$81,0),MATCH('Final Fee Tables'!F$15,'Calc Tool'!$J$69:$M$69,0)),"No bid")</f>
        <v>No bid</v>
      </c>
      <c r="G104" s="27" t="str">
        <f>IFERROR(
INDEX('Calc Tool'!$E$220:$H$231,MATCH('Final Fee Tables'!$D104,'Calc Tool'!$D$70:$D$81,0),MATCH('Final Fee Tables'!G$14,'Calc Tool'!$E$69:$H$69,0))+
INDEX('Calc Tool'!$J$220:$M$231,MATCH('Final Fee Tables'!$D104,'Calc Tool'!$D$70:$D$81,0),MATCH('Final Fee Tables'!G$15,'Calc Tool'!$J$69:$M$69,0)),"No bid")</f>
        <v>No bid</v>
      </c>
      <c r="H104" s="27" t="str">
        <f>IFERROR(
INDEX('Calc Tool'!$E$220:$H$231,MATCH('Final Fee Tables'!$D104,'Calc Tool'!$D$70:$D$81,0),MATCH('Final Fee Tables'!H$14,'Calc Tool'!$E$69:$H$69,0))+
INDEX('Calc Tool'!$J$220:$M$231,MATCH('Final Fee Tables'!$D104,'Calc Tool'!$D$70:$D$81,0),MATCH('Final Fee Tables'!H$15,'Calc Tool'!$J$69:$M$69,0)),"No bid")</f>
        <v>No bid</v>
      </c>
      <c r="I104" s="27" t="str">
        <f>IFERROR(
INDEX('Calc Tool'!$E$220:$H$231,MATCH('Final Fee Tables'!$D104,'Calc Tool'!$D$70:$D$81,0),MATCH('Final Fee Tables'!I$14,'Calc Tool'!$E$69:$H$69,0))+
INDEX('Calc Tool'!$J$220:$M$231,MATCH('Final Fee Tables'!$D104,'Calc Tool'!$D$70:$D$81,0),MATCH('Final Fee Tables'!I$15,'Calc Tool'!$J$69:$M$69,0)),"No bid")</f>
        <v>No bid</v>
      </c>
      <c r="J104" s="27" t="str">
        <f>IFERROR(
INDEX('Calc Tool'!$E$220:$H$231,MATCH('Final Fee Tables'!$D104,'Calc Tool'!$D$70:$D$81,0),MATCH('Final Fee Tables'!J$14,'Calc Tool'!$E$69:$H$69,0))+
INDEX('Calc Tool'!$J$220:$M$231,MATCH('Final Fee Tables'!$D104,'Calc Tool'!$D$70:$D$81,0),MATCH('Final Fee Tables'!J$15,'Calc Tool'!$J$69:$M$69,0)),"No bid")</f>
        <v>No bid</v>
      </c>
      <c r="K104" s="27" t="str">
        <f>IFERROR(
INDEX('Calc Tool'!$E$220:$H$231,MATCH('Final Fee Tables'!$D104,'Calc Tool'!$D$70:$D$81,0),MATCH('Final Fee Tables'!K$14,'Calc Tool'!$E$69:$H$69,0))+
INDEX('Calc Tool'!$J$220:$M$231,MATCH('Final Fee Tables'!$D104,'Calc Tool'!$D$70:$D$81,0),MATCH('Final Fee Tables'!K$15,'Calc Tool'!$J$69:$M$69,0)),"No bid")</f>
        <v>No bid</v>
      </c>
      <c r="L104" s="27" t="str">
        <f>IFERROR(
INDEX('Calc Tool'!$E$220:$H$231,MATCH('Final Fee Tables'!$D104,'Calc Tool'!$D$70:$D$81,0),MATCH('Final Fee Tables'!L$14,'Calc Tool'!$E$69:$H$69,0))+
INDEX('Calc Tool'!$J$220:$M$231,MATCH('Final Fee Tables'!$D104,'Calc Tool'!$D$70:$D$81,0),MATCH('Final Fee Tables'!L$15,'Calc Tool'!$J$69:$M$69,0)),"No bid")</f>
        <v>No bid</v>
      </c>
      <c r="M104" s="27" t="str">
        <f>IFERROR(
INDEX('Calc Tool'!$E$220:$H$231,MATCH('Final Fee Tables'!$D104,'Calc Tool'!$D$70:$D$81,0),MATCH('Final Fee Tables'!M$14,'Calc Tool'!$E$69:$H$69,0))+
INDEX('Calc Tool'!$J$220:$M$231,MATCH('Final Fee Tables'!$D104,'Calc Tool'!$D$70:$D$81,0),MATCH('Final Fee Tables'!M$15,'Calc Tool'!$J$69:$M$69,0)),"No bid")</f>
        <v>No bid</v>
      </c>
      <c r="N104" s="27" t="str">
        <f>IFERROR(
INDEX('Calc Tool'!$E$220:$H$231,MATCH('Final Fee Tables'!$D104,'Calc Tool'!$D$70:$D$81,0),MATCH('Final Fee Tables'!N$14,'Calc Tool'!$E$69:$H$69,0))+
INDEX('Calc Tool'!$J$220:$M$231,MATCH('Final Fee Tables'!$D104,'Calc Tool'!$D$70:$D$81,0),MATCH('Final Fee Tables'!N$15,'Calc Tool'!$J$69:$M$69,0)),"No bid")</f>
        <v>No bid</v>
      </c>
      <c r="O104" s="27" t="str">
        <f>IFERROR(
INDEX('Calc Tool'!$E$220:$H$231,MATCH('Final Fee Tables'!$D104,'Calc Tool'!$D$70:$D$81,0),MATCH('Final Fee Tables'!O$14,'Calc Tool'!$E$69:$H$69,0))+
INDEX('Calc Tool'!$J$220:$M$231,MATCH('Final Fee Tables'!$D104,'Calc Tool'!$D$70:$D$81,0),MATCH('Final Fee Tables'!O$15,'Calc Tool'!$J$69:$M$69,0)),"No bid")</f>
        <v>No bid</v>
      </c>
      <c r="P104" s="27" t="str">
        <f>IFERROR(
INDEX('Calc Tool'!$E$220:$H$231,MATCH('Final Fee Tables'!$D104,'Calc Tool'!$D$70:$D$81,0),MATCH('Final Fee Tables'!P$14,'Calc Tool'!$E$69:$H$69,0))+
INDEX('Calc Tool'!$J$220:$M$231,MATCH('Final Fee Tables'!$D104,'Calc Tool'!$D$70:$D$81,0),MATCH('Final Fee Tables'!P$15,'Calc Tool'!$J$69:$M$69,0)),"No bid")</f>
        <v>No bid</v>
      </c>
      <c r="Q104" s="27" t="str">
        <f>IFERROR(
INDEX('Calc Tool'!$E$220:$H$231,MATCH('Final Fee Tables'!$D104,'Calc Tool'!$D$70:$D$81,0),MATCH('Final Fee Tables'!Q$14,'Calc Tool'!$E$69:$H$69,0))+
INDEX('Calc Tool'!$J$220:$M$231,MATCH('Final Fee Tables'!$D104,'Calc Tool'!$D$70:$D$81,0),MATCH('Final Fee Tables'!Q$15,'Calc Tool'!$J$69:$M$69,0)),"No bid")</f>
        <v>No bid</v>
      </c>
      <c r="R104" s="27" t="str">
        <f>IFERROR(
INDEX('Calc Tool'!$E$220:$H$231,MATCH('Final Fee Tables'!$D104,'Calc Tool'!$D$70:$D$81,0),MATCH('Final Fee Tables'!R$14,'Calc Tool'!$E$69:$H$69,0))+
INDEX('Calc Tool'!$J$220:$M$231,MATCH('Final Fee Tables'!$D104,'Calc Tool'!$D$70:$D$81,0),MATCH('Final Fee Tables'!R$15,'Calc Tool'!$J$69:$M$69,0)),"No bid")</f>
        <v>No bid</v>
      </c>
      <c r="S104" s="27" t="str">
        <f>IFERROR(
INDEX('Calc Tool'!$E$220:$H$231,MATCH('Final Fee Tables'!$D104,'Calc Tool'!$D$70:$D$81,0),MATCH('Final Fee Tables'!S$14,'Calc Tool'!$E$69:$H$69,0))+
INDEX('Calc Tool'!$J$220:$M$231,MATCH('Final Fee Tables'!$D104,'Calc Tool'!$D$70:$D$81,0),MATCH('Final Fee Tables'!S$15,'Calc Tool'!$J$69:$M$69,0)),"No bid")</f>
        <v>No bid</v>
      </c>
      <c r="T104" s="27" t="str">
        <f>IFERROR(
INDEX('Calc Tool'!$E$220:$H$231,MATCH('Final Fee Tables'!$D104,'Calc Tool'!$D$70:$D$81,0),MATCH('Final Fee Tables'!T$14,'Calc Tool'!$E$69:$H$69,0))+
INDEX('Calc Tool'!$J$220:$M$231,MATCH('Final Fee Tables'!$D104,'Calc Tool'!$D$70:$D$81,0),MATCH('Final Fee Tables'!T$15,'Calc Tool'!$J$69:$M$69,0)),"No bid")</f>
        <v>No bid</v>
      </c>
    </row>
    <row r="105" spans="3:20" ht="25" customHeight="1" x14ac:dyDescent="0.3">
      <c r="D105" s="9" t="str">
        <f t="shared" si="1"/>
        <v>Resource Augmentation</v>
      </c>
      <c r="E105" s="27" t="str">
        <f>IFERROR(
INDEX('Calc Tool'!$E$220:$H$231,MATCH('Final Fee Tables'!$D105,'Calc Tool'!$D$70:$D$81,0),MATCH('Final Fee Tables'!E$14,'Calc Tool'!$E$69:$H$69,0))+
INDEX('Calc Tool'!$J$220:$M$231,MATCH('Final Fee Tables'!$D105,'Calc Tool'!$D$70:$D$81,0),MATCH('Final Fee Tables'!E$15,'Calc Tool'!$J$69:$M$69,0)),"No bid")</f>
        <v>No bid</v>
      </c>
      <c r="F105" s="27" t="str">
        <f>IFERROR(
INDEX('Calc Tool'!$E$220:$H$231,MATCH('Final Fee Tables'!$D105,'Calc Tool'!$D$70:$D$81,0),MATCH('Final Fee Tables'!F$14,'Calc Tool'!$E$69:$H$69,0))+
INDEX('Calc Tool'!$J$220:$M$231,MATCH('Final Fee Tables'!$D105,'Calc Tool'!$D$70:$D$81,0),MATCH('Final Fee Tables'!F$15,'Calc Tool'!$J$69:$M$69,0)),"No bid")</f>
        <v>No bid</v>
      </c>
      <c r="G105" s="27" t="str">
        <f>IFERROR(
INDEX('Calc Tool'!$E$220:$H$231,MATCH('Final Fee Tables'!$D105,'Calc Tool'!$D$70:$D$81,0),MATCH('Final Fee Tables'!G$14,'Calc Tool'!$E$69:$H$69,0))+
INDEX('Calc Tool'!$J$220:$M$231,MATCH('Final Fee Tables'!$D105,'Calc Tool'!$D$70:$D$81,0),MATCH('Final Fee Tables'!G$15,'Calc Tool'!$J$69:$M$69,0)),"No bid")</f>
        <v>No bid</v>
      </c>
      <c r="H105" s="27" t="str">
        <f>IFERROR(
INDEX('Calc Tool'!$E$220:$H$231,MATCH('Final Fee Tables'!$D105,'Calc Tool'!$D$70:$D$81,0),MATCH('Final Fee Tables'!H$14,'Calc Tool'!$E$69:$H$69,0))+
INDEX('Calc Tool'!$J$220:$M$231,MATCH('Final Fee Tables'!$D105,'Calc Tool'!$D$70:$D$81,0),MATCH('Final Fee Tables'!H$15,'Calc Tool'!$J$69:$M$69,0)),"No bid")</f>
        <v>No bid</v>
      </c>
      <c r="I105" s="27" t="str">
        <f>IFERROR(
INDEX('Calc Tool'!$E$220:$H$231,MATCH('Final Fee Tables'!$D105,'Calc Tool'!$D$70:$D$81,0),MATCH('Final Fee Tables'!I$14,'Calc Tool'!$E$69:$H$69,0))+
INDEX('Calc Tool'!$J$220:$M$231,MATCH('Final Fee Tables'!$D105,'Calc Tool'!$D$70:$D$81,0),MATCH('Final Fee Tables'!I$15,'Calc Tool'!$J$69:$M$69,0)),"No bid")</f>
        <v>No bid</v>
      </c>
      <c r="J105" s="27" t="str">
        <f>IFERROR(
INDEX('Calc Tool'!$E$220:$H$231,MATCH('Final Fee Tables'!$D105,'Calc Tool'!$D$70:$D$81,0),MATCH('Final Fee Tables'!J$14,'Calc Tool'!$E$69:$H$69,0))+
INDEX('Calc Tool'!$J$220:$M$231,MATCH('Final Fee Tables'!$D105,'Calc Tool'!$D$70:$D$81,0),MATCH('Final Fee Tables'!J$15,'Calc Tool'!$J$69:$M$69,0)),"No bid")</f>
        <v>No bid</v>
      </c>
      <c r="K105" s="27" t="str">
        <f>IFERROR(
INDEX('Calc Tool'!$E$220:$H$231,MATCH('Final Fee Tables'!$D105,'Calc Tool'!$D$70:$D$81,0),MATCH('Final Fee Tables'!K$14,'Calc Tool'!$E$69:$H$69,0))+
INDEX('Calc Tool'!$J$220:$M$231,MATCH('Final Fee Tables'!$D105,'Calc Tool'!$D$70:$D$81,0),MATCH('Final Fee Tables'!K$15,'Calc Tool'!$J$69:$M$69,0)),"No bid")</f>
        <v>No bid</v>
      </c>
      <c r="L105" s="27" t="str">
        <f>IFERROR(
INDEX('Calc Tool'!$E$220:$H$231,MATCH('Final Fee Tables'!$D105,'Calc Tool'!$D$70:$D$81,0),MATCH('Final Fee Tables'!L$14,'Calc Tool'!$E$69:$H$69,0))+
INDEX('Calc Tool'!$J$220:$M$231,MATCH('Final Fee Tables'!$D105,'Calc Tool'!$D$70:$D$81,0),MATCH('Final Fee Tables'!L$15,'Calc Tool'!$J$69:$M$69,0)),"No bid")</f>
        <v>No bid</v>
      </c>
      <c r="M105" s="27" t="str">
        <f>IFERROR(
INDEX('Calc Tool'!$E$220:$H$231,MATCH('Final Fee Tables'!$D105,'Calc Tool'!$D$70:$D$81,0),MATCH('Final Fee Tables'!M$14,'Calc Tool'!$E$69:$H$69,0))+
INDEX('Calc Tool'!$J$220:$M$231,MATCH('Final Fee Tables'!$D105,'Calc Tool'!$D$70:$D$81,0),MATCH('Final Fee Tables'!M$15,'Calc Tool'!$J$69:$M$69,0)),"No bid")</f>
        <v>No bid</v>
      </c>
      <c r="N105" s="27" t="str">
        <f>IFERROR(
INDEX('Calc Tool'!$E$220:$H$231,MATCH('Final Fee Tables'!$D105,'Calc Tool'!$D$70:$D$81,0),MATCH('Final Fee Tables'!N$14,'Calc Tool'!$E$69:$H$69,0))+
INDEX('Calc Tool'!$J$220:$M$231,MATCH('Final Fee Tables'!$D105,'Calc Tool'!$D$70:$D$81,0),MATCH('Final Fee Tables'!N$15,'Calc Tool'!$J$69:$M$69,0)),"No bid")</f>
        <v>No bid</v>
      </c>
      <c r="O105" s="27" t="str">
        <f>IFERROR(
INDEX('Calc Tool'!$E$220:$H$231,MATCH('Final Fee Tables'!$D105,'Calc Tool'!$D$70:$D$81,0),MATCH('Final Fee Tables'!O$14,'Calc Tool'!$E$69:$H$69,0))+
INDEX('Calc Tool'!$J$220:$M$231,MATCH('Final Fee Tables'!$D105,'Calc Tool'!$D$70:$D$81,0),MATCH('Final Fee Tables'!O$15,'Calc Tool'!$J$69:$M$69,0)),"No bid")</f>
        <v>No bid</v>
      </c>
      <c r="P105" s="27" t="str">
        <f>IFERROR(
INDEX('Calc Tool'!$E$220:$H$231,MATCH('Final Fee Tables'!$D105,'Calc Tool'!$D$70:$D$81,0),MATCH('Final Fee Tables'!P$14,'Calc Tool'!$E$69:$H$69,0))+
INDEX('Calc Tool'!$J$220:$M$231,MATCH('Final Fee Tables'!$D105,'Calc Tool'!$D$70:$D$81,0),MATCH('Final Fee Tables'!P$15,'Calc Tool'!$J$69:$M$69,0)),"No bid")</f>
        <v>No bid</v>
      </c>
      <c r="Q105" s="27" t="str">
        <f>IFERROR(
INDEX('Calc Tool'!$E$220:$H$231,MATCH('Final Fee Tables'!$D105,'Calc Tool'!$D$70:$D$81,0),MATCH('Final Fee Tables'!Q$14,'Calc Tool'!$E$69:$H$69,0))+
INDEX('Calc Tool'!$J$220:$M$231,MATCH('Final Fee Tables'!$D105,'Calc Tool'!$D$70:$D$81,0),MATCH('Final Fee Tables'!Q$15,'Calc Tool'!$J$69:$M$69,0)),"No bid")</f>
        <v>No bid</v>
      </c>
      <c r="R105" s="27" t="str">
        <f>IFERROR(
INDEX('Calc Tool'!$E$220:$H$231,MATCH('Final Fee Tables'!$D105,'Calc Tool'!$D$70:$D$81,0),MATCH('Final Fee Tables'!R$14,'Calc Tool'!$E$69:$H$69,0))+
INDEX('Calc Tool'!$J$220:$M$231,MATCH('Final Fee Tables'!$D105,'Calc Tool'!$D$70:$D$81,0),MATCH('Final Fee Tables'!R$15,'Calc Tool'!$J$69:$M$69,0)),"No bid")</f>
        <v>No bid</v>
      </c>
      <c r="S105" s="27" t="str">
        <f>IFERROR(
INDEX('Calc Tool'!$E$220:$H$231,MATCH('Final Fee Tables'!$D105,'Calc Tool'!$D$70:$D$81,0),MATCH('Final Fee Tables'!S$14,'Calc Tool'!$E$69:$H$69,0))+
INDEX('Calc Tool'!$J$220:$M$231,MATCH('Final Fee Tables'!$D105,'Calc Tool'!$D$70:$D$81,0),MATCH('Final Fee Tables'!S$15,'Calc Tool'!$J$69:$M$69,0)),"No bid")</f>
        <v>No bid</v>
      </c>
      <c r="T105" s="27" t="str">
        <f>IFERROR(
INDEX('Calc Tool'!$E$220:$H$231,MATCH('Final Fee Tables'!$D105,'Calc Tool'!$D$70:$D$81,0),MATCH('Final Fee Tables'!T$14,'Calc Tool'!$E$69:$H$69,0))+
INDEX('Calc Tool'!$J$220:$M$231,MATCH('Final Fee Tables'!$D105,'Calc Tool'!$D$70:$D$81,0),MATCH('Final Fee Tables'!T$15,'Calc Tool'!$J$69:$M$69,0)),"No bid")</f>
        <v>No bid</v>
      </c>
    </row>
    <row r="106" spans="3:20" ht="25" customHeight="1" x14ac:dyDescent="0.3">
      <c r="D106" s="9" t="str">
        <f t="shared" si="1"/>
        <v>Recruit/Train/Deploy</v>
      </c>
      <c r="E106" s="27" t="str">
        <f>IFERROR(
INDEX('Calc Tool'!$E$220:$H$231,MATCH('Final Fee Tables'!$D106,'Calc Tool'!$D$70:$D$81,0),MATCH('Final Fee Tables'!E$14,'Calc Tool'!$E$69:$H$69,0))+
INDEX('Calc Tool'!$J$220:$M$231,MATCH('Final Fee Tables'!$D106,'Calc Tool'!$D$70:$D$81,0),MATCH('Final Fee Tables'!E$15,'Calc Tool'!$J$69:$M$69,0)),"No bid")</f>
        <v>No bid</v>
      </c>
      <c r="F106" s="27" t="str">
        <f>IFERROR(
INDEX('Calc Tool'!$E$220:$H$231,MATCH('Final Fee Tables'!$D106,'Calc Tool'!$D$70:$D$81,0),MATCH('Final Fee Tables'!F$14,'Calc Tool'!$E$69:$H$69,0))+
INDEX('Calc Tool'!$J$220:$M$231,MATCH('Final Fee Tables'!$D106,'Calc Tool'!$D$70:$D$81,0),MATCH('Final Fee Tables'!F$15,'Calc Tool'!$J$69:$M$69,0)),"No bid")</f>
        <v>No bid</v>
      </c>
      <c r="G106" s="27" t="str">
        <f>IFERROR(
INDEX('Calc Tool'!$E$220:$H$231,MATCH('Final Fee Tables'!$D106,'Calc Tool'!$D$70:$D$81,0),MATCH('Final Fee Tables'!G$14,'Calc Tool'!$E$69:$H$69,0))+
INDEX('Calc Tool'!$J$220:$M$231,MATCH('Final Fee Tables'!$D106,'Calc Tool'!$D$70:$D$81,0),MATCH('Final Fee Tables'!G$15,'Calc Tool'!$J$69:$M$69,0)),"No bid")</f>
        <v>No bid</v>
      </c>
      <c r="H106" s="27" t="str">
        <f>IFERROR(
INDEX('Calc Tool'!$E$220:$H$231,MATCH('Final Fee Tables'!$D106,'Calc Tool'!$D$70:$D$81,0),MATCH('Final Fee Tables'!H$14,'Calc Tool'!$E$69:$H$69,0))+
INDEX('Calc Tool'!$J$220:$M$231,MATCH('Final Fee Tables'!$D106,'Calc Tool'!$D$70:$D$81,0),MATCH('Final Fee Tables'!H$15,'Calc Tool'!$J$69:$M$69,0)),"No bid")</f>
        <v>No bid</v>
      </c>
      <c r="I106" s="27" t="str">
        <f>IFERROR(
INDEX('Calc Tool'!$E$220:$H$231,MATCH('Final Fee Tables'!$D106,'Calc Tool'!$D$70:$D$81,0),MATCH('Final Fee Tables'!I$14,'Calc Tool'!$E$69:$H$69,0))+
INDEX('Calc Tool'!$J$220:$M$231,MATCH('Final Fee Tables'!$D106,'Calc Tool'!$D$70:$D$81,0),MATCH('Final Fee Tables'!I$15,'Calc Tool'!$J$69:$M$69,0)),"No bid")</f>
        <v>No bid</v>
      </c>
      <c r="J106" s="27" t="str">
        <f>IFERROR(
INDEX('Calc Tool'!$E$220:$H$231,MATCH('Final Fee Tables'!$D106,'Calc Tool'!$D$70:$D$81,0),MATCH('Final Fee Tables'!J$14,'Calc Tool'!$E$69:$H$69,0))+
INDEX('Calc Tool'!$J$220:$M$231,MATCH('Final Fee Tables'!$D106,'Calc Tool'!$D$70:$D$81,0),MATCH('Final Fee Tables'!J$15,'Calc Tool'!$J$69:$M$69,0)),"No bid")</f>
        <v>No bid</v>
      </c>
      <c r="K106" s="27" t="str">
        <f>IFERROR(
INDEX('Calc Tool'!$E$220:$H$231,MATCH('Final Fee Tables'!$D106,'Calc Tool'!$D$70:$D$81,0),MATCH('Final Fee Tables'!K$14,'Calc Tool'!$E$69:$H$69,0))+
INDEX('Calc Tool'!$J$220:$M$231,MATCH('Final Fee Tables'!$D106,'Calc Tool'!$D$70:$D$81,0),MATCH('Final Fee Tables'!K$15,'Calc Tool'!$J$69:$M$69,0)),"No bid")</f>
        <v>No bid</v>
      </c>
      <c r="L106" s="27" t="str">
        <f>IFERROR(
INDEX('Calc Tool'!$E$220:$H$231,MATCH('Final Fee Tables'!$D106,'Calc Tool'!$D$70:$D$81,0),MATCH('Final Fee Tables'!L$14,'Calc Tool'!$E$69:$H$69,0))+
INDEX('Calc Tool'!$J$220:$M$231,MATCH('Final Fee Tables'!$D106,'Calc Tool'!$D$70:$D$81,0),MATCH('Final Fee Tables'!L$15,'Calc Tool'!$J$69:$M$69,0)),"No bid")</f>
        <v>No bid</v>
      </c>
      <c r="M106" s="44">
        <v>0</v>
      </c>
      <c r="N106" s="44">
        <v>0</v>
      </c>
      <c r="O106" s="44">
        <v>0</v>
      </c>
      <c r="P106" s="44">
        <v>0</v>
      </c>
      <c r="Q106" s="44">
        <v>0</v>
      </c>
      <c r="R106" s="44">
        <v>0</v>
      </c>
      <c r="S106" s="44">
        <v>0</v>
      </c>
      <c r="T106" s="44">
        <v>0</v>
      </c>
    </row>
    <row r="107" spans="3:20" ht="5.15" customHeight="1" x14ac:dyDescent="0.3">
      <c r="J107" s="1"/>
    </row>
    <row r="109" spans="3:20" ht="20.149999999999999" customHeight="1" x14ac:dyDescent="0.35">
      <c r="C109" s="29" t="s">
        <v>146</v>
      </c>
      <c r="D109" s="16"/>
      <c r="E109" s="16"/>
      <c r="F109" s="17"/>
      <c r="G109" s="17"/>
      <c r="H109" s="17"/>
      <c r="I109" s="17"/>
      <c r="J109" s="17"/>
      <c r="K109" s="17"/>
      <c r="L109" s="17"/>
      <c r="M109" s="17"/>
      <c r="N109" s="17"/>
      <c r="O109" s="17"/>
      <c r="P109" s="17"/>
      <c r="Q109" s="17"/>
      <c r="R109" s="17"/>
      <c r="S109" s="17"/>
      <c r="T109" s="17"/>
    </row>
    <row r="110" spans="3:20" ht="5.15" customHeight="1" x14ac:dyDescent="0.3"/>
    <row r="111" spans="3:20" ht="48" customHeight="1" x14ac:dyDescent="0.3">
      <c r="C111" s="42"/>
      <c r="D111" s="95" t="s">
        <v>135</v>
      </c>
      <c r="E111" s="95"/>
      <c r="F111" s="95"/>
      <c r="G111" s="95"/>
      <c r="H111" s="95"/>
      <c r="I111" s="95"/>
      <c r="J111" s="95"/>
      <c r="K111" s="95"/>
      <c r="L111" s="95"/>
      <c r="M111" s="95"/>
    </row>
    <row r="112" spans="3:20" ht="10" customHeight="1" x14ac:dyDescent="0.3"/>
    <row r="113" spans="3:20" ht="25" customHeight="1" x14ac:dyDescent="0.3">
      <c r="D113" s="86" t="s">
        <v>136</v>
      </c>
      <c r="E113" s="12" t="s">
        <v>67</v>
      </c>
      <c r="F113" s="12" t="s">
        <v>67</v>
      </c>
      <c r="G113" s="12" t="s">
        <v>67</v>
      </c>
      <c r="H113" s="12" t="s">
        <v>67</v>
      </c>
      <c r="I113" s="12" t="s">
        <v>68</v>
      </c>
      <c r="J113" s="12" t="s">
        <v>68</v>
      </c>
      <c r="K113" s="12" t="s">
        <v>68</v>
      </c>
      <c r="L113" s="12" t="s">
        <v>68</v>
      </c>
      <c r="M113" s="12" t="s">
        <v>69</v>
      </c>
      <c r="N113" s="12" t="s">
        <v>69</v>
      </c>
      <c r="O113" s="12" t="s">
        <v>69</v>
      </c>
      <c r="P113" s="12" t="s">
        <v>69</v>
      </c>
      <c r="Q113" s="12" t="s">
        <v>70</v>
      </c>
      <c r="R113" s="12" t="s">
        <v>70</v>
      </c>
      <c r="S113" s="12" t="s">
        <v>70</v>
      </c>
      <c r="T113" s="12" t="s">
        <v>70</v>
      </c>
    </row>
    <row r="114" spans="3:20" ht="25" customHeight="1" x14ac:dyDescent="0.3">
      <c r="D114" s="86" t="s">
        <v>129</v>
      </c>
      <c r="E114" s="8" t="s">
        <v>8</v>
      </c>
      <c r="F114" s="8" t="s">
        <v>9</v>
      </c>
      <c r="G114" s="8" t="s">
        <v>10</v>
      </c>
      <c r="H114" s="8" t="s">
        <v>11</v>
      </c>
      <c r="I114" s="8" t="s">
        <v>8</v>
      </c>
      <c r="J114" s="8" t="s">
        <v>9</v>
      </c>
      <c r="K114" s="8" t="s">
        <v>10</v>
      </c>
      <c r="L114" s="8" t="s">
        <v>11</v>
      </c>
      <c r="M114" s="8" t="s">
        <v>8</v>
      </c>
      <c r="N114" s="8" t="s">
        <v>9</v>
      </c>
      <c r="O114" s="8" t="s">
        <v>10</v>
      </c>
      <c r="P114" s="8" t="s">
        <v>11</v>
      </c>
      <c r="Q114" s="8" t="s">
        <v>8</v>
      </c>
      <c r="R114" s="8" t="s">
        <v>9</v>
      </c>
      <c r="S114" s="8" t="s">
        <v>10</v>
      </c>
      <c r="T114" s="8" t="s">
        <v>11</v>
      </c>
    </row>
    <row r="115" spans="3:20" ht="5.15" customHeight="1" x14ac:dyDescent="0.3"/>
    <row r="116" spans="3:20" ht="25" customHeight="1" x14ac:dyDescent="0.3">
      <c r="D116" s="9" t="str">
        <f>D76</f>
        <v>Permanent</v>
      </c>
      <c r="E116" s="27" t="str">
        <f>IFERROR(
INDEX('Calc Tool'!$E$234:$H$234,1,MATCH('Final Fee Tables'!E$33,'Calc Tool'!$E$83:$H$83,0))+
INDEX('Calc Tool'!$J$234:$M$234,1,MATCH('Final Fee Tables'!E$34,'Calc Tool'!$J$83:$M$83,0)),"No bid")</f>
        <v>No bid</v>
      </c>
      <c r="F116" s="27" t="str">
        <f>IFERROR(
INDEX('Calc Tool'!$E$234:$H$234,1,MATCH('Final Fee Tables'!F$33,'Calc Tool'!$E$83:$H$83,0))+
INDEX('Calc Tool'!$J$234:$M$234,1,MATCH('Final Fee Tables'!F$34,'Calc Tool'!$J$83:$M$83,0)),"No bid")</f>
        <v>No bid</v>
      </c>
      <c r="G116" s="27" t="str">
        <f>IFERROR(
INDEX('Calc Tool'!$E$234:$H$234,1,MATCH('Final Fee Tables'!G$33,'Calc Tool'!$E$83:$H$83,0))+
INDEX('Calc Tool'!$J$234:$M$234,1,MATCH('Final Fee Tables'!G$34,'Calc Tool'!$J$83:$M$83,0)),"No bid")</f>
        <v>No bid</v>
      </c>
      <c r="H116" s="27" t="str">
        <f>IFERROR(
INDEX('Calc Tool'!$E$234:$H$234,1,MATCH('Final Fee Tables'!H$33,'Calc Tool'!$E$83:$H$83,0))+
INDEX('Calc Tool'!$J$234:$M$234,1,MATCH('Final Fee Tables'!H$34,'Calc Tool'!$J$83:$M$83,0)),"No bid")</f>
        <v>No bid</v>
      </c>
      <c r="I116" s="27" t="str">
        <f>IFERROR(
INDEX('Calc Tool'!$E$234:$H$234,1,MATCH('Final Fee Tables'!I$33,'Calc Tool'!$E$83:$H$83,0))+
INDEX('Calc Tool'!$J$234:$M$234,1,MATCH('Final Fee Tables'!I$34,'Calc Tool'!$J$83:$M$83,0)),"No bid")</f>
        <v>No bid</v>
      </c>
      <c r="J116" s="27" t="str">
        <f>IFERROR(
INDEX('Calc Tool'!$E$234:$H$234,1,MATCH('Final Fee Tables'!J$33,'Calc Tool'!$E$83:$H$83,0))+
INDEX('Calc Tool'!$J$234:$M$234,1,MATCH('Final Fee Tables'!J$34,'Calc Tool'!$J$83:$M$83,0)),"No bid")</f>
        <v>No bid</v>
      </c>
      <c r="K116" s="27" t="str">
        <f>IFERROR(
INDEX('Calc Tool'!$E$234:$H$234,1,MATCH('Final Fee Tables'!K$33,'Calc Tool'!$E$83:$H$83,0))+
INDEX('Calc Tool'!$J$234:$M$234,1,MATCH('Final Fee Tables'!K$34,'Calc Tool'!$J$83:$M$83,0)),"No bid")</f>
        <v>No bid</v>
      </c>
      <c r="L116" s="27" t="str">
        <f>IFERROR(
INDEX('Calc Tool'!$E$234:$H$234,1,MATCH('Final Fee Tables'!L$33,'Calc Tool'!$E$83:$H$83,0))+
INDEX('Calc Tool'!$J$234:$M$234,1,MATCH('Final Fee Tables'!L$34,'Calc Tool'!$J$83:$M$83,0)),"No bid")</f>
        <v>No bid</v>
      </c>
      <c r="M116" s="27" t="str">
        <f>IFERROR(
INDEX('Calc Tool'!$E$234:$H$234,1,MATCH('Final Fee Tables'!M$33,'Calc Tool'!$E$83:$H$83,0))+
INDEX('Calc Tool'!$J$234:$M$234,1,MATCH('Final Fee Tables'!M$34,'Calc Tool'!$J$83:$M$83,0)),"No bid")</f>
        <v>No bid</v>
      </c>
      <c r="N116" s="27" t="str">
        <f>IFERROR(
INDEX('Calc Tool'!$E$234:$H$234,1,MATCH('Final Fee Tables'!N$33,'Calc Tool'!$E$83:$H$83,0))+
INDEX('Calc Tool'!$J$234:$M$234,1,MATCH('Final Fee Tables'!N$34,'Calc Tool'!$J$83:$M$83,0)),"No bid")</f>
        <v>No bid</v>
      </c>
      <c r="O116" s="27" t="str">
        <f>IFERROR(
INDEX('Calc Tool'!$E$234:$H$234,1,MATCH('Final Fee Tables'!O$33,'Calc Tool'!$E$83:$H$83,0))+
INDEX('Calc Tool'!$J$234:$M$234,1,MATCH('Final Fee Tables'!O$34,'Calc Tool'!$J$83:$M$83,0)),"No bid")</f>
        <v>No bid</v>
      </c>
      <c r="P116" s="27" t="str">
        <f>IFERROR(
INDEX('Calc Tool'!$E$234:$H$234,1,MATCH('Final Fee Tables'!P$33,'Calc Tool'!$E$83:$H$83,0))+
INDEX('Calc Tool'!$J$234:$M$234,1,MATCH('Final Fee Tables'!P$34,'Calc Tool'!$J$83:$M$83,0)),"No bid")</f>
        <v>No bid</v>
      </c>
      <c r="Q116" s="27" t="str">
        <f>IFERROR(
INDEX('Calc Tool'!$E$234:$H$234,1,MATCH('Final Fee Tables'!Q$33,'Calc Tool'!$E$83:$H$83,0))+
INDEX('Calc Tool'!$J$234:$M$234,1,MATCH('Final Fee Tables'!Q$34,'Calc Tool'!$J$83:$M$83,0)),"No bid")</f>
        <v>No bid</v>
      </c>
      <c r="R116" s="27" t="str">
        <f>IFERROR(
INDEX('Calc Tool'!$E$234:$H$234,1,MATCH('Final Fee Tables'!R$33,'Calc Tool'!$E$83:$H$83,0))+
INDEX('Calc Tool'!$J$234:$M$234,1,MATCH('Final Fee Tables'!R$34,'Calc Tool'!$J$83:$M$83,0)),"No bid")</f>
        <v>No bid</v>
      </c>
      <c r="S116" s="27" t="str">
        <f>IFERROR(
INDEX('Calc Tool'!$E$234:$H$234,1,MATCH('Final Fee Tables'!S$33,'Calc Tool'!$E$83:$H$83,0))+
INDEX('Calc Tool'!$J$234:$M$234,1,MATCH('Final Fee Tables'!S$34,'Calc Tool'!$J$83:$M$83,0)),"No bid")</f>
        <v>No bid</v>
      </c>
      <c r="T116" s="27" t="str">
        <f>IFERROR(
INDEX('Calc Tool'!$E$234:$H$234,1,MATCH('Final Fee Tables'!T$33,'Calc Tool'!$E$83:$H$83,0))+
INDEX('Calc Tool'!$J$234:$M$234,1,MATCH('Final Fee Tables'!T$34,'Calc Tool'!$J$83:$M$83,0)),"No bid")</f>
        <v>No bid</v>
      </c>
    </row>
    <row r="117" spans="3:20" ht="5.15" customHeight="1" x14ac:dyDescent="0.3">
      <c r="J117" s="1"/>
    </row>
    <row r="119" spans="3:20" ht="20.149999999999999" customHeight="1" x14ac:dyDescent="0.35">
      <c r="C119" s="29" t="s">
        <v>147</v>
      </c>
      <c r="D119" s="16"/>
      <c r="E119" s="16"/>
      <c r="F119" s="17"/>
      <c r="G119" s="17"/>
      <c r="H119" s="17"/>
      <c r="I119" s="17"/>
      <c r="J119" s="17"/>
      <c r="K119" s="17"/>
      <c r="L119" s="17"/>
      <c r="M119" s="17"/>
      <c r="N119" s="17"/>
      <c r="O119" s="17"/>
      <c r="P119" s="17"/>
      <c r="Q119" s="17"/>
      <c r="R119" s="17"/>
      <c r="S119" s="17"/>
      <c r="T119" s="17"/>
    </row>
    <row r="120" spans="3:20" ht="5.15" customHeight="1" x14ac:dyDescent="0.3"/>
    <row r="121" spans="3:20" ht="48" customHeight="1" x14ac:dyDescent="0.3">
      <c r="C121" s="42"/>
      <c r="D121" s="95" t="s">
        <v>138</v>
      </c>
      <c r="E121" s="95"/>
      <c r="F121" s="95"/>
      <c r="G121" s="95"/>
      <c r="H121" s="95"/>
      <c r="I121" s="95"/>
      <c r="J121" s="95"/>
      <c r="K121" s="95"/>
      <c r="L121" s="95"/>
      <c r="M121" s="95"/>
    </row>
    <row r="122" spans="3:20" ht="10" customHeight="1" x14ac:dyDescent="0.3"/>
    <row r="123" spans="3:20" ht="25" customHeight="1" x14ac:dyDescent="0.3">
      <c r="D123" s="86" t="s">
        <v>139</v>
      </c>
      <c r="E123" s="7" t="s">
        <v>17</v>
      </c>
      <c r="F123" s="7" t="s">
        <v>18</v>
      </c>
      <c r="G123" s="7" t="s">
        <v>19</v>
      </c>
      <c r="H123" s="7" t="s">
        <v>20</v>
      </c>
    </row>
    <row r="124" spans="3:20" ht="5.15" customHeight="1" x14ac:dyDescent="0.3"/>
    <row r="125" spans="3:20" ht="25" customHeight="1" x14ac:dyDescent="0.3">
      <c r="D125" s="9" t="str">
        <f>D85</f>
        <v>Statement of Work</v>
      </c>
      <c r="E125" s="27" t="str">
        <f>IFERROR('Calc Tool'!E238,"No bid")</f>
        <v>No bid</v>
      </c>
      <c r="F125" s="27" t="str">
        <f>IFERROR('Calc Tool'!F238,"No bid")</f>
        <v>No bid</v>
      </c>
      <c r="G125" s="27" t="str">
        <f>IFERROR('Calc Tool'!G238,"No bid")</f>
        <v>No bid</v>
      </c>
      <c r="H125" s="27" t="str">
        <f>IFERROR('Calc Tool'!H238,"No bid")</f>
        <v>No bid</v>
      </c>
    </row>
    <row r="126" spans="3:20" ht="5.15" customHeight="1" x14ac:dyDescent="0.3">
      <c r="J126" s="1"/>
    </row>
    <row r="127" spans="3:20" ht="25" customHeight="1" x14ac:dyDescent="0.3"/>
    <row r="128" spans="3:20" ht="25" customHeight="1" x14ac:dyDescent="0.3"/>
    <row r="129" spans="11:11" ht="20.149999999999999" customHeight="1" x14ac:dyDescent="0.3"/>
    <row r="130" spans="11:11" ht="25" customHeight="1" x14ac:dyDescent="0.3"/>
    <row r="131" spans="11:11" ht="25" customHeight="1" x14ac:dyDescent="0.3"/>
    <row r="132" spans="11:11" ht="25" customHeight="1" x14ac:dyDescent="0.3"/>
    <row r="136" spans="11:11" x14ac:dyDescent="0.3">
      <c r="K136" s="3"/>
    </row>
    <row r="137" spans="11:11" x14ac:dyDescent="0.3">
      <c r="K137" s="3"/>
    </row>
  </sheetData>
  <sheetProtection algorithmName="SHA-512" hashValue="5fUW/GqGC+oxt1LxlyA3J7dZCq4a5y107pVG6TptWs+J+DSF1nnFBNGAMCEiI16SJ/qPQOCD0h5JJ7Y+bqQTcA==" saltValue="7Q0hOd+GKqWcFM65w9yXug==" spinCount="100000" sheet="1" objects="1" scenarios="1"/>
  <mergeCells count="10">
    <mergeCell ref="D92:M92"/>
    <mergeCell ref="D111:M111"/>
    <mergeCell ref="D121:M121"/>
    <mergeCell ref="D41:M41"/>
    <mergeCell ref="D4:G5"/>
    <mergeCell ref="D52:M52"/>
    <mergeCell ref="D71:M71"/>
    <mergeCell ref="D81:M81"/>
    <mergeCell ref="D12:M12"/>
    <mergeCell ref="D31:M31"/>
  </mergeCells>
  <pageMargins left="0.7" right="0.7" top="0.75" bottom="0.75" header="0.3" footer="0.3"/>
  <ignoredErrors>
    <ignoredError sqref="F1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9D4CF-C54C-44C9-A2BA-4E80B6EA4418}">
  <sheetPr>
    <tabColor rgb="FFCCFFCC"/>
  </sheetPr>
  <dimension ref="B1:K39"/>
  <sheetViews>
    <sheetView showGridLines="0" zoomScaleNormal="100" workbookViewId="0">
      <selection activeCell="C8" sqref="C8:K8"/>
    </sheetView>
  </sheetViews>
  <sheetFormatPr defaultRowHeight="14" x14ac:dyDescent="0.3"/>
  <cols>
    <col min="1" max="2" width="3.83203125" customWidth="1"/>
    <col min="3" max="3" width="28.33203125" customWidth="1"/>
    <col min="4" max="4" width="13.58203125" customWidth="1"/>
    <col min="5" max="5" width="20.83203125" customWidth="1"/>
    <col min="6" max="10" width="10.58203125" customWidth="1"/>
    <col min="11" max="11" width="10.33203125" customWidth="1"/>
  </cols>
  <sheetData>
    <row r="1" spans="2:11" ht="14.5" thickBot="1" x14ac:dyDescent="0.35"/>
    <row r="2" spans="2:11" ht="21" thickTop="1" thickBot="1" x14ac:dyDescent="0.35">
      <c r="B2" s="2" t="s">
        <v>106</v>
      </c>
      <c r="C2" s="61"/>
      <c r="D2" s="61"/>
      <c r="E2" s="61"/>
      <c r="F2" s="61"/>
      <c r="G2" s="61"/>
      <c r="H2" s="61"/>
      <c r="I2" s="61"/>
      <c r="J2" s="61"/>
      <c r="K2" s="61"/>
    </row>
    <row r="3" spans="2:11" ht="14.5" customHeight="1" thickTop="1" x14ac:dyDescent="0.3">
      <c r="B3" s="3"/>
      <c r="C3" s="3"/>
      <c r="D3" s="3"/>
      <c r="E3" s="3"/>
      <c r="F3" s="3"/>
      <c r="G3" s="3"/>
      <c r="H3" s="3"/>
      <c r="I3" s="3"/>
      <c r="J3" s="3"/>
    </row>
    <row r="4" spans="2:11" ht="20.149999999999999" customHeight="1" x14ac:dyDescent="0.35">
      <c r="C4" s="29" t="s">
        <v>110</v>
      </c>
      <c r="D4" s="16"/>
      <c r="E4" s="16"/>
      <c r="F4" s="17"/>
      <c r="G4" s="17"/>
      <c r="H4" s="17"/>
      <c r="I4" s="17"/>
      <c r="J4" s="17"/>
      <c r="K4" s="17"/>
    </row>
    <row r="5" spans="2:11" ht="6.65" customHeight="1" x14ac:dyDescent="0.3">
      <c r="C5" s="3"/>
      <c r="D5" s="3"/>
      <c r="E5" s="3"/>
      <c r="F5" s="3"/>
      <c r="G5" s="3"/>
      <c r="H5" s="3"/>
      <c r="I5" s="3"/>
      <c r="J5" s="3"/>
      <c r="K5" s="3"/>
    </row>
    <row r="6" spans="2:11" ht="29.15" customHeight="1" x14ac:dyDescent="0.3">
      <c r="C6" s="98" t="s">
        <v>111</v>
      </c>
      <c r="D6" s="98"/>
      <c r="E6" s="98"/>
      <c r="F6" s="98"/>
      <c r="G6" s="98"/>
      <c r="H6" s="98"/>
      <c r="I6" s="98"/>
      <c r="J6" s="98"/>
      <c r="K6" s="98"/>
    </row>
    <row r="7" spans="2:11" ht="6.65" customHeight="1" x14ac:dyDescent="0.3">
      <c r="C7" s="3"/>
      <c r="D7" s="3"/>
      <c r="E7" s="3"/>
      <c r="F7" s="3"/>
      <c r="G7" s="3"/>
      <c r="H7" s="3"/>
      <c r="I7" s="3"/>
      <c r="J7" s="3"/>
      <c r="K7" s="3"/>
    </row>
    <row r="8" spans="2:11" ht="14.25" customHeight="1" x14ac:dyDescent="0.3">
      <c r="C8" s="99" t="s">
        <v>158</v>
      </c>
      <c r="D8" s="99"/>
      <c r="E8" s="99"/>
      <c r="F8" s="99"/>
      <c r="G8" s="99"/>
      <c r="H8" s="99"/>
      <c r="I8" s="99"/>
      <c r="J8" s="99"/>
      <c r="K8" s="99"/>
    </row>
    <row r="9" spans="2:11" ht="6.65" customHeight="1" x14ac:dyDescent="0.3">
      <c r="C9" s="3"/>
      <c r="D9" s="3"/>
      <c r="E9" s="3"/>
      <c r="F9" s="3"/>
      <c r="G9" s="3"/>
      <c r="H9" s="3"/>
      <c r="I9" s="3"/>
      <c r="J9" s="3"/>
      <c r="K9" s="3"/>
    </row>
    <row r="10" spans="2:11" x14ac:dyDescent="0.3">
      <c r="C10" s="73"/>
      <c r="D10" s="74" t="s">
        <v>98</v>
      </c>
      <c r="E10" s="75"/>
      <c r="F10" s="76"/>
      <c r="G10" s="77"/>
      <c r="H10" s="77"/>
      <c r="I10" s="77"/>
      <c r="J10" s="3"/>
    </row>
    <row r="11" spans="2:11" ht="15.75" customHeight="1" x14ac:dyDescent="0.3">
      <c r="C11" s="78" t="s">
        <v>112</v>
      </c>
      <c r="D11" s="79">
        <v>100373919</v>
      </c>
      <c r="E11" s="80"/>
      <c r="F11" s="81"/>
      <c r="G11" s="82"/>
      <c r="H11" s="82"/>
      <c r="I11" s="82"/>
      <c r="J11" s="3"/>
    </row>
    <row r="12" spans="2:11" ht="15.75" customHeight="1" x14ac:dyDescent="0.3">
      <c r="C12" s="83" t="s">
        <v>113</v>
      </c>
      <c r="D12" s="79">
        <v>28678263</v>
      </c>
      <c r="E12" s="80"/>
      <c r="F12" s="81"/>
      <c r="G12" s="82"/>
      <c r="H12" s="82"/>
      <c r="I12" s="82"/>
      <c r="J12" s="3"/>
    </row>
    <row r="13" spans="2:11" ht="15.75" customHeight="1" x14ac:dyDescent="0.3">
      <c r="C13" s="83" t="s">
        <v>114</v>
      </c>
      <c r="D13" s="79">
        <v>157730444</v>
      </c>
      <c r="E13" s="80"/>
      <c r="F13" s="81"/>
      <c r="G13" s="82"/>
      <c r="H13" s="82"/>
      <c r="I13" s="82"/>
      <c r="J13" s="3"/>
    </row>
    <row r="14" spans="2:11" ht="6.65" customHeight="1" x14ac:dyDescent="0.3">
      <c r="C14" s="3"/>
      <c r="D14" s="3"/>
      <c r="E14" s="3"/>
      <c r="F14" s="3"/>
      <c r="G14" s="3"/>
      <c r="H14" s="3"/>
      <c r="I14" s="3"/>
      <c r="J14" s="3"/>
      <c r="K14" s="3"/>
    </row>
    <row r="15" spans="2:11" ht="29.15" customHeight="1" x14ac:dyDescent="0.3">
      <c r="C15" s="98" t="s">
        <v>115</v>
      </c>
      <c r="D15" s="98"/>
      <c r="E15" s="98"/>
      <c r="F15" s="98"/>
      <c r="G15" s="98"/>
      <c r="H15" s="98"/>
      <c r="I15" s="98"/>
      <c r="J15" s="98"/>
      <c r="K15" s="98"/>
    </row>
    <row r="16" spans="2:11" ht="6.65" customHeight="1" x14ac:dyDescent="0.3">
      <c r="C16" s="3"/>
      <c r="D16" s="3"/>
      <c r="E16" s="3"/>
      <c r="F16" s="3"/>
      <c r="G16" s="3"/>
      <c r="H16" s="3"/>
      <c r="I16" s="3"/>
      <c r="J16" s="3"/>
      <c r="K16" s="3"/>
    </row>
    <row r="17" spans="3:11" ht="20.149999999999999" customHeight="1" x14ac:dyDescent="0.35">
      <c r="C17" s="29" t="s">
        <v>103</v>
      </c>
      <c r="D17" s="16" t="s">
        <v>116</v>
      </c>
      <c r="E17" s="16"/>
      <c r="F17" s="17"/>
      <c r="G17" s="17"/>
      <c r="H17" s="17"/>
      <c r="I17" s="17"/>
      <c r="J17" s="17"/>
      <c r="K17" s="17"/>
    </row>
    <row r="18" spans="3:11" ht="6.65" customHeight="1" x14ac:dyDescent="0.3">
      <c r="C18" s="3"/>
      <c r="D18" s="3"/>
      <c r="E18" s="3"/>
      <c r="F18" s="3"/>
      <c r="G18" s="3"/>
      <c r="H18" s="3"/>
      <c r="I18" s="3"/>
      <c r="J18" s="3"/>
      <c r="K18" s="3"/>
    </row>
    <row r="19" spans="3:11" ht="14.5" customHeight="1" x14ac:dyDescent="0.3">
      <c r="C19" s="98" t="s">
        <v>117</v>
      </c>
      <c r="D19" s="98"/>
      <c r="E19" s="98"/>
      <c r="F19" s="98"/>
      <c r="G19" s="98"/>
      <c r="H19" s="98"/>
      <c r="I19" s="98"/>
      <c r="J19" s="98"/>
      <c r="K19" s="98"/>
    </row>
    <row r="20" spans="3:11" ht="14.5" customHeight="1" x14ac:dyDescent="0.3">
      <c r="C20" s="72"/>
      <c r="D20" s="72"/>
      <c r="E20" s="72"/>
      <c r="F20" s="72"/>
      <c r="G20" s="72"/>
      <c r="H20" s="72"/>
      <c r="I20" s="72"/>
      <c r="J20" s="72"/>
      <c r="K20" s="72"/>
    </row>
    <row r="21" spans="3:11" ht="14.25" customHeight="1" x14ac:dyDescent="0.3">
      <c r="C21" s="70" t="s">
        <v>118</v>
      </c>
      <c r="D21" s="63"/>
      <c r="E21" s="63"/>
      <c r="F21" s="65"/>
      <c r="G21" s="66"/>
      <c r="H21" s="65"/>
      <c r="I21" s="65"/>
      <c r="J21" s="65"/>
      <c r="K21" s="65"/>
    </row>
    <row r="22" spans="3:11" ht="14.25" customHeight="1" x14ac:dyDescent="0.3">
      <c r="C22" s="70" t="s">
        <v>123</v>
      </c>
      <c r="D22" s="63"/>
      <c r="E22" s="63"/>
      <c r="F22" s="65"/>
      <c r="G22" s="66"/>
      <c r="H22" s="65"/>
      <c r="I22" s="65"/>
      <c r="J22" s="65"/>
      <c r="K22" s="65"/>
    </row>
    <row r="23" spans="3:11" ht="14.25" customHeight="1" x14ac:dyDescent="0.3">
      <c r="C23" s="84" t="s">
        <v>119</v>
      </c>
      <c r="D23" s="63"/>
      <c r="E23" s="63"/>
      <c r="F23" s="65"/>
      <c r="G23" s="66"/>
      <c r="H23" s="65"/>
      <c r="I23" s="65"/>
      <c r="J23" s="65"/>
      <c r="K23" s="65"/>
    </row>
    <row r="24" spans="3:11" ht="14.5" customHeight="1" x14ac:dyDescent="0.3">
      <c r="C24" s="70" t="s">
        <v>124</v>
      </c>
      <c r="D24" s="63"/>
      <c r="E24" s="63"/>
      <c r="F24" s="65"/>
      <c r="G24" s="66"/>
      <c r="H24" s="65"/>
      <c r="I24" s="65"/>
      <c r="J24" s="65"/>
      <c r="K24" s="65"/>
    </row>
    <row r="25" spans="3:11" ht="14.5" customHeight="1" x14ac:dyDescent="0.3">
      <c r="C25" s="84" t="s">
        <v>125</v>
      </c>
      <c r="D25" s="63"/>
      <c r="E25" s="63"/>
      <c r="F25" s="65"/>
      <c r="G25" s="66"/>
      <c r="H25" s="65"/>
      <c r="I25" s="65"/>
      <c r="J25" s="65"/>
      <c r="K25" s="65"/>
    </row>
    <row r="26" spans="3:11" ht="1.5" customHeight="1" x14ac:dyDescent="0.3">
      <c r="C26" s="84"/>
      <c r="D26" s="63"/>
      <c r="E26" s="63"/>
      <c r="F26" s="65"/>
      <c r="G26" s="66"/>
      <c r="H26" s="65"/>
      <c r="I26" s="65"/>
      <c r="J26" s="65"/>
      <c r="K26" s="65"/>
    </row>
    <row r="27" spans="3:11" ht="1.5" customHeight="1" x14ac:dyDescent="0.3">
      <c r="C27" s="84"/>
      <c r="D27" s="63"/>
      <c r="E27" s="63"/>
      <c r="F27" s="65"/>
      <c r="G27" s="66"/>
      <c r="H27" s="65"/>
      <c r="I27" s="65"/>
      <c r="J27" s="65"/>
      <c r="K27" s="65"/>
    </row>
    <row r="28" spans="3:11" ht="14.5" customHeight="1" x14ac:dyDescent="0.3">
      <c r="C28" s="84" t="s">
        <v>120</v>
      </c>
      <c r="D28" s="63"/>
      <c r="E28" s="63"/>
      <c r="F28" s="65"/>
      <c r="G28" s="66"/>
      <c r="H28" s="65"/>
      <c r="I28" s="65"/>
      <c r="J28" s="65"/>
      <c r="K28" s="65"/>
    </row>
    <row r="29" spans="3:11" ht="14.5" customHeight="1" x14ac:dyDescent="0.3">
      <c r="C29" s="70"/>
      <c r="D29" s="63"/>
      <c r="E29" s="63"/>
      <c r="F29" s="65"/>
      <c r="G29" s="66"/>
      <c r="H29" s="65"/>
      <c r="I29" s="65"/>
      <c r="J29" s="65"/>
      <c r="K29" s="65"/>
    </row>
    <row r="30" spans="3:11" ht="14.5" customHeight="1" x14ac:dyDescent="0.3">
      <c r="C30" s="63" t="s">
        <v>121</v>
      </c>
      <c r="D30" s="63"/>
      <c r="E30" s="63"/>
      <c r="F30" s="65"/>
      <c r="G30" s="65"/>
      <c r="H30" s="65"/>
      <c r="I30" s="65"/>
      <c r="J30" s="65"/>
      <c r="K30" s="65"/>
    </row>
    <row r="31" spans="3:11" ht="43.5" customHeight="1" x14ac:dyDescent="0.3">
      <c r="C31" s="98" t="s">
        <v>99</v>
      </c>
      <c r="D31" s="98"/>
      <c r="E31" s="98"/>
      <c r="F31" s="98"/>
      <c r="G31" s="98"/>
      <c r="H31" s="98"/>
      <c r="I31" s="98"/>
      <c r="J31" s="98"/>
      <c r="K31" s="98"/>
    </row>
    <row r="32" spans="3:11" ht="14.5" customHeight="1" x14ac:dyDescent="0.3">
      <c r="C32" s="71" t="s">
        <v>104</v>
      </c>
      <c r="D32" s="68"/>
      <c r="E32" s="62"/>
      <c r="F32" s="67"/>
      <c r="G32" s="67"/>
      <c r="H32" s="3"/>
      <c r="I32" s="3"/>
      <c r="J32" s="3"/>
      <c r="K32" s="3"/>
    </row>
    <row r="33" spans="2:11" ht="14.5" customHeight="1" x14ac:dyDescent="0.3">
      <c r="C33" s="71" t="s">
        <v>105</v>
      </c>
      <c r="D33" s="68"/>
      <c r="E33" s="62"/>
      <c r="F33" s="67"/>
      <c r="G33" s="67"/>
      <c r="H33" s="3"/>
      <c r="I33" s="3"/>
      <c r="J33" s="3"/>
      <c r="K33" s="3"/>
    </row>
    <row r="34" spans="2:11" ht="6.65" customHeight="1" x14ac:dyDescent="0.3">
      <c r="C34" s="3"/>
      <c r="D34" s="3"/>
      <c r="E34" s="3"/>
      <c r="F34" s="3"/>
      <c r="G34" s="3"/>
      <c r="H34" s="3"/>
      <c r="I34" s="3"/>
      <c r="J34" s="3"/>
      <c r="K34" s="3"/>
    </row>
    <row r="35" spans="2:11" ht="14.5" customHeight="1" x14ac:dyDescent="0.3">
      <c r="C35" s="62" t="s">
        <v>100</v>
      </c>
      <c r="D35" s="62"/>
      <c r="E35" s="62"/>
      <c r="F35" s="67"/>
      <c r="G35" s="67"/>
      <c r="H35" s="3"/>
      <c r="I35" s="3"/>
      <c r="J35" s="3"/>
      <c r="K35" s="3"/>
    </row>
    <row r="36" spans="2:11" ht="6.65" customHeight="1" x14ac:dyDescent="0.3">
      <c r="C36" s="3"/>
      <c r="D36" s="3"/>
      <c r="E36" s="3"/>
      <c r="F36" s="3"/>
      <c r="G36" s="3"/>
      <c r="H36" s="3"/>
      <c r="I36" s="3"/>
      <c r="J36" s="3"/>
      <c r="K36" s="3"/>
    </row>
    <row r="37" spans="2:11" ht="43.5" customHeight="1" x14ac:dyDescent="0.3">
      <c r="C37" s="98" t="s">
        <v>101</v>
      </c>
      <c r="D37" s="98"/>
      <c r="E37" s="98"/>
      <c r="F37" s="98"/>
      <c r="G37" s="98"/>
      <c r="H37" s="98"/>
      <c r="I37" s="98"/>
      <c r="J37" s="98"/>
      <c r="K37" s="98"/>
    </row>
    <row r="38" spans="2:11" ht="14.5" customHeight="1" x14ac:dyDescent="0.3">
      <c r="C38" s="64" t="s">
        <v>102</v>
      </c>
      <c r="D38" s="64"/>
      <c r="E38" s="64"/>
      <c r="F38" s="69"/>
      <c r="G38" s="69"/>
      <c r="H38" s="69"/>
      <c r="I38" s="69"/>
      <c r="J38" s="69"/>
      <c r="K38" s="69"/>
    </row>
    <row r="39" spans="2:11" x14ac:dyDescent="0.3">
      <c r="B39" s="3"/>
      <c r="C39" s="3"/>
      <c r="D39" s="3"/>
      <c r="E39" s="3"/>
      <c r="F39" s="3"/>
      <c r="G39" s="3"/>
      <c r="H39" s="3"/>
      <c r="I39" s="3"/>
      <c r="J39" s="3"/>
    </row>
  </sheetData>
  <sheetProtection algorithmName="SHA-512" hashValue="6sHC5lftxsiD1ggUFVEpZgBw11tFV9PiVbWW1u4NZzg5Xkni6M6B5Pq28tVLhi+wS1MyQzMdtkb3gPlEp3/ihg==" saltValue="YOcBPpiZbNnHqo3YfiORQQ==" spinCount="100000" sheet="1" objects="1" scenarios="1"/>
  <mergeCells count="6">
    <mergeCell ref="C37:K37"/>
    <mergeCell ref="C6:K6"/>
    <mergeCell ref="C8:K8"/>
    <mergeCell ref="C15:K15"/>
    <mergeCell ref="C19:K19"/>
    <mergeCell ref="C31:K3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70f4084-cf39-45da-9656-338e0f7f4a4a" xsi:nil="true"/>
    <PersonorGroup xmlns="5d3adc05-9de3-4f32-94f1-8cdba41bb852">
      <UserInfo>
        <DisplayName/>
        <AccountId xsi:nil="true"/>
        <AccountType/>
      </UserInfo>
    </PersonorGroup>
    <Group xmlns="5d3adc05-9de3-4f32-94f1-8cdba41bb852">
      <UserInfo>
        <DisplayName/>
        <AccountId xsi:nil="true"/>
        <AccountType/>
      </UserInfo>
    </Group>
    <lcf76f155ced4ddcb4097134ff3c332f xmlns="5d3adc05-9de3-4f32-94f1-8cdba41bb852">
      <Terms xmlns="http://schemas.microsoft.com/office/infopath/2007/PartnerControls"/>
    </lcf76f155ced4ddcb4097134ff3c332f>
    <_dlc_DocId xmlns="d70f4084-cf39-45da-9656-338e0f7f4a4a">MMSNFNARRZ64-1043894352-1035679</_dlc_DocId>
    <_dlc_DocIdUrl xmlns="d70f4084-cf39-45da-9656-338e0f7f4a4a">
      <Url>https://twspartnersag200.sharepoint.com/sites/operative/_layouts/15/DocIdRedir.aspx?ID=MMSNFNARRZ64-1043894352-1035679</Url>
      <Description>MMSNFNARRZ64-1043894352-1035679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5E7FD1730C42469871EBE3497E8D44" ma:contentTypeVersion="18" ma:contentTypeDescription="Create a new document." ma:contentTypeScope="" ma:versionID="90361f0ee317352ff8f9d9b07ffff8ba">
  <xsd:schema xmlns:xsd="http://www.w3.org/2001/XMLSchema" xmlns:xs="http://www.w3.org/2001/XMLSchema" xmlns:p="http://schemas.microsoft.com/office/2006/metadata/properties" xmlns:ns2="d70f4084-cf39-45da-9656-338e0f7f4a4a" xmlns:ns3="5d3adc05-9de3-4f32-94f1-8cdba41bb852" targetNamespace="http://schemas.microsoft.com/office/2006/metadata/properties" ma:root="true" ma:fieldsID="23f92bebbcfe9a3dcbd90718d58adb37" ns2:_="" ns3:_="">
    <xsd:import namespace="d70f4084-cf39-45da-9656-338e0f7f4a4a"/>
    <xsd:import namespace="5d3adc05-9de3-4f32-94f1-8cdba41bb85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2:SharedWithUsers" minOccurs="0"/>
                <xsd:element ref="ns2:SharedWithDetails"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Group" minOccurs="0"/>
                <xsd:element ref="ns3:MediaLengthInSeconds" minOccurs="0"/>
                <xsd:element ref="ns3:PersonorGroup"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f4084-cf39-45da-9656-338e0f7f4a4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ad9f1d66-8bc7-41ce-ae24-73539ea7f1b9}" ma:internalName="TaxCatchAll" ma:showField="CatchAllData" ma:web="d70f4084-cf39-45da-9656-338e0f7f4a4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3adc05-9de3-4f32-94f1-8cdba41bb852"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Group" ma:index="23" nillable="true" ma:displayName="Group" ma:list="UserInfo" ma:SharePointGroup="0" ma:internalName="Group"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4" nillable="true" ma:displayName="Length (seconds)" ma:internalName="MediaLengthInSeconds" ma:readOnly="true">
      <xsd:simpleType>
        <xsd:restriction base="dms:Unknown"/>
      </xsd:simpleType>
    </xsd:element>
    <xsd:element name="PersonorGroup" ma:index="25" nillable="true" ma:displayName="Person or Group" ma:format="Dropdown" ma:list="UserInfo" ma:SharePointGroup="0" ma:internalName="PersonorGrou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eb701c70-6c15-442c-987c-c406cba5318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E4110E8-CA7F-4AD4-8534-59490B5E3259}">
  <ds:schemaRefs>
    <ds:schemaRef ds:uri="http://schemas.microsoft.com/sharepoint/v3/contenttype/forms"/>
  </ds:schemaRefs>
</ds:datastoreItem>
</file>

<file path=customXml/itemProps2.xml><?xml version="1.0" encoding="utf-8"?>
<ds:datastoreItem xmlns:ds="http://schemas.openxmlformats.org/officeDocument/2006/customXml" ds:itemID="{A8624A69-3B98-4B5A-BDFC-1ED9759A6369}">
  <ds:schemaRefs>
    <ds:schemaRef ds:uri="d70f4084-cf39-45da-9656-338e0f7f4a4a"/>
    <ds:schemaRef ds:uri="http://purl.org/dc/terms/"/>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5d3adc05-9de3-4f32-94f1-8cdba41bb852"/>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005828F-2138-451B-8441-5B589F70B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f4084-cf39-45da-9656-338e0f7f4a4a"/>
    <ds:schemaRef ds:uri="5d3adc05-9de3-4f32-94f1-8cdba41bb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14E3D0F-921B-47A7-9DBC-E60CFDB7368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 Tool</vt:lpstr>
      <vt:lpstr>Final Fee Tables</vt:lpstr>
      <vt:lpstr>Guidance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Attwood</cp:lastModifiedBy>
  <dcterms:created xsi:type="dcterms:W3CDTF">2015-06-05T18:19:34Z</dcterms:created>
  <dcterms:modified xsi:type="dcterms:W3CDTF">2023-07-04T09:19:15Z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0x010100DC5E7FD1730C42469871EBE3497E8D44</vt:lpwstr>
  </property>
  <property fmtid="{D5CDD505-2E9C-101B-9397-08002B2CF9AE}" pid="3" name="_dlc_DocIdItemGuid">
    <vt:lpwstr>cff224be-7c1b-4a5b-bfe8-7d46d206925f</vt:lpwstr>
  </property>
  <property fmtid="{D5CDD505-2E9C-101B-9397-08002B2CF9AE}" pid="4" name="MediaServiceImageTags">
    <vt:lpwstr/>
  </property>
</Properties>
</file>