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https://beisgov-my.sharepoint.com/personal/julieanne_dethomasis_beis_gov_uk/Documents/P Drive Migration/Documents/Documents/Procurement/GGR SBRI/"/>
    </mc:Choice>
  </mc:AlternateContent>
  <xr:revisionPtr revIDLastSave="0" documentId="8_{763EBFA5-623E-45F4-ACC0-6A188EFD6066}" xr6:coauthVersionLast="45" xr6:coauthVersionMax="45" xr10:uidLastSave="{00000000-0000-0000-0000-000000000000}"/>
  <bookViews>
    <workbookView xWindow="-96" yWindow="-96" windowWidth="19392" windowHeight="10392" activeTab="3" xr2:uid="{0FAB4D57-5171-4525-B0E0-F90D3E064605}"/>
  </bookViews>
  <sheets>
    <sheet name="Guidance" sheetId="5" r:id="rId1"/>
    <sheet name="Pilot Costs" sheetId="1" r:id="rId2"/>
    <sheet name="2030 Costs" sheetId="4" r:id="rId3"/>
    <sheet name="Natural Capital Assessment" sheetId="6" r:id="rId4"/>
    <sheet name="Data" sheetId="2" r:id="rId5"/>
    <sheet name="References" sheetId="3" r:id="rId6"/>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4" l="1"/>
  <c r="C40" i="4"/>
  <c r="C38" i="4"/>
  <c r="G33" i="1"/>
  <c r="G34" i="1"/>
  <c r="G32" i="1"/>
  <c r="E33" i="1"/>
  <c r="E34" i="1"/>
  <c r="E32" i="1"/>
  <c r="G28" i="4"/>
  <c r="G29" i="4"/>
  <c r="G27" i="4"/>
  <c r="G11" i="4"/>
  <c r="G12" i="4"/>
  <c r="G13" i="4"/>
  <c r="G14" i="4"/>
  <c r="G10" i="4"/>
  <c r="G19" i="1"/>
  <c r="E11" i="4"/>
  <c r="E12" i="4"/>
  <c r="E13" i="4"/>
  <c r="E14" i="4"/>
  <c r="E10" i="4"/>
  <c r="G20" i="1"/>
  <c r="G21" i="1"/>
  <c r="G22" i="1"/>
  <c r="G23" i="1"/>
  <c r="E20" i="1"/>
  <c r="E21" i="1"/>
  <c r="E22" i="1"/>
  <c r="E23" i="1"/>
  <c r="E19" i="1"/>
  <c r="E39" i="4" l="1"/>
  <c r="C41" i="1"/>
  <c r="C42" i="1"/>
  <c r="C40" i="1"/>
  <c r="E40" i="1" s="1"/>
  <c r="E28" i="4"/>
  <c r="E29" i="4"/>
  <c r="E27" i="4"/>
  <c r="G7" i="4"/>
  <c r="F7" i="4"/>
  <c r="G16" i="1"/>
  <c r="F16" i="1"/>
  <c r="E41" i="1" l="1"/>
  <c r="F95" i="4" l="1"/>
  <c r="C77" i="4"/>
  <c r="E53" i="4"/>
  <c r="E40" i="4"/>
  <c r="E38" i="4"/>
  <c r="G15" i="4" l="1"/>
  <c r="E15" i="4"/>
  <c r="E41" i="4"/>
  <c r="E30" i="4"/>
  <c r="G30" i="4"/>
  <c r="C79" i="4" l="1"/>
  <c r="D67" i="4"/>
  <c r="D61" i="4"/>
  <c r="D90" i="4"/>
  <c r="E45" i="4"/>
  <c r="D57" i="4"/>
  <c r="D84" i="4" l="1"/>
  <c r="E42" i="1"/>
  <c r="G24" i="1" l="1"/>
  <c r="E24" i="1"/>
  <c r="G35" i="1"/>
  <c r="E43" i="1"/>
  <c r="E35" i="1"/>
  <c r="E19" i="4" l="1"/>
  <c r="D51" i="1"/>
  <c r="D47" i="1"/>
  <c r="B19" i="4"/>
  <c r="B33" i="4"/>
  <c r="E33" i="4"/>
  <c r="G57" i="4" l="1"/>
  <c r="G61" i="4" l="1"/>
</calcChain>
</file>

<file path=xl/sharedStrings.xml><?xml version="1.0" encoding="utf-8"?>
<sst xmlns="http://schemas.openxmlformats.org/spreadsheetml/2006/main" count="389" uniqueCount="260">
  <si>
    <t>GGR Innovation Programme: Phase 1</t>
  </si>
  <si>
    <t>Life-cycle Analysis Workbook</t>
  </si>
  <si>
    <t>This workbook will be used to support the assessment of your application with regard to the criteria set out in the Guidance Document. You should therefore complete this document to the best of your ability</t>
  </si>
  <si>
    <t>Boxes within the sheets are colour coded based on their usage:</t>
  </si>
  <si>
    <t>Blue boxes have items that can be selected from a drop down menu,</t>
  </si>
  <si>
    <t>Orange are to be used to input data and information</t>
  </si>
  <si>
    <t>Green are the results of calculations carried out by the workbook</t>
  </si>
  <si>
    <t>Black boxes are used to display overall calculated metrics</t>
  </si>
  <si>
    <t>Instructions - Pilot Costs</t>
  </si>
  <si>
    <t>Please fill in the "Pilot Costs" worksheet with as much information as you have available for your Greenhouse Gas Removal (GGR) technology/approach based on the best estimate of costs and performance of the pilot plant you would wish to construct and operate in Phase 2 of this competition</t>
  </si>
  <si>
    <t>If solid biomass is to be used, data should be added to the supplementary biomass section. The quantity required per year should be inputted in tonnes, along with the cost per tonne and the carbon intensity of the fuel</t>
  </si>
  <si>
    <r>
      <t xml:space="preserve">If own costs or carbon intensities are used in this form, they should be justified in as much detail as you can provide in </t>
    </r>
    <r>
      <rPr>
        <b/>
        <sz val="11"/>
        <color theme="1"/>
        <rFont val="Calibri"/>
        <family val="2"/>
        <scheme val="minor"/>
      </rPr>
      <t>Section 3a</t>
    </r>
    <r>
      <rPr>
        <sz val="11"/>
        <color theme="1"/>
        <rFont val="Calibri"/>
        <family val="2"/>
        <scheme val="minor"/>
      </rPr>
      <t xml:space="preserve"> your application form </t>
    </r>
  </si>
  <si>
    <t>All heating values for all fuels are calculated for emissions factors via higher heating values (HHVs)</t>
  </si>
  <si>
    <t>Electrolysed hydrogen is assumed to be produced from the electicity grid - if renewable energy is to be used for this, please input associated data in the relevant cells</t>
  </si>
  <si>
    <t>If your chosen fuel is not in the list provided, please select "other" and add the corresponding price and carbon intensity</t>
  </si>
  <si>
    <t>Further information is provided in the individual questions where necessary</t>
  </si>
  <si>
    <t>2030 Costs</t>
  </si>
  <si>
    <t>Please fill in the "2030 Costs" worksheet with as much information as you have available for the target future performance of your GGR technology by 2030</t>
  </si>
  <si>
    <t>Please complete this for a GGR solution which removes 50,000 tCO₂eq per annum from the atmosphere. Your commercial aim may be to deploy plant of greater capacity by 2030 - in which case describe this in your application - but for comparison purposes we would like to know the best possible estimates for the costs, and performance, for the deployment of a 50,000 tCO₂eq per annum solution</t>
  </si>
  <si>
    <t xml:space="preserve">Much of this worksheet will be similar to the previous one used for "pilot cost," modified to reflect expected technological improvements. </t>
  </si>
  <si>
    <r>
      <t xml:space="preserve">All cost reductions should be described and justified in </t>
    </r>
    <r>
      <rPr>
        <b/>
        <sz val="11"/>
        <color theme="3" tint="-0.499984740745262"/>
        <rFont val="Calibri"/>
        <family val="2"/>
      </rPr>
      <t>Section 3a</t>
    </r>
    <r>
      <rPr>
        <sz val="11"/>
        <color theme="3" tint="-0.499984740745262"/>
        <rFont val="Calibri"/>
        <family val="2"/>
      </rPr>
      <t xml:space="preserve"> of the Application Form</t>
    </r>
  </si>
  <si>
    <t>Note on Saleable products</t>
  </si>
  <si>
    <t>Saleable products should refer to any by-products that are produced by your GGR process which can be sold to improve the profitability of the technology, primarily within any of the categories of electricity, hydrogen or solid products. This should not include any carbon-containing fuels produced as byproducts (as these will release the CO2 when combusted). If electricity is produced, it will be assumed to be sold at wholesale value (assumed £56.8/MWh in 2030)</t>
  </si>
  <si>
    <t>Note on transport and storage costs</t>
  </si>
  <si>
    <t>Transport and storage estimates will not be used as part of this assessment process, but instead will allow us to understand more about how the process would operate on a larger scale as part of a nationwide GGR and CCS strategy</t>
  </si>
  <si>
    <t>Natural Capital Assessment</t>
  </si>
  <si>
    <t>Please fill out the natural capital assessment worksheet with as much information as you have have available on the potential benefits and drawbacks of your GGR technology to the natural world, assuming it was successfully scaled-up and deployed commercially in the UK. Please state in your application what scale of deployment you've assumed.</t>
  </si>
  <si>
    <t>Please refer to Section 3.4 of ENCA Guidance before completing this assessment</t>
  </si>
  <si>
    <t>Data and References</t>
  </si>
  <si>
    <t>These tabs contain assumptions based on costs and emissions factors of various technologies and additional data and information for the drop-down menus</t>
  </si>
  <si>
    <t>These cannot be edited by the applicants and are included as data sources</t>
  </si>
  <si>
    <t>Project Name</t>
  </si>
  <si>
    <t>Lead Organisation</t>
  </si>
  <si>
    <t>1. Please select the category and lot of your technological solution</t>
  </si>
  <si>
    <t>Technology</t>
  </si>
  <si>
    <t>Lot according to ITT</t>
  </si>
  <si>
    <t>2. Please detail the fuel consumption of your technology by selecting fuels from the dropdown lists and specifying annual fuel requirement (at 100% planned operational capacity).</t>
  </si>
  <si>
    <t>If you have your own justifiable costs for sourcing the fuels, please provide these here and any evidence in the application form. If not, leaving these cells blank will see default values be used instead, with data from a range of sources. For fuels which are not included in the drop-down lists, applicants should select "Other" and provide the details there.</t>
  </si>
  <si>
    <t>If biomass is used, please fill in the Biomass row above the main table (Row 16) to give details about its type, cost, carbon intensity and required mass per year</t>
  </si>
  <si>
    <t>Biomass Form</t>
  </si>
  <si>
    <t>Mass per year (tonnes)</t>
  </si>
  <si>
    <t>Cost per tonne</t>
  </si>
  <si>
    <t>tonnes CO₂eq per tonne biomass</t>
  </si>
  <si>
    <t>Overall Cost (£/y)</t>
  </si>
  <si>
    <t>Carbon Emissions (tCO₂eq/y)</t>
  </si>
  <si>
    <t>Fuel Inputs</t>
  </si>
  <si>
    <t>Requirement per year (MWh)</t>
  </si>
  <si>
    <t>User-input Cost (£/MWh)
(if blank default values will be used)</t>
  </si>
  <si>
    <t>User-input carbon intensity (tCO₂eq/MWh) (if blank default values will be used)</t>
  </si>
  <si>
    <t>Total Fuel Costs</t>
  </si>
  <si>
    <t xml:space="preserve">3. Please include any electricity requirements for the process. </t>
  </si>
  <si>
    <t>When a dedicated generator will be used select that from the drop down menu, else use the grid electricity option</t>
  </si>
  <si>
    <t>Grid electricity is assumed to be decarbonised based on Green Book supplementary data tables</t>
  </si>
  <si>
    <t>Electricity Inputs</t>
  </si>
  <si>
    <t>User-input Cost (£/MWh) 
(if blank default values will be used)</t>
  </si>
  <si>
    <t>Total Electricity Costs</t>
  </si>
  <si>
    <t>4. Please state how much GHG, in absolute tonnes, is planned to be captured per year, including which gas would be captured (in the case of removal of non-CO₂ greenhouse gases)</t>
  </si>
  <si>
    <t>Species removed from air</t>
  </si>
  <si>
    <t>Global warming potential</t>
  </si>
  <si>
    <t>Mass removed (t/y)</t>
  </si>
  <si>
    <t>Total removed (tCO₂eq/y)</t>
  </si>
  <si>
    <t>CO₂</t>
  </si>
  <si>
    <t>CH₄</t>
  </si>
  <si>
    <t>N₂O</t>
  </si>
  <si>
    <t>Total Captured</t>
  </si>
  <si>
    <t>5. Thus, the energy cost is calculated per tonne of CO₂ equivalent removed</t>
  </si>
  <si>
    <t>Fuel and Electricity cost per tonne CO₂ equivalent removed</t>
  </si>
  <si>
    <t>£/tCO₂eq</t>
  </si>
  <si>
    <t>6. The carbon avoided is calculated as the quantity of CO₂ equivalent captured minus the CO₂ equivalent associated with operating the process</t>
  </si>
  <si>
    <t>Fuel and Electricity cost per tonne CO₂ equivalent avoided</t>
  </si>
  <si>
    <t>1. Please detail the fuel consumption of your technology by selecting fuels from the dropdown lists and specifying annual fuel requirement (at 100% planned operational capacity).</t>
  </si>
  <si>
    <t>If you have your own justifiable costs or carbon intensities or sourcing the fuels, please provide these here and any evidence in the application form as with the previous tab. If not, default values will be used instead</t>
  </si>
  <si>
    <t>If biomass is used, please state in the "Fuel inputs" column, and then use the short input line above the main table (Row 7) to give details about its type, cost, carbon intensity and required mass per year</t>
  </si>
  <si>
    <t>Mass per year (tons)</t>
  </si>
  <si>
    <t>User-input Cost  (£/MWh)
(if blank default values will be used)</t>
  </si>
  <si>
    <t>Reduction in fuel cost compared to pilot system (per tonne CO₂eq removed)</t>
  </si>
  <si>
    <t>Reduction in carbon emissions associated with fuel use compared to pilot system (per tonne CO₂eq removed)</t>
  </si>
  <si>
    <t xml:space="preserve">2. Please include any electricity requirements for the process. </t>
  </si>
  <si>
    <t>Reduction in electricity cost compared to pilot system per tonne CO₂eq captured</t>
  </si>
  <si>
    <t>Reduction in carbon emissions associated with electricity use compared to pilot system per tonne CO₂eq captured</t>
  </si>
  <si>
    <t>3. Please state how much GHG is planned to be captured per year, including which gas would be captured (in the case of removal of non-CO₂ greenhouse gases)</t>
  </si>
  <si>
    <t>tonnes CO₂eq/year</t>
  </si>
  <si>
    <t>How much of the CO₂ captured from the process will be from the fuels used?</t>
  </si>
  <si>
    <t>Total CO₂eq removed from atmosphere</t>
  </si>
  <si>
    <t>Does your process generate a stream of CO₂? If so, complete Section 4. If not proceed to Section 7</t>
  </si>
  <si>
    <t>4. What purity will the waste stream have (i.e. what percentage of this waste stream will be CO₂ or other greenhouse gases?) This allows calculation of the total volume of waste produced</t>
  </si>
  <si>
    <t>For pipeline transport to aquifer storage, this will be very pure, whereas for technologies such as mineralisation only a small percentage of the total mass will be comprised of the CO₂</t>
  </si>
  <si>
    <t>Purity of CO₂ or greenhouse gases in waste stream</t>
  </si>
  <si>
    <t>Total mass of waste stream</t>
  </si>
  <si>
    <t>mass%</t>
  </si>
  <si>
    <t>tonnes/year</t>
  </si>
  <si>
    <t>5. The expected combined energy cost per tonne of CO₂ equivalent is calculated here</t>
  </si>
  <si>
    <t>Fuel and Electricity cost per tonne CO₂ equivalent captured</t>
  </si>
  <si>
    <t>Reduction on pilot cost</t>
  </si>
  <si>
    <t>6. The carbon avoided is again calculated as the quantity of CO₂ equivalent captured minus the CO₂ equivalent associated with operating the process</t>
  </si>
  <si>
    <t>7. Please provide an indicative target value for the operating, maintenance and labour costs associated with the plant on an annual basis</t>
  </si>
  <si>
    <t>Fixed operating costs per annum</t>
  </si>
  <si>
    <t>Fixed Operating cost per tonne CO₂ equivalent avoided</t>
  </si>
  <si>
    <t>8. Please provide data based on the capital costs associated with construction and commissioning of the plant, including required discount rate and expected operating lifetime</t>
  </si>
  <si>
    <t>Plant Capex</t>
  </si>
  <si>
    <t>Plant lifetime (yrs)</t>
  </si>
  <si>
    <t>Discount Rate</t>
  </si>
  <si>
    <t>Annualised Capex</t>
  </si>
  <si>
    <t>Capex per tonne avoided</t>
  </si>
  <si>
    <t>9. Now the calculation will work out the levelised cost  of the technology per tonne of CO₂ equivalent avoided (based on the CO₂-avoided calculation above), based on the process envelope shown above</t>
  </si>
  <si>
    <t>Levelised cost of CO₂ equivalent avoided</t>
  </si>
  <si>
    <t>10. Please provide any details for any revenue that can be generated from the greenhouse gas removal technology (see Note in Guidance tab)</t>
  </si>
  <si>
    <t>Form of Saleable Product</t>
  </si>
  <si>
    <t>Revenue per annum (£)</t>
  </si>
  <si>
    <t>Revenue per tonne CO₂eq removed (£/tCO₂eq)</t>
  </si>
  <si>
    <t>If required please provide details and indicative costs of the transport and storage route for the captured CO₂ (See Note in Guidance tab)</t>
  </si>
  <si>
    <t>Transportation method</t>
  </si>
  <si>
    <t>Cost of transportation (£/tCO₂eq)</t>
  </si>
  <si>
    <t>Storage method</t>
  </si>
  <si>
    <t>Cost of storage (£/tCO₂eq)</t>
  </si>
  <si>
    <t>Total Cost per ton</t>
  </si>
  <si>
    <t>11. Finally, please provide estimates, for a 50kt CO2e plant, of the following:</t>
  </si>
  <si>
    <t>Input (units)</t>
  </si>
  <si>
    <t>Value</t>
  </si>
  <si>
    <t>One-time or Annual?</t>
  </si>
  <si>
    <t>Comments</t>
  </si>
  <si>
    <t>Land use (km2)</t>
  </si>
  <si>
    <t>Fresh water use (1000s of litres)</t>
  </si>
  <si>
    <t>Other water use (1000s of litres)</t>
  </si>
  <si>
    <t>Please include estimates for any other inputs below and indicate if they are a one-time input (e.g. steel or concrete used in consutruction). Continue below if necessary.</t>
  </si>
  <si>
    <t>The top row is used as an example and can be deleted on submission</t>
  </si>
  <si>
    <t>Steel (tons)</t>
  </si>
  <si>
    <t>One-time</t>
  </si>
  <si>
    <t>For construction, where a doubling in capacity requires additional 20% increase in steel use</t>
  </si>
  <si>
    <t>Excel template for carrying out Green Book 4-Step Natural Capital Assessment</t>
  </si>
  <si>
    <t>Version: January 2020</t>
  </si>
  <si>
    <t>This workbook provides a template for carrying out an initial assessment of the natural capital effects of a project or policy</t>
  </si>
  <si>
    <t>It accompanies Section 3.4 of the document: "Enabling a Natural Capital Approach: Guidance" which can be found by clicking on the link below</t>
  </si>
  <si>
    <t>Light shaded cells indicate free text boxes</t>
  </si>
  <si>
    <t>Step 1 - Describe the environmental context</t>
  </si>
  <si>
    <t>Economic sector</t>
  </si>
  <si>
    <t>Short description of measure</t>
  </si>
  <si>
    <t>Detailed description of measure, quantifying where possible and indicating likely spatial scale</t>
  </si>
  <si>
    <t xml:space="preserve">Which broad habitat categories are likely to be affected? </t>
  </si>
  <si>
    <t>Briefly explain. Please give any indicative estimates of areas of land affected</t>
  </si>
  <si>
    <t>Select from Dropdown List</t>
  </si>
  <si>
    <t>Step 2 - Consider biophysical effects</t>
  </si>
  <si>
    <r>
      <t xml:space="preserve">How </t>
    </r>
    <r>
      <rPr>
        <b/>
        <u/>
        <sz val="12"/>
        <color theme="1"/>
        <rFont val="Arial"/>
        <family val="2"/>
      </rPr>
      <t>might</t>
    </r>
    <r>
      <rPr>
        <b/>
        <sz val="12"/>
        <color theme="1"/>
        <rFont val="Arial"/>
        <family val="2"/>
      </rPr>
      <t xml:space="preserve"> the intervention affect natural assets within or across these broad habitats?</t>
    </r>
  </si>
  <si>
    <t xml:space="preserve">Briefly explain </t>
  </si>
  <si>
    <t>What is the spatial nature of these effects?</t>
  </si>
  <si>
    <t>Does this effect represent a risk or opportunity?</t>
  </si>
  <si>
    <t>What is the likely timeframe for effects?</t>
  </si>
  <si>
    <t>Additional information on your answers</t>
  </si>
  <si>
    <t>Step 3 - Consider the welfare implications</t>
  </si>
  <si>
    <t>Services / benefits / impacts</t>
  </si>
  <si>
    <t>Briefly explain (and indicate if there are non-market impacts). Provide any quantified measure of the physical change</t>
  </si>
  <si>
    <t>What scale of population is likely to be affected?</t>
  </si>
  <si>
    <t>Identify any groups affected</t>
  </si>
  <si>
    <t>Can the effect be monetised?</t>
  </si>
  <si>
    <t>Provide any valuation estimates of potential impacts. Or, if there any impacts which would be very difficult to value in monetary terms, state why</t>
  </si>
  <si>
    <t>How robust are the valuation estimates?</t>
  </si>
  <si>
    <t>Step 4 - Consider uncertainties and optimising outcomes</t>
  </si>
  <si>
    <t>What critical factors could have a major influence on how natural assets and services are affected by the measure?</t>
  </si>
  <si>
    <t>What measures (new or existing)  might be used to mitigate risks?</t>
  </si>
  <si>
    <t>What measures (new or existing) might be used to realise opportunities?</t>
  </si>
  <si>
    <t>References</t>
  </si>
  <si>
    <t>Fuel sources</t>
  </si>
  <si>
    <t>£/MWh</t>
  </si>
  <si>
    <t>(tCO₂/MWh)</t>
  </si>
  <si>
    <t>Biogas</t>
  </si>
  <si>
    <t>Blue hydrogen</t>
  </si>
  <si>
    <t>Green hydrogen</t>
  </si>
  <si>
    <t>Natural Gas</t>
  </si>
  <si>
    <t>Natural gas</t>
  </si>
  <si>
    <t>Other</t>
  </si>
  <si>
    <t>Cost (£/MWh) in 2018 prices</t>
  </si>
  <si>
    <t>Carbon Intensity (tCO₂/MWh)</t>
  </si>
  <si>
    <t>Grid electricity</t>
  </si>
  <si>
    <t>Hydropower</t>
  </si>
  <si>
    <t>Nuclear</t>
  </si>
  <si>
    <t>Solar energy</t>
  </si>
  <si>
    <t>Wind</t>
  </si>
  <si>
    <t>Technology types</t>
  </si>
  <si>
    <t>Annual?</t>
  </si>
  <si>
    <t>Lots</t>
  </si>
  <si>
    <t>Solvent absorption direct air capture</t>
  </si>
  <si>
    <t>Is this a one-time input, or annual?</t>
  </si>
  <si>
    <t>1 - Development of novel GGR technologies</t>
  </si>
  <si>
    <t>Enhanced weathering</t>
  </si>
  <si>
    <t>2 - Improvements to existing GGR technology</t>
  </si>
  <si>
    <t>Biomass enhanced carbon capture and storage</t>
  </si>
  <si>
    <t>Annual</t>
  </si>
  <si>
    <t>Methane (or other non CO₂) removal</t>
  </si>
  <si>
    <t>Carbon from seawater</t>
  </si>
  <si>
    <t>Biochar</t>
  </si>
  <si>
    <t>Electricity Sources</t>
  </si>
  <si>
    <t>GWP</t>
  </si>
  <si>
    <r>
      <t>CH</t>
    </r>
    <r>
      <rPr>
        <sz val="11"/>
        <color theme="1"/>
        <rFont val="Calibri"/>
        <family val="2"/>
      </rPr>
      <t>₄</t>
    </r>
  </si>
  <si>
    <t>Defra Natural Capital Workbook</t>
  </si>
  <si>
    <t>How might the intervention affect natural assets within or across these broad habitats?</t>
  </si>
  <si>
    <t>Woodlands</t>
  </si>
  <si>
    <t>Change in land use or land management</t>
  </si>
  <si>
    <t>Localised discrete effects</t>
  </si>
  <si>
    <t>Significant risk</t>
  </si>
  <si>
    <t>Immediate</t>
  </si>
  <si>
    <t>Air quality</t>
  </si>
  <si>
    <t>Low (&lt;000s)</t>
  </si>
  <si>
    <t>Yes</t>
  </si>
  <si>
    <t>High</t>
  </si>
  <si>
    <t>Semi-natural grassland</t>
  </si>
  <si>
    <t>Effects on species and wildlife habitats</t>
  </si>
  <si>
    <t>Widespread discrete effects</t>
  </si>
  <si>
    <t>Modest risk</t>
  </si>
  <si>
    <t>2-5 years</t>
  </si>
  <si>
    <t>Amenity / disamenity</t>
  </si>
  <si>
    <t>Medium (tens / hundreds of thousands)</t>
  </si>
  <si>
    <t>No</t>
  </si>
  <si>
    <t>Medium</t>
  </si>
  <si>
    <t>mountains, moorlands and heaths</t>
  </si>
  <si>
    <t>Effects on raw materials</t>
  </si>
  <si>
    <t>Localised diffuse effects</t>
  </si>
  <si>
    <t>Modest opportunity</t>
  </si>
  <si>
    <t>Over 5 years</t>
  </si>
  <si>
    <t>Biodiversity</t>
  </si>
  <si>
    <t>High (&gt;millions)</t>
  </si>
  <si>
    <t>Low</t>
  </si>
  <si>
    <t>Enclosed farmland</t>
  </si>
  <si>
    <t>Effects on atmosphere</t>
  </si>
  <si>
    <t>Widespread diffuse effects</t>
  </si>
  <si>
    <t>Significant opportunity</t>
  </si>
  <si>
    <t>Can't say</t>
  </si>
  <si>
    <t>Carbon sequestration</t>
  </si>
  <si>
    <t>Freshwaters</t>
  </si>
  <si>
    <t>Effects on water bodies</t>
  </si>
  <si>
    <t>Uncertain as to nature and range of impacts</t>
  </si>
  <si>
    <t>Risk and / or opportunity</t>
  </si>
  <si>
    <t>Education</t>
  </si>
  <si>
    <t>Urban</t>
  </si>
  <si>
    <t>Effects on soil</t>
  </si>
  <si>
    <t>Fish</t>
  </si>
  <si>
    <t>Coastal margins</t>
  </si>
  <si>
    <t>Effects on sub-soil assets and minerals</t>
  </si>
  <si>
    <t>Flooding / flood regulation</t>
  </si>
  <si>
    <t>Marine habitats</t>
  </si>
  <si>
    <t>Food</t>
  </si>
  <si>
    <t>None of the above</t>
  </si>
  <si>
    <t>Invasive non-native species</t>
  </si>
  <si>
    <t>Landscape</t>
  </si>
  <si>
    <t>Mental health</t>
  </si>
  <si>
    <t>Minerals</t>
  </si>
  <si>
    <t>Noise / noise mitigation</t>
  </si>
  <si>
    <t>Non-use values</t>
  </si>
  <si>
    <t>Physical health</t>
  </si>
  <si>
    <t>Recreation</t>
  </si>
  <si>
    <t>Renewable energy</t>
  </si>
  <si>
    <t>Soil health</t>
  </si>
  <si>
    <t>Temperature regulation</t>
  </si>
  <si>
    <t>Timber</t>
  </si>
  <si>
    <t>Tourism</t>
  </si>
  <si>
    <t>Volunteering</t>
  </si>
  <si>
    <t>Water quality</t>
  </si>
  <si>
    <t>Water supply</t>
  </si>
  <si>
    <t>DEFAULT ELECTRICITY COSTS</t>
  </si>
  <si>
    <r>
      <rPr>
        <b/>
        <sz val="11"/>
        <color rgb="FFFF0000"/>
        <rFont val="Calibri"/>
        <family val="2"/>
        <scheme val="minor"/>
      </rPr>
      <t>This document updated on 8 December 2020</t>
    </r>
    <r>
      <rPr>
        <sz val="11"/>
        <color theme="1"/>
        <rFont val="Calibri"/>
        <family val="2"/>
        <scheme val="minor"/>
      </rPr>
      <t>. Details of changes can be found at https://www.gov.uk/government/publications/direct-air-capture-and-other-greenhouse-gas-removal-technologies-competition</t>
    </r>
  </si>
  <si>
    <t>Insert additional rows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</si>
</sst>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0.000"/>
    <numFmt numFmtId="166" formatCode="&quot;£&quot;#,##0"/>
    <numFmt numFmtId="167" formatCode="0.0"/>
    <numFmt numFmtId="168" formatCode="0.0%"/>
    <numFmt numFmtId="169" formatCode="_-* #,##0_-;\-* #,##0_-;_-* &quot;-&quot;??_-;_-@_-"/>
  </numFmts>
  <fonts count="41"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font>
    <font>
      <sz val="11"/>
      <color theme="1"/>
      <name val="Calibri"/>
      <family val="2"/>
      <scheme val="minor"/>
    </font>
    <font>
      <sz val="11"/>
      <color rgb="FF006100"/>
      <name val="Calibri"/>
      <family val="2"/>
      <scheme val="minor"/>
    </font>
    <font>
      <sz val="11"/>
      <color rgb="FFFF0000"/>
      <name val="Calibri"/>
      <family val="2"/>
      <scheme val="minor"/>
    </font>
    <font>
      <sz val="12"/>
      <color theme="1"/>
      <name val="Arial"/>
      <family val="2"/>
    </font>
    <font>
      <b/>
      <sz val="12"/>
      <color theme="1"/>
      <name val="Arial"/>
      <family val="2"/>
    </font>
    <font>
      <b/>
      <sz val="12"/>
      <name val="Arial"/>
      <family val="2"/>
    </font>
    <font>
      <b/>
      <sz val="20"/>
      <color theme="1"/>
      <name val="Arial"/>
      <family val="2"/>
    </font>
    <font>
      <b/>
      <sz val="20"/>
      <name val="Arial"/>
      <family val="2"/>
    </font>
    <font>
      <b/>
      <sz val="14"/>
      <name val="Arial"/>
      <family val="2"/>
    </font>
    <font>
      <sz val="11"/>
      <color rgb="FF006100"/>
      <name val="Arial"/>
      <family val="2"/>
    </font>
    <font>
      <b/>
      <sz val="11"/>
      <color rgb="FF006100"/>
      <name val="Arial"/>
      <family val="2"/>
    </font>
    <font>
      <sz val="11"/>
      <name val="Arial"/>
      <family val="2"/>
    </font>
    <font>
      <sz val="12"/>
      <name val="Arial"/>
      <family val="2"/>
    </font>
    <font>
      <b/>
      <sz val="12"/>
      <color rgb="FF0070C0"/>
      <name val="Arial"/>
      <family val="2"/>
    </font>
    <font>
      <b/>
      <u/>
      <sz val="12"/>
      <color theme="1"/>
      <name val="Arial"/>
      <family val="2"/>
    </font>
    <font>
      <sz val="11"/>
      <color theme="1"/>
      <name val="Arial"/>
      <family val="2"/>
    </font>
    <font>
      <b/>
      <sz val="14"/>
      <color rgb="FF0070C0"/>
      <name val="Arial"/>
      <family val="2"/>
    </font>
    <font>
      <b/>
      <sz val="11"/>
      <color theme="1"/>
      <name val="Arial"/>
      <family val="2"/>
    </font>
    <font>
      <b/>
      <sz val="14"/>
      <color rgb="FF00B050"/>
      <name val="Arial"/>
      <family val="2"/>
    </font>
    <font>
      <sz val="14"/>
      <name val="Arial"/>
      <family val="2"/>
    </font>
    <font>
      <u/>
      <sz val="11"/>
      <color theme="10"/>
      <name val="Calibri"/>
      <family val="2"/>
      <scheme val="minor"/>
    </font>
    <font>
      <b/>
      <sz val="11"/>
      <color rgb="FF000000"/>
      <name val="Calibri"/>
      <family val="2"/>
      <scheme val="minor"/>
    </font>
    <font>
      <b/>
      <i/>
      <sz val="11"/>
      <color rgb="FF000000"/>
      <name val="Calibri"/>
      <family val="2"/>
      <scheme val="minor"/>
    </font>
    <font>
      <sz val="11"/>
      <color theme="0"/>
      <name val="Calibri"/>
      <family val="2"/>
      <scheme val="minor"/>
    </font>
    <font>
      <b/>
      <sz val="12"/>
      <color theme="0"/>
      <name val="Arial"/>
      <family val="2"/>
    </font>
    <font>
      <sz val="12"/>
      <color theme="0"/>
      <name val="Arial"/>
      <family val="2"/>
    </font>
    <font>
      <b/>
      <sz val="16"/>
      <name val="Arial"/>
      <family val="2"/>
    </font>
    <font>
      <sz val="11"/>
      <color rgb="FF000000"/>
      <name val="Calibri"/>
      <family val="2"/>
      <charset val="1"/>
    </font>
    <font>
      <sz val="11"/>
      <color theme="0"/>
      <name val="Arial"/>
      <family val="2"/>
    </font>
    <font>
      <sz val="24"/>
      <color theme="4"/>
      <name val="Calibri"/>
      <family val="2"/>
      <scheme val="minor"/>
    </font>
    <font>
      <sz val="14"/>
      <color theme="4"/>
      <name val="Calibri"/>
      <family val="2"/>
      <scheme val="minor"/>
    </font>
    <font>
      <sz val="11"/>
      <color theme="1" tint="4.9989318521683403E-2"/>
      <name val="Calibri"/>
      <family val="2"/>
      <scheme val="minor"/>
    </font>
    <font>
      <sz val="11"/>
      <color theme="3" tint="-0.499984740745262"/>
      <name val="Calibri"/>
      <family val="2"/>
    </font>
    <font>
      <b/>
      <sz val="11"/>
      <color theme="3" tint="-0.499984740745262"/>
      <name val="Calibri"/>
      <family val="2"/>
    </font>
    <font>
      <b/>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CE4D6"/>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A9D08E"/>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5" fillId="0" borderId="0" applyFont="0" applyFill="0" applyBorder="0" applyAlignment="0" applyProtection="0"/>
    <xf numFmtId="0" fontId="6" fillId="5" borderId="0" applyNumberFormat="0" applyBorder="0" applyAlignment="0" applyProtection="0"/>
    <xf numFmtId="0" fontId="25" fillId="0" borderId="0" applyNumberFormat="0" applyFill="0" applyBorder="0" applyAlignment="0" applyProtection="0"/>
    <xf numFmtId="0" fontId="5" fillId="0" borderId="0"/>
  </cellStyleXfs>
  <cellXfs count="149">
    <xf numFmtId="0" fontId="0" fillId="0" borderId="0" xfId="0"/>
    <xf numFmtId="0" fontId="0" fillId="3" borderId="0" xfId="0" applyFill="1" applyAlignment="1">
      <alignment horizontal="center" vertical="center"/>
    </xf>
    <xf numFmtId="164" fontId="0" fillId="3" borderId="0" xfId="0" applyNumberFormat="1" applyFill="1" applyAlignment="1">
      <alignment horizontal="center" vertical="center"/>
    </xf>
    <xf numFmtId="164" fontId="0" fillId="3" borderId="0" xfId="0" applyNumberFormat="1" applyFill="1" applyBorder="1" applyAlignment="1">
      <alignment horizontal="center" vertical="center"/>
    </xf>
    <xf numFmtId="0" fontId="0" fillId="3" borderId="0" xfId="0" applyFill="1" applyBorder="1" applyAlignment="1">
      <alignment horizontal="center" vertical="center"/>
    </xf>
    <xf numFmtId="165" fontId="0" fillId="0" borderId="0" xfId="0" applyNumberFormat="1"/>
    <xf numFmtId="0" fontId="1" fillId="0" borderId="0" xfId="0" applyFont="1"/>
    <xf numFmtId="0" fontId="2"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Border="1" applyAlignment="1">
      <alignment horizontal="left" vertical="center"/>
    </xf>
    <xf numFmtId="0" fontId="3" fillId="3" borderId="0" xfId="0" applyFont="1" applyFill="1" applyAlignment="1">
      <alignment vertical="center"/>
    </xf>
    <xf numFmtId="166" fontId="0" fillId="3" borderId="0" xfId="0" applyNumberFormat="1" applyFill="1" applyBorder="1" applyAlignment="1">
      <alignment horizontal="center" vertical="center"/>
    </xf>
    <xf numFmtId="2" fontId="0" fillId="3" borderId="0" xfId="0" applyNumberFormat="1" applyFill="1" applyBorder="1" applyAlignment="1">
      <alignment horizontal="center" vertical="center"/>
    </xf>
    <xf numFmtId="0" fontId="3" fillId="3" borderId="0" xfId="0" applyFont="1" applyFill="1" applyAlignment="1">
      <alignment horizontal="center" vertical="center" wrapText="1"/>
    </xf>
    <xf numFmtId="0" fontId="0" fillId="4" borderId="0" xfId="0" applyFill="1" applyProtection="1"/>
    <xf numFmtId="0" fontId="7" fillId="3" borderId="0" xfId="0" applyFont="1" applyFill="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9"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9" fillId="3" borderId="0" xfId="0" applyFont="1" applyFill="1" applyAlignment="1">
      <alignment vertical="center" wrapText="1"/>
    </xf>
    <xf numFmtId="0" fontId="20" fillId="0" borderId="0" xfId="0" applyFont="1" applyAlignment="1">
      <alignment vertical="center"/>
    </xf>
    <xf numFmtId="0" fontId="21" fillId="0" borderId="0" xfId="0" applyFont="1" applyAlignment="1">
      <alignment vertical="center"/>
    </xf>
    <xf numFmtId="0" fontId="16" fillId="0" borderId="0" xfId="0" applyFont="1" applyAlignment="1">
      <alignment vertical="center"/>
    </xf>
    <xf numFmtId="0" fontId="23" fillId="0" borderId="10" xfId="0" applyFont="1" applyBorder="1" applyAlignment="1">
      <alignment vertical="top"/>
    </xf>
    <xf numFmtId="0" fontId="8" fillId="0" borderId="0" xfId="0" applyFont="1"/>
    <xf numFmtId="0" fontId="0" fillId="3" borderId="0" xfId="0" applyFill="1" applyAlignment="1">
      <alignment horizontal="center" vertical="center"/>
    </xf>
    <xf numFmtId="0" fontId="26" fillId="3" borderId="0" xfId="0" applyFont="1" applyFill="1" applyAlignment="1">
      <alignment horizontal="left" vertical="center"/>
    </xf>
    <xf numFmtId="0" fontId="27" fillId="3" borderId="0" xfId="0" applyFont="1" applyFill="1" applyAlignment="1">
      <alignment horizontal="left" vertical="center"/>
    </xf>
    <xf numFmtId="168" fontId="0" fillId="0" borderId="0" xfId="0" applyNumberFormat="1" applyFill="1" applyAlignment="1">
      <alignment horizontal="center" vertical="center"/>
    </xf>
    <xf numFmtId="0" fontId="0" fillId="4" borderId="0" xfId="0" applyFill="1" applyAlignment="1">
      <alignment horizontal="center" wrapText="1"/>
    </xf>
    <xf numFmtId="0" fontId="1" fillId="4" borderId="0" xfId="0" applyFont="1" applyFill="1" applyAlignment="1">
      <alignment horizontal="left"/>
    </xf>
    <xf numFmtId="0" fontId="0" fillId="4" borderId="0" xfId="0" applyFill="1" applyAlignment="1">
      <alignment vertical="center"/>
    </xf>
    <xf numFmtId="0" fontId="0" fillId="4" borderId="0" xfId="0" applyFill="1" applyAlignment="1">
      <alignment vertical="center" wrapText="1"/>
    </xf>
    <xf numFmtId="0" fontId="29" fillId="7" borderId="7" xfId="0" applyFont="1" applyFill="1" applyBorder="1" applyAlignment="1">
      <alignment vertical="center" wrapText="1"/>
    </xf>
    <xf numFmtId="0" fontId="29" fillId="7" borderId="6" xfId="0" applyFont="1" applyFill="1" applyBorder="1" applyAlignment="1">
      <alignment vertical="center" wrapText="1"/>
    </xf>
    <xf numFmtId="0" fontId="30" fillId="7" borderId="6" xfId="0" applyFont="1" applyFill="1" applyBorder="1" applyAlignment="1">
      <alignment vertical="center" wrapText="1"/>
    </xf>
    <xf numFmtId="0" fontId="14" fillId="2" borderId="6" xfId="2" applyFont="1" applyFill="1" applyBorder="1" applyAlignment="1">
      <alignment vertical="center"/>
    </xf>
    <xf numFmtId="0" fontId="15" fillId="2" borderId="6" xfId="2" applyFont="1" applyFill="1" applyBorder="1" applyAlignment="1">
      <alignment vertical="center"/>
    </xf>
    <xf numFmtId="0" fontId="16" fillId="2" borderId="6" xfId="2" applyFont="1" applyFill="1" applyBorder="1" applyAlignment="1">
      <alignment vertical="center"/>
    </xf>
    <xf numFmtId="0" fontId="16" fillId="2" borderId="6" xfId="2" applyFont="1" applyFill="1" applyBorder="1" applyAlignment="1">
      <alignment vertical="center" wrapText="1"/>
    </xf>
    <xf numFmtId="0" fontId="14" fillId="2" borderId="6" xfId="2" applyFont="1" applyFill="1" applyBorder="1" applyAlignment="1">
      <alignment vertical="center" wrapText="1"/>
    </xf>
    <xf numFmtId="0" fontId="22" fillId="2" borderId="6" xfId="0" applyFont="1" applyFill="1" applyBorder="1" applyAlignment="1">
      <alignment vertical="center" wrapText="1"/>
    </xf>
    <xf numFmtId="0" fontId="16" fillId="2" borderId="6" xfId="0" applyFont="1" applyFill="1" applyBorder="1" applyAlignment="1">
      <alignment vertical="center" wrapText="1"/>
    </xf>
    <xf numFmtId="0" fontId="20" fillId="2" borderId="6" xfId="0" applyFont="1" applyFill="1" applyBorder="1" applyAlignment="1">
      <alignment vertical="center" wrapText="1"/>
    </xf>
    <xf numFmtId="0" fontId="31" fillId="0" borderId="0" xfId="0" applyFont="1" applyAlignment="1">
      <alignment vertical="center"/>
    </xf>
    <xf numFmtId="0" fontId="13" fillId="0" borderId="10" xfId="0" applyFont="1" applyBorder="1" applyAlignment="1">
      <alignment vertical="top"/>
    </xf>
    <xf numFmtId="0" fontId="30" fillId="7" borderId="7" xfId="0" applyFont="1" applyFill="1" applyBorder="1" applyAlignment="1">
      <alignment vertical="center" wrapText="1"/>
    </xf>
    <xf numFmtId="166" fontId="0" fillId="8" borderId="0" xfId="0" applyNumberFormat="1" applyFill="1" applyAlignment="1">
      <alignment horizontal="center" vertical="center"/>
    </xf>
    <xf numFmtId="167" fontId="0" fillId="8" borderId="0" xfId="0" applyNumberFormat="1" applyFill="1" applyAlignment="1">
      <alignment horizontal="center" vertical="center"/>
    </xf>
    <xf numFmtId="0" fontId="0" fillId="8" borderId="0" xfId="0" applyFill="1" applyAlignment="1">
      <alignment horizontal="center" vertical="center"/>
    </xf>
    <xf numFmtId="164" fontId="0" fillId="8" borderId="0" xfId="0" applyNumberFormat="1" applyFill="1" applyAlignment="1">
      <alignment horizontal="center" vertical="center"/>
    </xf>
    <xf numFmtId="167" fontId="0" fillId="9" borderId="0" xfId="0" applyNumberFormat="1" applyFill="1" applyAlignment="1">
      <alignment horizontal="center" vertical="center"/>
    </xf>
    <xf numFmtId="168" fontId="0" fillId="9" borderId="0" xfId="0" applyNumberFormat="1" applyFill="1" applyAlignment="1">
      <alignment horizontal="center" vertical="center"/>
    </xf>
    <xf numFmtId="166" fontId="0" fillId="9" borderId="0" xfId="0" applyNumberFormat="1" applyFill="1" applyAlignment="1">
      <alignment horizontal="center" vertical="center"/>
    </xf>
    <xf numFmtId="166" fontId="0" fillId="9" borderId="1" xfId="0" applyNumberFormat="1" applyFill="1" applyBorder="1" applyAlignment="1">
      <alignment horizontal="center" vertical="center"/>
    </xf>
    <xf numFmtId="2" fontId="0" fillId="9" borderId="1" xfId="0" applyNumberFormat="1" applyFill="1" applyBorder="1" applyAlignment="1">
      <alignment horizontal="center" vertical="center"/>
    </xf>
    <xf numFmtId="169" fontId="0" fillId="9" borderId="12" xfId="0" applyNumberFormat="1" applyFill="1" applyBorder="1" applyAlignment="1">
      <alignment horizontal="center" vertical="center"/>
    </xf>
    <xf numFmtId="0" fontId="0" fillId="3" borderId="0" xfId="0" applyFill="1" applyAlignment="1">
      <alignment horizontal="center" vertical="center"/>
    </xf>
    <xf numFmtId="0" fontId="28" fillId="7" borderId="0" xfId="0" applyFont="1" applyFill="1" applyAlignment="1">
      <alignment horizontal="center" vertical="center"/>
    </xf>
    <xf numFmtId="0" fontId="0" fillId="3" borderId="0" xfId="0" applyFill="1" applyAlignment="1">
      <alignment horizontal="center" vertical="center"/>
    </xf>
    <xf numFmtId="0" fontId="0" fillId="0" borderId="0" xfId="0" applyFill="1" applyAlignment="1">
      <alignment horizontal="center" vertical="center"/>
    </xf>
    <xf numFmtId="0" fontId="0" fillId="3" borderId="0" xfId="0" applyFill="1" applyAlignment="1">
      <alignment horizontal="center" vertical="center"/>
    </xf>
    <xf numFmtId="0" fontId="1" fillId="3" borderId="0" xfId="0" applyFont="1" applyFill="1" applyAlignment="1">
      <alignment horizontal="center" vertical="center"/>
    </xf>
    <xf numFmtId="0" fontId="0" fillId="8" borderId="0" xfId="1" applyNumberFormat="1" applyFont="1" applyFill="1" applyAlignment="1">
      <alignment horizontal="center" vertical="center"/>
    </xf>
    <xf numFmtId="0" fontId="0" fillId="9" borderId="1" xfId="1" applyNumberFormat="1" applyFont="1" applyFill="1" applyBorder="1" applyAlignment="1">
      <alignment horizontal="center" vertical="center"/>
    </xf>
    <xf numFmtId="0" fontId="0" fillId="3" borderId="0" xfId="0" applyFill="1" applyAlignment="1">
      <alignment horizontal="left" vertical="center"/>
    </xf>
    <xf numFmtId="0" fontId="0" fillId="3" borderId="0" xfId="0" applyFill="1" applyAlignment="1">
      <alignment horizontal="center" vertical="center"/>
    </xf>
    <xf numFmtId="0" fontId="36" fillId="4" borderId="0" xfId="0" applyFont="1" applyFill="1" applyProtection="1"/>
    <xf numFmtId="0" fontId="0" fillId="6" borderId="0" xfId="0"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center" vertical="center" wrapText="1"/>
      <protection locked="0"/>
    </xf>
    <xf numFmtId="166" fontId="0" fillId="2" borderId="0" xfId="0" applyNumberFormat="1" applyFill="1" applyAlignment="1" applyProtection="1">
      <alignment horizontal="center" vertical="center"/>
      <protection locked="0"/>
    </xf>
    <xf numFmtId="3" fontId="0" fillId="2" borderId="0" xfId="0" applyNumberFormat="1" applyFill="1" applyAlignment="1" applyProtection="1">
      <alignment horizontal="center" vertical="center"/>
      <protection locked="0"/>
    </xf>
    <xf numFmtId="0" fontId="0" fillId="6" borderId="0" xfId="0" applyFill="1" applyBorder="1" applyAlignment="1" applyProtection="1">
      <alignment horizontal="center" vertical="center"/>
      <protection locked="0"/>
    </xf>
    <xf numFmtId="9" fontId="0" fillId="2" borderId="0" xfId="0" applyNumberFormat="1" applyFill="1" applyAlignment="1" applyProtection="1">
      <alignment horizontal="center" vertical="center"/>
      <protection locked="0"/>
    </xf>
    <xf numFmtId="0" fontId="0" fillId="0" borderId="0" xfId="0" applyAlignment="1">
      <alignment vertical="top" wrapText="1"/>
    </xf>
    <xf numFmtId="0" fontId="0" fillId="0" borderId="0" xfId="0" applyAlignment="1"/>
    <xf numFmtId="0" fontId="0" fillId="0" borderId="16" xfId="0" applyBorder="1"/>
    <xf numFmtId="0" fontId="0" fillId="0" borderId="17" xfId="0" applyBorder="1"/>
    <xf numFmtId="0" fontId="0" fillId="0" borderId="18" xfId="0" applyBorder="1"/>
    <xf numFmtId="0" fontId="0" fillId="4" borderId="0" xfId="0" applyFill="1" applyAlignment="1">
      <alignment horizontal="left" vertical="center"/>
    </xf>
    <xf numFmtId="0" fontId="0" fillId="2" borderId="0" xfId="0" applyFill="1" applyAlignment="1">
      <alignment horizontal="center" vertical="center"/>
    </xf>
    <xf numFmtId="167" fontId="0" fillId="9" borderId="1" xfId="0" applyNumberFormat="1" applyFill="1" applyBorder="1" applyAlignment="1">
      <alignment horizontal="center" vertical="center"/>
    </xf>
    <xf numFmtId="0" fontId="0" fillId="2" borderId="0" xfId="0" applyFont="1" applyFill="1" applyAlignment="1" applyProtection="1">
      <alignment horizontal="center" vertical="center"/>
      <protection locked="0"/>
    </xf>
    <xf numFmtId="3" fontId="0" fillId="6" borderId="0" xfId="0" applyNumberFormat="1" applyFill="1" applyAlignment="1" applyProtection="1">
      <alignment horizontal="center" vertical="center"/>
      <protection locked="0"/>
    </xf>
    <xf numFmtId="166" fontId="0" fillId="8" borderId="0" xfId="0" applyNumberFormat="1" applyFill="1" applyAlignment="1" applyProtection="1">
      <alignment horizontal="center" vertical="center"/>
    </xf>
    <xf numFmtId="167" fontId="0" fillId="8" borderId="0" xfId="0" applyNumberFormat="1" applyFill="1" applyAlignment="1" applyProtection="1">
      <alignment horizontal="center" vertical="center"/>
    </xf>
    <xf numFmtId="167" fontId="0" fillId="9" borderId="1" xfId="0" applyNumberFormat="1" applyFill="1" applyBorder="1" applyAlignment="1" applyProtection="1">
      <alignment horizontal="center" vertical="center"/>
    </xf>
    <xf numFmtId="166" fontId="0" fillId="9" borderId="1" xfId="0" applyNumberFormat="1" applyFill="1" applyBorder="1" applyAlignment="1" applyProtection="1">
      <alignment horizontal="center" vertical="center"/>
    </xf>
    <xf numFmtId="2" fontId="0" fillId="9" borderId="1" xfId="0" applyNumberFormat="1" applyFill="1" applyBorder="1" applyAlignment="1" applyProtection="1">
      <alignment horizontal="center" vertical="center"/>
    </xf>
    <xf numFmtId="0" fontId="0" fillId="8" borderId="0" xfId="0" applyFill="1" applyAlignment="1" applyProtection="1">
      <alignment horizontal="center" vertical="center"/>
    </xf>
    <xf numFmtId="1" fontId="0" fillId="8" borderId="0" xfId="0" applyNumberFormat="1" applyFill="1" applyAlignment="1" applyProtection="1">
      <alignment horizontal="center" vertical="center"/>
    </xf>
    <xf numFmtId="1" fontId="0" fillId="9" borderId="1" xfId="0" applyNumberFormat="1" applyFill="1" applyBorder="1" applyAlignment="1" applyProtection="1">
      <alignment horizontal="center" vertical="center"/>
    </xf>
    <xf numFmtId="166" fontId="0" fillId="8" borderId="1" xfId="0" applyNumberFormat="1" applyFill="1" applyBorder="1" applyAlignment="1" applyProtection="1">
      <alignment horizontal="center" vertical="center"/>
    </xf>
    <xf numFmtId="0" fontId="33" fillId="7" borderId="6" xfId="0" applyFont="1" applyFill="1" applyBorder="1" applyAlignment="1" applyProtection="1">
      <alignment vertical="center"/>
      <protection locked="0"/>
    </xf>
    <xf numFmtId="166" fontId="0" fillId="9" borderId="0" xfId="0" applyNumberFormat="1" applyFill="1" applyAlignment="1" applyProtection="1">
      <alignment horizontal="center" vertical="center"/>
    </xf>
    <xf numFmtId="0" fontId="0" fillId="4" borderId="0" xfId="0" applyFill="1" applyAlignment="1">
      <alignment wrapText="1"/>
    </xf>
    <xf numFmtId="0" fontId="0" fillId="4" borderId="0" xfId="0" applyFill="1" applyAlignment="1">
      <alignment horizontal="left" vertical="center" wrapText="1"/>
    </xf>
    <xf numFmtId="0" fontId="2" fillId="4" borderId="0" xfId="0" applyFont="1" applyFill="1" applyAlignment="1">
      <alignment horizontal="left" vertical="center" wrapText="1"/>
    </xf>
    <xf numFmtId="0" fontId="28" fillId="7" borderId="0" xfId="0" applyFont="1" applyFill="1" applyAlignment="1" applyProtection="1">
      <alignment horizontal="center" vertical="center"/>
      <protection locked="0"/>
    </xf>
    <xf numFmtId="0" fontId="1" fillId="3" borderId="0" xfId="0" applyFont="1" applyFill="1" applyAlignment="1">
      <alignment horizontal="left" vertical="center"/>
    </xf>
    <xf numFmtId="0" fontId="3" fillId="3" borderId="0" xfId="0" applyFont="1" applyFill="1" applyAlignment="1">
      <alignment horizontal="left" vertical="center"/>
    </xf>
    <xf numFmtId="0" fontId="0" fillId="3" borderId="0" xfId="0" applyFill="1" applyAlignment="1">
      <alignment horizontal="center" vertical="center"/>
    </xf>
    <xf numFmtId="0" fontId="35" fillId="4" borderId="0" xfId="0" applyFont="1" applyFill="1" applyAlignment="1" applyProtection="1">
      <alignment vertical="center"/>
    </xf>
    <xf numFmtId="0" fontId="16" fillId="2" borderId="6" xfId="2" applyFont="1" applyFill="1" applyBorder="1" applyAlignment="1" applyProtection="1">
      <alignment vertical="center" wrapText="1"/>
    </xf>
    <xf numFmtId="0" fontId="34" fillId="4" borderId="0" xfId="0" applyFont="1" applyFill="1" applyAlignment="1" applyProtection="1">
      <alignment wrapText="1"/>
    </xf>
    <xf numFmtId="0" fontId="0" fillId="4" borderId="0" xfId="0" applyFill="1" applyAlignment="1">
      <alignment wrapText="1"/>
    </xf>
    <xf numFmtId="0" fontId="0" fillId="4" borderId="0" xfId="0" applyFill="1" applyAlignment="1">
      <alignment horizontal="left" vertical="center" wrapText="1"/>
    </xf>
    <xf numFmtId="0" fontId="2" fillId="4" borderId="0" xfId="0" applyFont="1" applyFill="1" applyAlignment="1">
      <alignment horizontal="left" vertical="center" wrapText="1"/>
    </xf>
    <xf numFmtId="0" fontId="1" fillId="4" borderId="0" xfId="0" applyFont="1" applyFill="1" applyAlignment="1">
      <alignment wrapText="1"/>
    </xf>
    <xf numFmtId="0" fontId="28" fillId="7" borderId="0" xfId="0" applyFont="1" applyFill="1" applyAlignment="1">
      <alignment horizontal="left" vertical="center" wrapText="1"/>
    </xf>
    <xf numFmtId="0" fontId="0" fillId="2" borderId="0" xfId="0" applyFill="1" applyAlignment="1">
      <alignment horizontal="left" vertical="center"/>
    </xf>
    <xf numFmtId="0" fontId="0" fillId="9" borderId="0" xfId="0" applyFill="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0" xfId="0" applyFill="1" applyAlignment="1" applyProtection="1">
      <alignment horizontal="left" wrapText="1"/>
    </xf>
    <xf numFmtId="0" fontId="36" fillId="4" borderId="0" xfId="0" applyFont="1" applyFill="1" applyAlignment="1">
      <alignment horizontal="left" vertical="center" wrapText="1"/>
    </xf>
    <xf numFmtId="0" fontId="32" fillId="4" borderId="0" xfId="0" applyFont="1" applyFill="1" applyAlignment="1">
      <alignment horizontal="left"/>
    </xf>
    <xf numFmtId="0" fontId="0" fillId="4" borderId="0" xfId="0" applyFill="1" applyAlignment="1">
      <alignment horizontal="left" wrapText="1"/>
    </xf>
    <xf numFmtId="0" fontId="37" fillId="0" borderId="0" xfId="0" applyFont="1" applyAlignment="1">
      <alignment wrapText="1"/>
    </xf>
    <xf numFmtId="0" fontId="0" fillId="0" borderId="0" xfId="0" applyFill="1" applyAlignment="1">
      <alignment horizontal="left" wrapText="1"/>
    </xf>
    <xf numFmtId="0" fontId="25" fillId="4" borderId="0" xfId="3" applyFill="1" applyAlignment="1">
      <alignment wrapText="1"/>
    </xf>
    <xf numFmtId="0" fontId="40" fillId="6" borderId="0" xfId="0" applyFont="1" applyFill="1" applyAlignment="1" applyProtection="1">
      <alignment horizontal="center" vertical="center"/>
      <protection locked="0"/>
    </xf>
    <xf numFmtId="0" fontId="3" fillId="3" borderId="0" xfId="0" applyFont="1" applyFill="1" applyAlignment="1">
      <alignment horizontal="left" vertical="center" wrapText="1"/>
    </xf>
    <xf numFmtId="0" fontId="3" fillId="3" borderId="2" xfId="0" applyFont="1" applyFill="1" applyBorder="1" applyAlignment="1">
      <alignment horizontal="left" vertical="center" wrapText="1"/>
    </xf>
    <xf numFmtId="0" fontId="28" fillId="7" borderId="0" xfId="0" applyFont="1" applyFill="1" applyAlignment="1" applyProtection="1">
      <alignment horizontal="center" vertical="center"/>
      <protection locked="0"/>
    </xf>
    <xf numFmtId="0" fontId="1" fillId="3" borderId="0" xfId="0" applyFont="1" applyFill="1" applyAlignment="1">
      <alignment horizontal="left" vertical="center" wrapText="1"/>
    </xf>
    <xf numFmtId="0" fontId="1" fillId="3" borderId="0" xfId="0" applyFont="1" applyFill="1" applyAlignment="1">
      <alignment horizontal="left" vertical="center"/>
    </xf>
    <xf numFmtId="0" fontId="3" fillId="3" borderId="0" xfId="0" applyFont="1" applyFill="1" applyAlignment="1">
      <alignment horizontal="left" vertical="center"/>
    </xf>
    <xf numFmtId="0" fontId="0" fillId="3" borderId="0" xfId="0" applyFill="1" applyAlignment="1">
      <alignment horizontal="center" vertical="center"/>
    </xf>
    <xf numFmtId="168" fontId="0" fillId="8" borderId="0" xfId="0" applyNumberFormat="1" applyFill="1" applyAlignment="1">
      <alignment horizontal="center" vertical="center"/>
    </xf>
    <xf numFmtId="0" fontId="1" fillId="3" borderId="0" xfId="0" applyFont="1" applyFill="1" applyAlignment="1">
      <alignment horizontal="center" vertical="center" wrapText="1"/>
    </xf>
    <xf numFmtId="0" fontId="20" fillId="2" borderId="7" xfId="0" applyFont="1" applyFill="1" applyBorder="1" applyAlignment="1">
      <alignment vertical="center" wrapText="1"/>
    </xf>
    <xf numFmtId="0" fontId="20" fillId="2" borderId="8" xfId="0" applyFont="1" applyFill="1" applyBorder="1" applyAlignment="1">
      <alignment vertical="center" wrapText="1"/>
    </xf>
    <xf numFmtId="0" fontId="20" fillId="2" borderId="9" xfId="0" applyFont="1" applyFill="1" applyBorder="1" applyAlignment="1">
      <alignment vertical="center" wrapText="1"/>
    </xf>
    <xf numFmtId="49" fontId="24" fillId="0" borderId="11" xfId="0" applyNumberFormat="1" applyFont="1" applyBorder="1" applyAlignment="1">
      <alignment horizontal="left" vertical="top"/>
    </xf>
    <xf numFmtId="0" fontId="25" fillId="3" borderId="3" xfId="3" applyFill="1" applyBorder="1" applyAlignment="1">
      <alignment horizontal="left" vertical="center"/>
    </xf>
    <xf numFmtId="0" fontId="25" fillId="3" borderId="4" xfId="3" applyFill="1" applyBorder="1" applyAlignment="1">
      <alignment horizontal="left" vertical="center"/>
    </xf>
    <xf numFmtId="0" fontId="25" fillId="3" borderId="5" xfId="3" applyFill="1" applyBorder="1" applyAlignment="1">
      <alignment horizontal="left" vertical="center"/>
    </xf>
    <xf numFmtId="0" fontId="0" fillId="0" borderId="0" xfId="0" applyAlignment="1">
      <alignment horizontal="center"/>
    </xf>
  </cellXfs>
  <cellStyles count="5">
    <cellStyle name="Comma" xfId="1" builtinId="3"/>
    <cellStyle name="Good" xfId="2" builtinId="26"/>
    <cellStyle name="Hyperlink" xfId="3" builtinId="8"/>
    <cellStyle name="Normal" xfId="0" builtinId="0"/>
    <cellStyle name="Normal 228" xfId="4" xr:uid="{20BA431C-7760-4962-A812-63B7F08E34D7}"/>
  </cellStyles>
  <dxfs count="12">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publications/enabling-a-natural-capital-approach-enca-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publications/enabling-a-natural-capital-approach-enca-guidanc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7CC8-60E9-4358-9611-4B4BE027423E}">
  <sheetPr codeName="Sheet1"/>
  <dimension ref="B2:V46"/>
  <sheetViews>
    <sheetView topLeftCell="B1" zoomScaleNormal="100" workbookViewId="0">
      <selection activeCell="F4" sqref="F4"/>
    </sheetView>
  </sheetViews>
  <sheetFormatPr defaultColWidth="9.1015625" defaultRowHeight="14.4" x14ac:dyDescent="0.55000000000000004"/>
  <cols>
    <col min="1" max="1" width="9.1015625" style="14"/>
    <col min="2" max="7" width="11.1015625" style="14" customWidth="1"/>
    <col min="8" max="16384" width="9.1015625" style="14"/>
  </cols>
  <sheetData>
    <row r="2" spans="2:22" ht="31.5" customHeight="1" x14ac:dyDescent="1.1000000000000001">
      <c r="B2" s="113" t="s">
        <v>0</v>
      </c>
      <c r="C2" s="113"/>
      <c r="D2" s="113"/>
      <c r="E2" s="113"/>
      <c r="F2" s="113"/>
      <c r="G2" s="113"/>
      <c r="H2" s="113"/>
      <c r="I2" s="113"/>
      <c r="J2" s="113"/>
      <c r="K2" s="113"/>
      <c r="L2" s="113"/>
    </row>
    <row r="3" spans="2:22" ht="17.25" customHeight="1" x14ac:dyDescent="0.55000000000000004"/>
    <row r="4" spans="2:22" ht="32.25" customHeight="1" x14ac:dyDescent="0.55000000000000004">
      <c r="B4" s="111" t="s">
        <v>1</v>
      </c>
      <c r="G4" s="124" t="s">
        <v>258</v>
      </c>
      <c r="H4" s="124"/>
      <c r="I4" s="124"/>
      <c r="J4" s="124"/>
      <c r="K4" s="124"/>
      <c r="L4" s="124"/>
      <c r="M4" s="124"/>
      <c r="N4" s="124"/>
      <c r="O4" s="124"/>
      <c r="P4" s="124"/>
      <c r="Q4" s="124"/>
      <c r="R4" s="124"/>
      <c r="S4" s="124"/>
      <c r="T4" s="124"/>
    </row>
    <row r="5" spans="2:22" ht="17.25" customHeight="1" x14ac:dyDescent="0.55000000000000004"/>
    <row r="6" spans="2:22" ht="15" customHeight="1" x14ac:dyDescent="0.55000000000000004">
      <c r="B6" s="114" t="s">
        <v>2</v>
      </c>
      <c r="C6" s="114"/>
      <c r="D6" s="114"/>
      <c r="E6" s="114"/>
      <c r="F6" s="114"/>
      <c r="G6" s="114"/>
      <c r="H6" s="114"/>
      <c r="I6" s="114"/>
      <c r="J6" s="114"/>
      <c r="K6" s="114"/>
      <c r="L6" s="114"/>
      <c r="M6" s="114"/>
      <c r="N6" s="114"/>
      <c r="O6" s="114"/>
      <c r="P6" s="114"/>
      <c r="Q6" s="114"/>
      <c r="R6" s="114"/>
      <c r="S6" s="114"/>
      <c r="T6" s="114"/>
      <c r="U6" s="114"/>
      <c r="V6" s="114"/>
    </row>
    <row r="7" spans="2:22" x14ac:dyDescent="0.55000000000000004">
      <c r="B7" s="114"/>
      <c r="C7" s="114"/>
      <c r="D7" s="114"/>
      <c r="E7" s="114"/>
      <c r="F7" s="114"/>
      <c r="G7" s="114"/>
      <c r="H7" s="114"/>
      <c r="I7" s="114"/>
      <c r="J7" s="114"/>
      <c r="K7" s="114"/>
      <c r="L7" s="114"/>
      <c r="M7" s="114"/>
      <c r="N7" s="114"/>
      <c r="O7" s="114"/>
      <c r="P7" s="114"/>
      <c r="Q7" s="114"/>
      <c r="R7" s="114"/>
      <c r="S7" s="114"/>
      <c r="T7" s="114"/>
      <c r="U7" s="114"/>
    </row>
    <row r="8" spans="2:22" x14ac:dyDescent="0.55000000000000004">
      <c r="B8" s="114" t="s">
        <v>3</v>
      </c>
      <c r="C8" s="114"/>
      <c r="D8" s="114"/>
      <c r="E8" s="114"/>
      <c r="F8" s="114"/>
      <c r="G8" s="114"/>
      <c r="H8" s="114"/>
      <c r="I8" s="114"/>
      <c r="J8" s="114"/>
      <c r="K8" s="114"/>
      <c r="L8" s="114"/>
      <c r="M8" s="114"/>
      <c r="N8" s="114"/>
      <c r="O8" s="114"/>
      <c r="P8" s="114"/>
      <c r="Q8" s="114"/>
      <c r="R8" s="114"/>
      <c r="S8" s="114"/>
      <c r="T8" s="114"/>
      <c r="U8" s="114"/>
    </row>
    <row r="9" spans="2:22" ht="14.5" customHeight="1" x14ac:dyDescent="0.55000000000000004">
      <c r="B9" s="118" t="s">
        <v>4</v>
      </c>
      <c r="C9" s="118"/>
      <c r="D9" s="118"/>
      <c r="E9" s="118"/>
      <c r="F9" s="118"/>
      <c r="G9" s="118"/>
      <c r="H9" s="40"/>
      <c r="I9" s="40"/>
      <c r="J9" s="40"/>
      <c r="K9" s="40"/>
      <c r="L9" s="40"/>
      <c r="M9" s="40"/>
      <c r="N9" s="40"/>
      <c r="O9" s="40"/>
      <c r="P9" s="40"/>
      <c r="Q9" s="40"/>
      <c r="R9" s="40"/>
      <c r="S9" s="40"/>
      <c r="T9" s="40"/>
      <c r="U9" s="40"/>
    </row>
    <row r="10" spans="2:22" x14ac:dyDescent="0.55000000000000004">
      <c r="B10" s="119" t="s">
        <v>5</v>
      </c>
      <c r="C10" s="119"/>
      <c r="D10" s="119"/>
      <c r="E10" s="119"/>
      <c r="F10" s="119"/>
      <c r="G10" s="119"/>
      <c r="H10" s="39"/>
      <c r="I10" s="39"/>
      <c r="J10" s="39"/>
      <c r="K10" s="39"/>
      <c r="L10" s="39"/>
      <c r="M10" s="39"/>
      <c r="N10" s="39"/>
      <c r="O10" s="39"/>
      <c r="P10" s="39"/>
      <c r="Q10" s="39"/>
      <c r="R10" s="39"/>
      <c r="S10" s="39"/>
      <c r="T10" s="39"/>
      <c r="U10" s="39"/>
    </row>
    <row r="11" spans="2:22" ht="14.7" thickBot="1" x14ac:dyDescent="0.6">
      <c r="B11" s="120" t="s">
        <v>6</v>
      </c>
      <c r="C11" s="120"/>
      <c r="D11" s="120"/>
      <c r="E11" s="120"/>
      <c r="F11" s="120"/>
      <c r="G11" s="120"/>
      <c r="H11" s="105"/>
      <c r="I11" s="105"/>
      <c r="J11" s="105"/>
      <c r="K11" s="105"/>
      <c r="L11" s="105"/>
      <c r="M11" s="105"/>
      <c r="N11" s="105"/>
      <c r="O11" s="105"/>
      <c r="P11" s="105"/>
      <c r="Q11" s="105"/>
      <c r="R11" s="105"/>
      <c r="S11" s="105"/>
      <c r="T11" s="105"/>
      <c r="U11" s="105"/>
    </row>
    <row r="12" spans="2:22" ht="14.7" thickBot="1" x14ac:dyDescent="0.6">
      <c r="B12" s="121" t="s">
        <v>7</v>
      </c>
      <c r="C12" s="122"/>
      <c r="D12" s="122"/>
      <c r="E12" s="122"/>
      <c r="F12" s="122"/>
      <c r="G12" s="123"/>
      <c r="H12" s="105"/>
      <c r="I12" s="105"/>
      <c r="J12" s="105"/>
      <c r="K12" s="105"/>
      <c r="L12" s="105"/>
      <c r="M12" s="105"/>
      <c r="N12" s="105"/>
      <c r="O12" s="105"/>
      <c r="P12" s="105"/>
      <c r="Q12" s="105"/>
      <c r="R12" s="105"/>
      <c r="S12" s="105"/>
      <c r="T12" s="105"/>
      <c r="U12" s="105"/>
    </row>
    <row r="13" spans="2:22" x14ac:dyDescent="0.55000000000000004">
      <c r="B13" s="116"/>
      <c r="C13" s="116"/>
      <c r="D13" s="116"/>
      <c r="E13" s="116"/>
      <c r="F13" s="116"/>
      <c r="G13" s="116"/>
      <c r="H13" s="116"/>
      <c r="I13" s="116"/>
      <c r="J13" s="116"/>
      <c r="K13" s="116"/>
      <c r="L13" s="116"/>
      <c r="M13" s="116"/>
      <c r="N13" s="116"/>
      <c r="O13" s="116"/>
      <c r="P13" s="116"/>
      <c r="Q13" s="116"/>
      <c r="R13" s="116"/>
      <c r="S13" s="116"/>
      <c r="T13" s="116"/>
      <c r="U13" s="116"/>
    </row>
    <row r="14" spans="2:22" x14ac:dyDescent="0.55000000000000004">
      <c r="B14" s="106"/>
      <c r="C14" s="106"/>
      <c r="D14" s="106"/>
      <c r="E14" s="106"/>
      <c r="F14" s="106"/>
      <c r="G14" s="106"/>
      <c r="H14" s="106"/>
      <c r="I14" s="106"/>
      <c r="J14" s="106"/>
      <c r="K14" s="106"/>
      <c r="L14" s="106"/>
      <c r="M14" s="106"/>
      <c r="N14" s="106"/>
      <c r="O14" s="106"/>
      <c r="P14" s="106"/>
      <c r="Q14" s="106"/>
      <c r="R14" s="106"/>
      <c r="S14" s="106"/>
      <c r="T14" s="106"/>
      <c r="U14" s="106"/>
    </row>
    <row r="15" spans="2:22" x14ac:dyDescent="0.55000000000000004">
      <c r="B15" s="117" t="s">
        <v>8</v>
      </c>
      <c r="C15" s="117"/>
      <c r="D15" s="117"/>
      <c r="E15" s="117"/>
      <c r="F15" s="117"/>
      <c r="G15" s="117"/>
      <c r="H15" s="117"/>
      <c r="I15" s="117"/>
      <c r="J15" s="117"/>
      <c r="K15" s="117"/>
      <c r="L15" s="117"/>
      <c r="M15" s="117"/>
      <c r="N15" s="117"/>
      <c r="O15" s="117"/>
      <c r="P15" s="117"/>
      <c r="Q15" s="117"/>
      <c r="R15" s="117"/>
      <c r="S15" s="117"/>
      <c r="T15" s="117"/>
      <c r="U15" s="117"/>
    </row>
    <row r="16" spans="2:22" ht="34.5" customHeight="1" x14ac:dyDescent="0.55000000000000004">
      <c r="B16" s="115" t="s">
        <v>9</v>
      </c>
      <c r="C16" s="115"/>
      <c r="D16" s="115"/>
      <c r="E16" s="115"/>
      <c r="F16" s="115"/>
      <c r="G16" s="115"/>
      <c r="H16" s="115"/>
      <c r="I16" s="115"/>
      <c r="J16" s="115"/>
      <c r="K16" s="115"/>
      <c r="L16" s="115"/>
      <c r="M16" s="115"/>
      <c r="N16" s="115"/>
      <c r="O16" s="115"/>
      <c r="P16" s="115"/>
      <c r="Q16" s="115"/>
      <c r="R16" s="115"/>
      <c r="S16" s="115"/>
      <c r="T16" s="115"/>
      <c r="U16" s="115"/>
      <c r="V16" s="115"/>
    </row>
    <row r="17" spans="2:22" ht="15" customHeight="1" x14ac:dyDescent="0.55000000000000004">
      <c r="B17" s="115" t="s">
        <v>10</v>
      </c>
      <c r="C17" s="115"/>
      <c r="D17" s="115"/>
      <c r="E17" s="115"/>
      <c r="F17" s="115"/>
      <c r="G17" s="115"/>
      <c r="H17" s="115"/>
      <c r="I17" s="115"/>
      <c r="J17" s="115"/>
      <c r="K17" s="115"/>
      <c r="L17" s="115"/>
      <c r="M17" s="115"/>
      <c r="N17" s="115"/>
      <c r="O17" s="115"/>
      <c r="P17" s="115"/>
      <c r="Q17" s="115"/>
      <c r="R17" s="115"/>
      <c r="S17" s="115"/>
      <c r="T17" s="115"/>
      <c r="U17" s="115"/>
      <c r="V17" s="105"/>
    </row>
    <row r="18" spans="2:22" x14ac:dyDescent="0.55000000000000004">
      <c r="B18" s="115" t="s">
        <v>11</v>
      </c>
      <c r="C18" s="115"/>
      <c r="D18" s="115"/>
      <c r="E18" s="115"/>
      <c r="F18" s="115"/>
      <c r="G18" s="115"/>
      <c r="H18" s="115"/>
      <c r="I18" s="115"/>
      <c r="J18" s="115"/>
      <c r="K18" s="115"/>
      <c r="L18" s="115"/>
      <c r="M18" s="115"/>
      <c r="N18" s="115"/>
      <c r="O18" s="115"/>
      <c r="P18" s="115"/>
      <c r="Q18" s="115"/>
      <c r="R18" s="115"/>
      <c r="S18" s="115"/>
      <c r="T18" s="115"/>
      <c r="U18" s="115"/>
    </row>
    <row r="19" spans="2:22" ht="13.5" customHeight="1" x14ac:dyDescent="0.55000000000000004">
      <c r="B19" s="115" t="s">
        <v>12</v>
      </c>
      <c r="C19" s="115"/>
      <c r="D19" s="115"/>
      <c r="E19" s="115"/>
      <c r="F19" s="115"/>
      <c r="G19" s="115"/>
      <c r="H19" s="115"/>
      <c r="I19" s="115"/>
      <c r="J19" s="115"/>
      <c r="K19" s="115"/>
      <c r="L19" s="115"/>
      <c r="M19" s="115"/>
      <c r="N19" s="115"/>
      <c r="O19" s="115"/>
      <c r="P19" s="115"/>
      <c r="Q19" s="115"/>
      <c r="R19" s="115"/>
      <c r="S19" s="115"/>
      <c r="T19" s="115"/>
      <c r="U19" s="105"/>
    </row>
    <row r="20" spans="2:22" ht="13.5" customHeight="1" x14ac:dyDescent="0.55000000000000004">
      <c r="B20" s="88" t="s">
        <v>13</v>
      </c>
      <c r="C20" s="105"/>
      <c r="D20" s="105"/>
      <c r="E20" s="105"/>
      <c r="F20" s="105"/>
      <c r="G20" s="105"/>
      <c r="H20" s="105"/>
      <c r="I20" s="105"/>
      <c r="J20" s="105"/>
      <c r="K20" s="105"/>
      <c r="L20" s="105"/>
      <c r="M20" s="105"/>
      <c r="N20" s="105"/>
      <c r="O20" s="105"/>
      <c r="P20" s="105"/>
      <c r="Q20" s="105"/>
      <c r="R20" s="105"/>
      <c r="S20" s="105"/>
      <c r="T20" s="105"/>
      <c r="U20" s="105"/>
    </row>
    <row r="21" spans="2:22" ht="13.5" customHeight="1" x14ac:dyDescent="0.55000000000000004">
      <c r="B21" s="88" t="s">
        <v>14</v>
      </c>
      <c r="C21" s="105"/>
      <c r="D21" s="105"/>
      <c r="E21" s="105"/>
      <c r="F21" s="105"/>
      <c r="G21" s="105"/>
      <c r="H21" s="105"/>
      <c r="I21" s="105"/>
      <c r="J21" s="105"/>
      <c r="K21" s="105"/>
      <c r="L21" s="105"/>
      <c r="M21" s="105"/>
      <c r="N21" s="105"/>
      <c r="O21" s="105"/>
      <c r="P21" s="105"/>
      <c r="Q21" s="105"/>
      <c r="R21" s="105"/>
      <c r="S21" s="105"/>
      <c r="T21" s="105"/>
      <c r="U21" s="105"/>
    </row>
    <row r="22" spans="2:22" x14ac:dyDescent="0.55000000000000004">
      <c r="B22" s="114" t="s">
        <v>15</v>
      </c>
      <c r="C22" s="114"/>
      <c r="D22" s="114"/>
      <c r="E22" s="114"/>
      <c r="F22" s="114"/>
      <c r="G22" s="114"/>
      <c r="H22" s="114"/>
      <c r="I22" s="114"/>
      <c r="J22" s="114"/>
      <c r="K22" s="114"/>
      <c r="L22" s="114"/>
      <c r="M22" s="114"/>
      <c r="N22" s="114"/>
      <c r="O22" s="114"/>
      <c r="P22" s="114"/>
      <c r="Q22" s="114"/>
      <c r="R22" s="114"/>
      <c r="S22" s="114"/>
      <c r="T22" s="114"/>
      <c r="U22" s="114"/>
    </row>
    <row r="24" spans="2:22" x14ac:dyDescent="0.55000000000000004">
      <c r="B24" s="117" t="s">
        <v>16</v>
      </c>
      <c r="C24" s="117"/>
      <c r="D24" s="117"/>
      <c r="E24" s="117"/>
      <c r="F24" s="117"/>
      <c r="G24" s="117"/>
      <c r="H24" s="117"/>
      <c r="I24" s="117"/>
      <c r="J24" s="117"/>
      <c r="K24" s="117"/>
      <c r="L24" s="117"/>
      <c r="M24" s="117"/>
      <c r="N24" s="117"/>
      <c r="O24" s="117"/>
      <c r="P24" s="117"/>
      <c r="Q24" s="117"/>
      <c r="R24" s="117"/>
      <c r="S24" s="117"/>
      <c r="T24" s="117"/>
      <c r="U24" s="117"/>
    </row>
    <row r="25" spans="2:22" ht="17.25" customHeight="1" x14ac:dyDescent="0.55000000000000004">
      <c r="B25" s="125" t="s">
        <v>17</v>
      </c>
      <c r="C25" s="125"/>
      <c r="D25" s="125"/>
      <c r="E25" s="125"/>
      <c r="F25" s="125"/>
      <c r="G25" s="125"/>
      <c r="H25" s="125"/>
      <c r="I25" s="125"/>
      <c r="J25" s="125"/>
      <c r="K25" s="125"/>
      <c r="L25" s="125"/>
      <c r="M25" s="125"/>
      <c r="N25" s="125"/>
      <c r="O25" s="125"/>
      <c r="P25" s="125"/>
      <c r="Q25" s="125"/>
      <c r="R25" s="125"/>
      <c r="S25" s="125"/>
      <c r="T25" s="125"/>
      <c r="U25" s="125"/>
      <c r="V25" s="75"/>
    </row>
    <row r="26" spans="2:22" ht="32.85" customHeight="1" x14ac:dyDescent="0.55000000000000004">
      <c r="B26" s="125" t="s">
        <v>18</v>
      </c>
      <c r="C26" s="125"/>
      <c r="D26" s="125"/>
      <c r="E26" s="125"/>
      <c r="F26" s="125"/>
      <c r="G26" s="125"/>
      <c r="H26" s="125"/>
      <c r="I26" s="125"/>
      <c r="J26" s="125"/>
      <c r="K26" s="125"/>
      <c r="L26" s="125"/>
      <c r="M26" s="125"/>
      <c r="N26" s="125"/>
      <c r="O26" s="125"/>
      <c r="P26" s="125"/>
      <c r="Q26" s="125"/>
      <c r="R26" s="125"/>
      <c r="S26" s="125"/>
      <c r="T26" s="125"/>
      <c r="U26" s="125"/>
      <c r="V26" s="125"/>
    </row>
    <row r="27" spans="2:22" x14ac:dyDescent="0.55000000000000004">
      <c r="B27" s="125" t="s">
        <v>19</v>
      </c>
      <c r="C27" s="125"/>
      <c r="D27" s="125"/>
      <c r="E27" s="125"/>
      <c r="F27" s="125"/>
      <c r="G27" s="125"/>
      <c r="H27" s="125"/>
      <c r="I27" s="125"/>
      <c r="J27" s="125"/>
      <c r="K27" s="125"/>
      <c r="L27" s="125"/>
      <c r="M27" s="125"/>
      <c r="N27" s="125"/>
      <c r="O27" s="125"/>
      <c r="P27" s="125"/>
      <c r="Q27" s="125"/>
      <c r="R27" s="125"/>
      <c r="S27" s="125"/>
      <c r="T27" s="125"/>
      <c r="U27" s="125"/>
      <c r="V27" s="75"/>
    </row>
    <row r="28" spans="2:22" x14ac:dyDescent="0.55000000000000004">
      <c r="B28" s="128" t="s">
        <v>20</v>
      </c>
      <c r="C28" s="128"/>
      <c r="D28" s="128"/>
      <c r="E28" s="128"/>
      <c r="F28" s="128"/>
      <c r="G28" s="128"/>
      <c r="H28" s="128"/>
      <c r="I28" s="128"/>
      <c r="J28" s="128"/>
      <c r="K28" s="128"/>
      <c r="L28" s="128"/>
      <c r="M28" s="128"/>
      <c r="N28" s="128"/>
      <c r="O28" s="128"/>
      <c r="P28" s="128"/>
      <c r="Q28" s="128"/>
      <c r="R28" s="128"/>
      <c r="S28" s="128"/>
      <c r="T28" s="128"/>
      <c r="U28" s="128"/>
    </row>
    <row r="29" spans="2:22" x14ac:dyDescent="0.55000000000000004">
      <c r="B29" s="114"/>
      <c r="C29" s="114"/>
      <c r="D29" s="114"/>
      <c r="E29" s="114"/>
      <c r="F29" s="114"/>
      <c r="G29" s="114"/>
      <c r="H29" s="114"/>
      <c r="I29" s="114"/>
      <c r="J29" s="114"/>
      <c r="K29" s="114"/>
      <c r="L29" s="114"/>
      <c r="M29" s="114"/>
      <c r="N29" s="114"/>
      <c r="O29" s="114"/>
      <c r="P29" s="114"/>
      <c r="Q29" s="114"/>
      <c r="R29" s="114"/>
      <c r="S29" s="114"/>
      <c r="T29" s="114"/>
      <c r="U29" s="114"/>
    </row>
    <row r="30" spans="2:22" x14ac:dyDescent="0.55000000000000004">
      <c r="B30" s="38" t="s">
        <v>21</v>
      </c>
      <c r="C30" s="104"/>
      <c r="D30" s="104"/>
      <c r="E30" s="104"/>
      <c r="F30" s="104"/>
      <c r="G30" s="104"/>
      <c r="H30" s="104"/>
      <c r="I30" s="104"/>
      <c r="J30" s="104"/>
      <c r="K30" s="104"/>
      <c r="L30" s="104"/>
      <c r="M30" s="104"/>
      <c r="N30" s="104"/>
      <c r="O30" s="104"/>
      <c r="P30" s="104"/>
      <c r="Q30" s="104"/>
      <c r="R30" s="104"/>
      <c r="S30" s="104"/>
      <c r="T30" s="104"/>
      <c r="U30" s="104"/>
    </row>
    <row r="31" spans="2:22" ht="15" customHeight="1" x14ac:dyDescent="0.55000000000000004">
      <c r="B31" s="129" t="s">
        <v>22</v>
      </c>
      <c r="C31" s="129"/>
      <c r="D31" s="129"/>
      <c r="E31" s="129"/>
      <c r="F31" s="129"/>
      <c r="G31" s="129"/>
      <c r="H31" s="129"/>
      <c r="I31" s="129"/>
      <c r="J31" s="129"/>
      <c r="K31" s="129"/>
      <c r="L31" s="129"/>
      <c r="M31" s="129"/>
      <c r="N31" s="129"/>
      <c r="O31" s="129"/>
      <c r="P31" s="129"/>
      <c r="Q31" s="129"/>
      <c r="R31" s="129"/>
      <c r="S31" s="129"/>
      <c r="T31" s="129"/>
      <c r="U31" s="129"/>
      <c r="V31" s="129"/>
    </row>
    <row r="32" spans="2:22" x14ac:dyDescent="0.55000000000000004">
      <c r="B32" s="129"/>
      <c r="C32" s="129"/>
      <c r="D32" s="129"/>
      <c r="E32" s="129"/>
      <c r="F32" s="129"/>
      <c r="G32" s="129"/>
      <c r="H32" s="129"/>
      <c r="I32" s="129"/>
      <c r="J32" s="129"/>
      <c r="K32" s="129"/>
      <c r="L32" s="129"/>
      <c r="M32" s="129"/>
      <c r="N32" s="129"/>
      <c r="O32" s="129"/>
      <c r="P32" s="129"/>
      <c r="Q32" s="129"/>
      <c r="R32" s="129"/>
      <c r="S32" s="129"/>
      <c r="T32" s="129"/>
      <c r="U32" s="129"/>
      <c r="V32" s="129"/>
    </row>
    <row r="33" spans="2:22" x14ac:dyDescent="0.55000000000000004">
      <c r="B33" s="37"/>
      <c r="C33" s="37"/>
      <c r="D33" s="37"/>
      <c r="E33" s="37"/>
      <c r="F33" s="37"/>
      <c r="G33" s="37"/>
      <c r="H33" s="37"/>
      <c r="I33" s="37"/>
      <c r="J33" s="37"/>
      <c r="K33" s="37"/>
      <c r="L33" s="37"/>
      <c r="M33" s="37"/>
      <c r="N33" s="37"/>
      <c r="O33" s="37"/>
      <c r="P33" s="37"/>
      <c r="Q33" s="37"/>
      <c r="R33" s="37"/>
      <c r="S33" s="37"/>
      <c r="T33" s="37"/>
      <c r="U33" s="37"/>
      <c r="V33" s="37"/>
    </row>
    <row r="34" spans="2:22" x14ac:dyDescent="0.55000000000000004">
      <c r="B34" s="38" t="s">
        <v>23</v>
      </c>
      <c r="C34" s="37"/>
      <c r="D34" s="37"/>
      <c r="E34" s="37"/>
      <c r="F34" s="37"/>
      <c r="G34" s="37"/>
      <c r="H34" s="37"/>
      <c r="I34" s="37"/>
      <c r="J34" s="37"/>
      <c r="K34" s="37"/>
      <c r="L34" s="37"/>
      <c r="M34" s="37"/>
      <c r="N34" s="37"/>
      <c r="O34" s="37"/>
      <c r="P34" s="37"/>
      <c r="Q34" s="37"/>
      <c r="R34" s="37"/>
      <c r="S34" s="37"/>
      <c r="T34" s="37"/>
      <c r="U34" s="37"/>
      <c r="V34" s="37"/>
    </row>
    <row r="35" spans="2:22" x14ac:dyDescent="0.55000000000000004">
      <c r="B35" s="126" t="s">
        <v>24</v>
      </c>
      <c r="C35" s="126"/>
      <c r="D35" s="126"/>
      <c r="E35" s="126"/>
      <c r="F35" s="126"/>
      <c r="G35" s="126"/>
      <c r="H35" s="126"/>
      <c r="I35" s="126"/>
      <c r="J35" s="126"/>
      <c r="K35" s="126"/>
      <c r="L35" s="126"/>
      <c r="M35" s="126"/>
      <c r="N35" s="126"/>
      <c r="O35" s="126"/>
      <c r="P35" s="126"/>
      <c r="Q35" s="126"/>
      <c r="R35" s="126"/>
      <c r="S35" s="126"/>
      <c r="T35" s="126"/>
      <c r="U35" s="126"/>
      <c r="V35" s="126"/>
    </row>
    <row r="36" spans="2:22" x14ac:dyDescent="0.55000000000000004">
      <c r="B36" s="104"/>
      <c r="C36" s="104"/>
      <c r="D36" s="104"/>
      <c r="E36" s="104"/>
      <c r="F36" s="104"/>
      <c r="G36" s="104"/>
      <c r="H36" s="104"/>
      <c r="I36" s="104"/>
      <c r="J36" s="104"/>
      <c r="K36" s="104"/>
      <c r="L36" s="104"/>
      <c r="M36" s="104"/>
      <c r="N36" s="104"/>
      <c r="O36" s="104"/>
      <c r="P36" s="104"/>
      <c r="Q36" s="104"/>
      <c r="R36" s="104"/>
      <c r="S36" s="104"/>
      <c r="T36" s="104"/>
      <c r="U36" s="104"/>
    </row>
    <row r="37" spans="2:22" x14ac:dyDescent="0.55000000000000004">
      <c r="B37" s="117" t="s">
        <v>25</v>
      </c>
      <c r="C37" s="117"/>
      <c r="D37" s="117"/>
      <c r="E37" s="117"/>
      <c r="F37" s="117"/>
      <c r="G37" s="117"/>
      <c r="H37" s="117"/>
      <c r="I37" s="117"/>
      <c r="J37" s="117"/>
      <c r="K37" s="117"/>
      <c r="L37" s="117"/>
      <c r="M37" s="117"/>
      <c r="N37" s="117"/>
      <c r="O37" s="117"/>
      <c r="P37" s="117"/>
      <c r="Q37" s="117"/>
      <c r="R37" s="117"/>
      <c r="S37" s="117"/>
      <c r="T37" s="117"/>
      <c r="U37" s="117"/>
    </row>
    <row r="38" spans="2:22" ht="15" customHeight="1" x14ac:dyDescent="0.55000000000000004">
      <c r="B38" s="127" t="s">
        <v>26</v>
      </c>
      <c r="C38" s="127"/>
      <c r="D38" s="127"/>
      <c r="E38" s="127"/>
      <c r="F38" s="127"/>
      <c r="G38" s="127"/>
      <c r="H38" s="127"/>
      <c r="I38" s="127"/>
      <c r="J38" s="127"/>
      <c r="K38" s="127"/>
      <c r="L38" s="127"/>
      <c r="M38" s="127"/>
      <c r="N38" s="127"/>
      <c r="O38" s="127"/>
      <c r="P38" s="127"/>
      <c r="Q38" s="127"/>
      <c r="R38" s="127"/>
      <c r="S38" s="127"/>
      <c r="T38" s="127"/>
      <c r="U38" s="127"/>
      <c r="V38" s="127"/>
    </row>
    <row r="39" spans="2:22" x14ac:dyDescent="0.55000000000000004">
      <c r="B39" s="127"/>
      <c r="C39" s="127"/>
      <c r="D39" s="127"/>
      <c r="E39" s="127"/>
      <c r="F39" s="127"/>
      <c r="G39" s="127"/>
      <c r="H39" s="127"/>
      <c r="I39" s="127"/>
      <c r="J39" s="127"/>
      <c r="K39" s="127"/>
      <c r="L39" s="127"/>
      <c r="M39" s="127"/>
      <c r="N39" s="127"/>
      <c r="O39" s="127"/>
      <c r="P39" s="127"/>
      <c r="Q39" s="127"/>
      <c r="R39" s="127"/>
      <c r="S39" s="127"/>
      <c r="T39" s="127"/>
      <c r="U39" s="127"/>
      <c r="V39" s="127"/>
    </row>
    <row r="40" spans="2:22" x14ac:dyDescent="0.55000000000000004">
      <c r="B40" s="130" t="s">
        <v>27</v>
      </c>
      <c r="C40" s="130"/>
      <c r="D40" s="130"/>
      <c r="E40" s="130"/>
      <c r="F40" s="130"/>
      <c r="G40" s="130"/>
      <c r="H40" s="130"/>
      <c r="I40" s="130"/>
      <c r="J40" s="130"/>
      <c r="K40" s="130"/>
      <c r="L40" s="130"/>
      <c r="M40" s="130"/>
      <c r="N40" s="130"/>
      <c r="O40" s="130"/>
      <c r="P40" s="130"/>
      <c r="Q40" s="130"/>
      <c r="R40" s="130"/>
      <c r="S40" s="130"/>
      <c r="T40" s="130"/>
      <c r="U40" s="130"/>
    </row>
    <row r="41" spans="2:22" x14ac:dyDescent="0.55000000000000004">
      <c r="B41" s="114"/>
      <c r="C41" s="114"/>
      <c r="D41" s="114"/>
      <c r="E41" s="114"/>
      <c r="F41" s="114"/>
      <c r="G41" s="114"/>
      <c r="H41" s="114"/>
      <c r="I41" s="114"/>
      <c r="J41" s="114"/>
      <c r="K41" s="114"/>
      <c r="L41" s="114"/>
      <c r="M41" s="114"/>
      <c r="N41" s="114"/>
      <c r="O41" s="114"/>
      <c r="P41" s="114"/>
      <c r="Q41" s="114"/>
      <c r="R41" s="114"/>
      <c r="S41" s="114"/>
      <c r="T41" s="114"/>
      <c r="U41" s="114"/>
    </row>
    <row r="42" spans="2:22" x14ac:dyDescent="0.55000000000000004">
      <c r="B42" s="117" t="s">
        <v>28</v>
      </c>
      <c r="C42" s="117"/>
      <c r="D42" s="117"/>
      <c r="E42" s="117"/>
      <c r="F42" s="117"/>
      <c r="G42" s="117"/>
      <c r="H42" s="117"/>
      <c r="I42" s="117"/>
      <c r="J42" s="117"/>
      <c r="K42" s="117"/>
      <c r="L42" s="117"/>
      <c r="M42" s="117"/>
      <c r="N42" s="117"/>
      <c r="O42" s="117"/>
      <c r="P42" s="117"/>
      <c r="Q42" s="117"/>
      <c r="R42" s="117"/>
      <c r="S42" s="117"/>
      <c r="T42" s="117"/>
      <c r="U42" s="117"/>
    </row>
    <row r="43" spans="2:22" x14ac:dyDescent="0.55000000000000004">
      <c r="B43" s="114" t="s">
        <v>29</v>
      </c>
      <c r="C43" s="114"/>
      <c r="D43" s="114"/>
      <c r="E43" s="114"/>
      <c r="F43" s="114"/>
      <c r="G43" s="114"/>
      <c r="H43" s="114"/>
      <c r="I43" s="114"/>
      <c r="J43" s="114"/>
      <c r="K43" s="114"/>
      <c r="L43" s="114"/>
      <c r="M43" s="114"/>
      <c r="N43" s="114"/>
      <c r="O43" s="114"/>
      <c r="P43" s="114"/>
      <c r="Q43" s="114"/>
      <c r="R43" s="114"/>
      <c r="S43" s="114"/>
      <c r="T43" s="114"/>
      <c r="U43" s="114"/>
    </row>
    <row r="44" spans="2:22" x14ac:dyDescent="0.55000000000000004">
      <c r="B44" s="114" t="s">
        <v>30</v>
      </c>
      <c r="C44" s="114"/>
      <c r="D44" s="114"/>
      <c r="E44" s="114"/>
      <c r="F44" s="114"/>
      <c r="G44" s="114"/>
      <c r="H44" s="114"/>
      <c r="I44" s="114"/>
      <c r="J44" s="114"/>
      <c r="K44" s="114"/>
      <c r="L44" s="114"/>
      <c r="M44" s="114"/>
      <c r="N44" s="114"/>
      <c r="O44" s="114"/>
      <c r="P44" s="114"/>
      <c r="Q44" s="114"/>
      <c r="R44" s="114"/>
      <c r="S44" s="114"/>
      <c r="T44" s="114"/>
      <c r="U44" s="114"/>
    </row>
    <row r="45" spans="2:22" x14ac:dyDescent="0.55000000000000004">
      <c r="B45" s="114"/>
      <c r="C45" s="114"/>
      <c r="D45" s="114"/>
      <c r="E45" s="114"/>
      <c r="F45" s="114"/>
      <c r="G45" s="114"/>
      <c r="H45" s="114"/>
      <c r="I45" s="114"/>
      <c r="J45" s="114"/>
      <c r="K45" s="114"/>
      <c r="L45" s="114"/>
      <c r="M45" s="114"/>
      <c r="N45" s="114"/>
      <c r="O45" s="114"/>
      <c r="P45" s="114"/>
      <c r="Q45" s="114"/>
      <c r="R45" s="114"/>
      <c r="S45" s="114"/>
      <c r="T45" s="114"/>
      <c r="U45" s="114"/>
    </row>
    <row r="46" spans="2:22" x14ac:dyDescent="0.55000000000000004">
      <c r="B46" s="114"/>
      <c r="C46" s="114"/>
      <c r="D46" s="114"/>
      <c r="E46" s="114"/>
      <c r="F46" s="114"/>
      <c r="G46" s="114"/>
      <c r="H46" s="114"/>
      <c r="I46" s="114"/>
      <c r="J46" s="114"/>
      <c r="K46" s="114"/>
      <c r="L46" s="114"/>
      <c r="M46" s="114"/>
      <c r="N46" s="114"/>
      <c r="O46" s="114"/>
      <c r="P46" s="114"/>
      <c r="Q46" s="114"/>
      <c r="R46" s="114"/>
      <c r="S46" s="114"/>
      <c r="T46" s="114"/>
      <c r="U46" s="114"/>
    </row>
  </sheetData>
  <sheetProtection algorithmName="SHA-512" hashValue="QNkA2azNoQsclKsoEZ28bUbHefWG/37M04Cx6DaTB03KUTABAd7HXDFKv4OB3C1OjpX8F7Yx09H0FWz8AwFPAA==" saltValue="ulu82ohKiKtsqav4nwLlMA==" spinCount="100000" sheet="1" objects="1" scenarios="1"/>
  <mergeCells count="33">
    <mergeCell ref="B40:U40"/>
    <mergeCell ref="B45:U45"/>
    <mergeCell ref="B46:U46"/>
    <mergeCell ref="B43:U43"/>
    <mergeCell ref="B44:U44"/>
    <mergeCell ref="B41:U41"/>
    <mergeCell ref="B42:U42"/>
    <mergeCell ref="B26:V26"/>
    <mergeCell ref="B35:V35"/>
    <mergeCell ref="B38:V39"/>
    <mergeCell ref="B18:U18"/>
    <mergeCell ref="B22:U22"/>
    <mergeCell ref="B24:U24"/>
    <mergeCell ref="B25:U25"/>
    <mergeCell ref="B29:U29"/>
    <mergeCell ref="B37:U37"/>
    <mergeCell ref="B27:U27"/>
    <mergeCell ref="B28:U28"/>
    <mergeCell ref="B31:V32"/>
    <mergeCell ref="B19:T19"/>
    <mergeCell ref="B2:L2"/>
    <mergeCell ref="B6:V6"/>
    <mergeCell ref="B17:U17"/>
    <mergeCell ref="B16:V16"/>
    <mergeCell ref="B7:U7"/>
    <mergeCell ref="B8:U8"/>
    <mergeCell ref="B13:U13"/>
    <mergeCell ref="B15:U15"/>
    <mergeCell ref="B9:G9"/>
    <mergeCell ref="B10:G10"/>
    <mergeCell ref="B11:G11"/>
    <mergeCell ref="B12:G12"/>
    <mergeCell ref="G4:T4"/>
  </mergeCells>
  <hyperlinks>
    <hyperlink ref="B40:U40" r:id="rId1" display="Please refer to Section 3.4 of ENCA Guidance before completing this assessment" xr:uid="{43A948AA-8134-487D-BAF6-6F1DF7092465}"/>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B6E2-E891-46EC-8C81-EBBF554B3F0E}">
  <sheetPr codeName="Sheet2"/>
  <dimension ref="A1:K53"/>
  <sheetViews>
    <sheetView zoomScaleNormal="100" workbookViewId="0">
      <selection activeCell="C18" sqref="C18"/>
    </sheetView>
  </sheetViews>
  <sheetFormatPr defaultColWidth="9" defaultRowHeight="14.4" x14ac:dyDescent="0.55000000000000004"/>
  <cols>
    <col min="1" max="1" width="9" style="1"/>
    <col min="2" max="2" width="22.1015625" style="1" customWidth="1"/>
    <col min="3" max="3" width="25" style="1" customWidth="1"/>
    <col min="4" max="4" width="22.89453125" style="1" customWidth="1"/>
    <col min="5" max="5" width="20" style="1" customWidth="1"/>
    <col min="6" max="6" width="21.41796875" style="1" customWidth="1"/>
    <col min="7" max="7" width="19" style="1" customWidth="1"/>
    <col min="8" max="8" width="17.41796875" style="1" customWidth="1"/>
    <col min="9" max="9" width="15.68359375" style="1" bestFit="1" customWidth="1"/>
    <col min="10" max="10" width="16.68359375" style="1" customWidth="1"/>
    <col min="11" max="16384" width="9" style="1"/>
  </cols>
  <sheetData>
    <row r="1" spans="1:11" x14ac:dyDescent="0.55000000000000004">
      <c r="A1" s="110"/>
      <c r="B1" s="110"/>
      <c r="C1" s="110"/>
      <c r="D1" s="110"/>
      <c r="E1" s="110"/>
      <c r="F1" s="110"/>
      <c r="G1" s="110"/>
      <c r="H1" s="110"/>
      <c r="I1" s="110"/>
      <c r="J1" s="110"/>
      <c r="K1" s="110"/>
    </row>
    <row r="2" spans="1:11" s="65" customFormat="1" x14ac:dyDescent="0.55000000000000004">
      <c r="A2" s="110"/>
      <c r="B2" s="70" t="s">
        <v>31</v>
      </c>
      <c r="C2" s="131"/>
      <c r="D2" s="131"/>
      <c r="E2" s="110"/>
      <c r="F2" s="110"/>
      <c r="G2" s="110"/>
      <c r="H2" s="110"/>
      <c r="I2" s="110"/>
      <c r="J2" s="110"/>
      <c r="K2" s="110"/>
    </row>
    <row r="3" spans="1:11" s="65" customFormat="1" x14ac:dyDescent="0.55000000000000004">
      <c r="A3" s="110"/>
      <c r="B3" s="70" t="s">
        <v>32</v>
      </c>
      <c r="C3" s="131"/>
      <c r="D3" s="131"/>
      <c r="E3" s="110"/>
      <c r="F3" s="110"/>
      <c r="G3" s="110"/>
      <c r="H3" s="110"/>
      <c r="I3" s="110"/>
      <c r="J3" s="110"/>
      <c r="K3" s="110"/>
    </row>
    <row r="4" spans="1:11" s="65" customFormat="1" x14ac:dyDescent="0.55000000000000004">
      <c r="A4" s="110"/>
      <c r="B4" s="110"/>
      <c r="C4" s="110"/>
      <c r="D4" s="110"/>
      <c r="E4" s="110"/>
      <c r="F4" s="110"/>
      <c r="G4" s="110"/>
      <c r="H4" s="110"/>
      <c r="I4" s="110"/>
      <c r="J4" s="110"/>
      <c r="K4" s="110"/>
    </row>
    <row r="5" spans="1:11" s="65" customFormat="1" x14ac:dyDescent="0.55000000000000004">
      <c r="A5" s="110"/>
      <c r="B5" s="110"/>
      <c r="C5" s="110"/>
      <c r="D5" s="110"/>
      <c r="E5" s="110"/>
      <c r="F5" s="110"/>
      <c r="G5" s="110"/>
      <c r="H5" s="110"/>
      <c r="I5" s="110"/>
      <c r="J5" s="110"/>
      <c r="K5" s="110"/>
    </row>
    <row r="6" spans="1:11" x14ac:dyDescent="0.55000000000000004">
      <c r="A6" s="110"/>
      <c r="B6" s="108" t="s">
        <v>33</v>
      </c>
      <c r="C6" s="110"/>
      <c r="D6" s="110"/>
      <c r="E6" s="110"/>
      <c r="F6" s="110"/>
      <c r="G6" s="110"/>
      <c r="H6" s="110"/>
      <c r="I6" s="110"/>
      <c r="J6" s="110"/>
      <c r="K6" s="110"/>
    </row>
    <row r="8" spans="1:11" x14ac:dyDescent="0.55000000000000004">
      <c r="A8" s="110"/>
      <c r="B8" s="109" t="s">
        <v>34</v>
      </c>
      <c r="C8" s="134"/>
      <c r="D8" s="134"/>
      <c r="E8" s="134"/>
      <c r="F8" s="110"/>
      <c r="G8" s="110"/>
      <c r="H8" s="110"/>
      <c r="I8" s="110"/>
      <c r="J8" s="110"/>
      <c r="K8" s="110"/>
    </row>
    <row r="9" spans="1:11" x14ac:dyDescent="0.55000000000000004">
      <c r="A9" s="110"/>
      <c r="B9" s="109" t="s">
        <v>35</v>
      </c>
      <c r="C9" s="134"/>
      <c r="D9" s="134"/>
      <c r="E9" s="134"/>
      <c r="F9" s="110"/>
      <c r="G9" s="110"/>
      <c r="H9" s="110"/>
      <c r="I9" s="110"/>
      <c r="J9" s="110"/>
      <c r="K9" s="110"/>
    </row>
    <row r="11" spans="1:11" x14ac:dyDescent="0.55000000000000004">
      <c r="A11" s="110"/>
      <c r="B11" s="136" t="s">
        <v>36</v>
      </c>
      <c r="C11" s="136"/>
      <c r="D11" s="136"/>
      <c r="E11" s="136"/>
      <c r="F11" s="136"/>
      <c r="G11" s="136"/>
      <c r="H11" s="136"/>
      <c r="I11" s="136"/>
      <c r="J11" s="110"/>
      <c r="K11" s="110"/>
    </row>
    <row r="12" spans="1:11" ht="33.75" customHeight="1" x14ac:dyDescent="0.55000000000000004">
      <c r="A12" s="110"/>
      <c r="B12" s="135" t="s">
        <v>37</v>
      </c>
      <c r="C12" s="135"/>
      <c r="D12" s="135"/>
      <c r="E12" s="135"/>
      <c r="F12" s="135"/>
      <c r="G12" s="135"/>
      <c r="H12" s="135"/>
      <c r="I12" s="110"/>
      <c r="J12" s="110"/>
      <c r="K12" s="110"/>
    </row>
    <row r="13" spans="1:11" ht="37.5" customHeight="1" x14ac:dyDescent="0.55000000000000004">
      <c r="A13" s="110"/>
      <c r="B13" s="135" t="s">
        <v>38</v>
      </c>
      <c r="C13" s="135"/>
      <c r="D13" s="135"/>
      <c r="E13" s="135"/>
      <c r="F13" s="135"/>
      <c r="G13" s="135"/>
      <c r="H13" s="135"/>
      <c r="I13" s="110"/>
      <c r="J13" s="110"/>
      <c r="K13" s="110"/>
    </row>
    <row r="14" spans="1:11" x14ac:dyDescent="0.55000000000000004">
      <c r="A14" s="110"/>
      <c r="B14" s="108"/>
      <c r="C14" s="110"/>
      <c r="D14" s="110"/>
      <c r="E14" s="110"/>
      <c r="F14" s="110"/>
      <c r="G14" s="110"/>
      <c r="H14" s="110"/>
      <c r="I14" s="110"/>
      <c r="J14" s="110"/>
      <c r="K14" s="110"/>
    </row>
    <row r="15" spans="1:11" ht="28.8" x14ac:dyDescent="0.55000000000000004">
      <c r="A15" s="110"/>
      <c r="B15" s="8" t="s">
        <v>39</v>
      </c>
      <c r="C15" s="8" t="s">
        <v>40</v>
      </c>
      <c r="D15" s="8" t="s">
        <v>41</v>
      </c>
      <c r="E15" s="13" t="s">
        <v>42</v>
      </c>
      <c r="F15" s="8" t="s">
        <v>43</v>
      </c>
      <c r="G15" s="13" t="s">
        <v>44</v>
      </c>
      <c r="H15" s="70"/>
      <c r="I15" s="3"/>
      <c r="J15" s="4"/>
      <c r="K15" s="110"/>
    </row>
    <row r="16" spans="1:11" x14ac:dyDescent="0.55000000000000004">
      <c r="A16" s="110"/>
      <c r="B16" s="77"/>
      <c r="C16" s="77"/>
      <c r="D16" s="79"/>
      <c r="E16" s="77"/>
      <c r="F16" s="93">
        <f>C16*D16</f>
        <v>0</v>
      </c>
      <c r="G16" s="94">
        <f>C16*E16</f>
        <v>0</v>
      </c>
      <c r="H16" s="110"/>
      <c r="I16" s="110"/>
      <c r="J16" s="110"/>
      <c r="K16" s="110"/>
    </row>
    <row r="17" spans="1:11" s="67" customFormat="1" x14ac:dyDescent="0.55000000000000004">
      <c r="A17" s="110"/>
      <c r="B17" s="110"/>
      <c r="C17" s="110"/>
      <c r="D17" s="2"/>
      <c r="E17" s="110"/>
      <c r="F17" s="68"/>
      <c r="G17" s="110"/>
      <c r="H17" s="110"/>
      <c r="I17" s="110"/>
      <c r="J17" s="110"/>
      <c r="K17" s="110"/>
    </row>
    <row r="18" spans="1:11" ht="60" customHeight="1" x14ac:dyDescent="0.55000000000000004">
      <c r="A18" s="110"/>
      <c r="B18" s="8" t="s">
        <v>45</v>
      </c>
      <c r="C18" s="13" t="s">
        <v>46</v>
      </c>
      <c r="D18" s="13" t="s">
        <v>47</v>
      </c>
      <c r="E18" s="13" t="s">
        <v>43</v>
      </c>
      <c r="F18" s="13" t="s">
        <v>48</v>
      </c>
      <c r="G18" s="13" t="s">
        <v>44</v>
      </c>
      <c r="H18" s="110"/>
      <c r="I18" s="110"/>
      <c r="J18" s="110"/>
      <c r="K18" s="110"/>
    </row>
    <row r="19" spans="1:11" x14ac:dyDescent="0.55000000000000004">
      <c r="A19" s="110"/>
      <c r="B19" s="107"/>
      <c r="C19" s="80"/>
      <c r="D19" s="79"/>
      <c r="E19" s="93" t="str">
        <f>IF(B19=0," ",IF(D19=0,VLOOKUP(B19,Data!$B$4:$D$8,2,FALSE)*C19,C19*D19))</f>
        <v xml:space="preserve"> </v>
      </c>
      <c r="F19" s="89"/>
      <c r="G19" s="94" t="str">
        <f>IF(B19=0," ",IF(F19=0,C19*VLOOKUP(B19,Data!$B$4:$D$8,3,FALSE),C19*F19))</f>
        <v xml:space="preserve"> </v>
      </c>
      <c r="H19" s="110"/>
      <c r="I19" s="110"/>
      <c r="J19" s="110"/>
      <c r="K19" s="110"/>
    </row>
    <row r="20" spans="1:11" x14ac:dyDescent="0.55000000000000004">
      <c r="A20" s="110"/>
      <c r="B20" s="107"/>
      <c r="C20" s="77"/>
      <c r="D20" s="79"/>
      <c r="E20" s="93" t="str">
        <f>IF(B20=0," ",IF(D20=0,VLOOKUP(B20,Data!$B$4:$D$8,2,FALSE)*C20,C20*D20))</f>
        <v xml:space="preserve"> </v>
      </c>
      <c r="F20" s="89"/>
      <c r="G20" s="94">
        <f>IF(B20=0,0,C20*VLOOKUP(B20,Data!$B$4:$D$8,3,FALSE))</f>
        <v>0</v>
      </c>
      <c r="H20" s="110"/>
      <c r="I20" s="110"/>
      <c r="J20" s="110"/>
      <c r="K20" s="110"/>
    </row>
    <row r="21" spans="1:11" x14ac:dyDescent="0.55000000000000004">
      <c r="A21" s="110"/>
      <c r="B21" s="107"/>
      <c r="C21" s="77"/>
      <c r="D21" s="79"/>
      <c r="E21" s="93" t="str">
        <f>IF(B21=0," ",IF(D21=0,VLOOKUP(B21,Data!$B$4:$D$8,2,FALSE)*C21,C21*D21))</f>
        <v xml:space="preserve"> </v>
      </c>
      <c r="F21" s="89"/>
      <c r="G21" s="94">
        <f>IF(B21=0,0,C21*VLOOKUP(B21,Data!$B$4:$D$8,3,FALSE))</f>
        <v>0</v>
      </c>
      <c r="H21" s="110"/>
      <c r="I21" s="110"/>
      <c r="J21" s="110"/>
      <c r="K21" s="110"/>
    </row>
    <row r="22" spans="1:11" x14ac:dyDescent="0.55000000000000004">
      <c r="A22" s="110"/>
      <c r="B22" s="107"/>
      <c r="C22" s="77"/>
      <c r="D22" s="79"/>
      <c r="E22" s="93" t="str">
        <f>IF(B22=0," ",IF(D22=0,VLOOKUP(B22,Data!$B$4:$D$8,2,FALSE)*C22,C22*D22))</f>
        <v xml:space="preserve"> </v>
      </c>
      <c r="F22" s="89"/>
      <c r="G22" s="94">
        <f>IF(B22=0,0,C22*VLOOKUP(B22,Data!$B$4:$D$8,3,FALSE))</f>
        <v>0</v>
      </c>
      <c r="H22" s="110"/>
      <c r="I22" s="110"/>
      <c r="J22" s="110"/>
      <c r="K22" s="110"/>
    </row>
    <row r="23" spans="1:11" ht="14.7" thickBot="1" x14ac:dyDescent="0.6">
      <c r="A23" s="110"/>
      <c r="B23" s="107"/>
      <c r="C23" s="77"/>
      <c r="D23" s="79"/>
      <c r="E23" s="93" t="str">
        <f>IF(B23=0," ",IF(D23=0,VLOOKUP(B23,Data!$B$4:$D$8,2,FALSE)*C23,C23*D23))</f>
        <v xml:space="preserve"> </v>
      </c>
      <c r="F23" s="89"/>
      <c r="G23" s="94">
        <f>IF(B23=0,0,C23*VLOOKUP(B23,Data!$B$4:$D$8,3,FALSE))</f>
        <v>0</v>
      </c>
      <c r="H23" s="110"/>
      <c r="I23" s="110"/>
      <c r="J23" s="110"/>
      <c r="K23" s="110"/>
    </row>
    <row r="24" spans="1:11" ht="14.7" thickBot="1" x14ac:dyDescent="0.6">
      <c r="A24" s="110"/>
      <c r="B24" s="110"/>
      <c r="C24" s="110"/>
      <c r="D24" s="70" t="s">
        <v>49</v>
      </c>
      <c r="E24" s="96">
        <f>SUM(E19:E23)+F16</f>
        <v>0</v>
      </c>
      <c r="F24" s="110"/>
      <c r="G24" s="95">
        <f>SUM(G19:G23)+G16</f>
        <v>0</v>
      </c>
      <c r="H24" s="110"/>
      <c r="I24" s="110"/>
      <c r="J24" s="110"/>
      <c r="K24" s="110"/>
    </row>
    <row r="25" spans="1:11" x14ac:dyDescent="0.55000000000000004">
      <c r="A25" s="110"/>
      <c r="B25" s="110"/>
      <c r="C25" s="110"/>
      <c r="D25" s="110"/>
      <c r="E25" s="110"/>
      <c r="F25" s="70"/>
      <c r="G25" s="11"/>
      <c r="H25" s="12"/>
      <c r="I25" s="110"/>
      <c r="J25" s="110"/>
      <c r="K25" s="110"/>
    </row>
    <row r="27" spans="1:11" x14ac:dyDescent="0.55000000000000004">
      <c r="A27" s="110"/>
      <c r="B27" s="108" t="s">
        <v>50</v>
      </c>
      <c r="C27" s="110"/>
      <c r="D27" s="110"/>
      <c r="E27" s="110"/>
      <c r="F27" s="110"/>
      <c r="G27" s="110"/>
      <c r="H27" s="110"/>
      <c r="I27" s="110"/>
      <c r="J27" s="110"/>
      <c r="K27" s="110"/>
    </row>
    <row r="28" spans="1:11" x14ac:dyDescent="0.55000000000000004">
      <c r="A28" s="110"/>
      <c r="B28" s="108" t="s">
        <v>51</v>
      </c>
      <c r="C28" s="110"/>
      <c r="D28" s="110"/>
      <c r="E28" s="110"/>
      <c r="F28" s="110"/>
      <c r="G28" s="110"/>
      <c r="H28" s="110"/>
      <c r="I28" s="110"/>
      <c r="J28" s="110"/>
      <c r="K28" s="110"/>
    </row>
    <row r="29" spans="1:11" x14ac:dyDescent="0.55000000000000004">
      <c r="A29" s="110"/>
      <c r="B29" s="108" t="s">
        <v>52</v>
      </c>
      <c r="C29" s="110"/>
      <c r="D29" s="110"/>
      <c r="E29" s="110"/>
      <c r="F29" s="110"/>
      <c r="G29" s="110"/>
      <c r="H29" s="110"/>
      <c r="I29" s="110"/>
      <c r="J29" s="110"/>
      <c r="K29" s="110"/>
    </row>
    <row r="30" spans="1:11" x14ac:dyDescent="0.55000000000000004">
      <c r="A30" s="110"/>
      <c r="B30" s="108"/>
      <c r="C30" s="110"/>
      <c r="D30" s="110"/>
      <c r="E30" s="110"/>
      <c r="F30" s="110"/>
      <c r="G30" s="110"/>
      <c r="H30" s="110"/>
      <c r="I30" s="110"/>
      <c r="J30" s="110"/>
      <c r="K30" s="110"/>
    </row>
    <row r="31" spans="1:11" ht="57.6" x14ac:dyDescent="0.55000000000000004">
      <c r="A31" s="110"/>
      <c r="B31" s="13" t="s">
        <v>53</v>
      </c>
      <c r="C31" s="13" t="s">
        <v>46</v>
      </c>
      <c r="D31" s="13" t="s">
        <v>54</v>
      </c>
      <c r="E31" s="13" t="s">
        <v>43</v>
      </c>
      <c r="F31" s="13" t="s">
        <v>48</v>
      </c>
      <c r="G31" s="13" t="s">
        <v>44</v>
      </c>
      <c r="H31" s="110"/>
      <c r="I31" s="110"/>
      <c r="J31" s="110"/>
      <c r="K31" s="110"/>
    </row>
    <row r="32" spans="1:11" x14ac:dyDescent="0.55000000000000004">
      <c r="A32" s="110"/>
      <c r="B32" s="107"/>
      <c r="C32" s="77"/>
      <c r="D32" s="79"/>
      <c r="E32" s="93" t="str">
        <f>IF(B32=0," ",IF(D32&gt;0,D32*C32,C32*VLOOKUP(B32,Data!$B$15:$D$19,2,FALSE)))</f>
        <v xml:space="preserve"> </v>
      </c>
      <c r="F32" s="89"/>
      <c r="G32" s="98" t="str">
        <f>IF(B32=0," ",IF(F32=0,C32*VLOOKUP(B32,Data!$B$15:$D$20,3,FALSE),F32*C32))</f>
        <v xml:space="preserve"> </v>
      </c>
      <c r="H32" s="110"/>
      <c r="I32" s="110"/>
      <c r="J32" s="110"/>
      <c r="K32" s="110"/>
    </row>
    <row r="33" spans="1:10" x14ac:dyDescent="0.55000000000000004">
      <c r="A33" s="110"/>
      <c r="B33" s="107"/>
      <c r="C33" s="77"/>
      <c r="D33" s="79"/>
      <c r="E33" s="93" t="str">
        <f>IF(B33=0," ",IF(D33&gt;0,D33*C33,C33*VLOOKUP(B33,Data!$B$15:$D$19,2,FALSE)))</f>
        <v xml:space="preserve"> </v>
      </c>
      <c r="F33" s="89"/>
      <c r="G33" s="98" t="str">
        <f>IF(B33=0," ",IF(F33=0,C33*VLOOKUP(B33,Data!$B$15:$D$20,3,FALSE),F33*C33))</f>
        <v xml:space="preserve"> </v>
      </c>
      <c r="H33" s="110"/>
      <c r="I33" s="110"/>
      <c r="J33" s="110"/>
    </row>
    <row r="34" spans="1:10" ht="14.7" thickBot="1" x14ac:dyDescent="0.6">
      <c r="A34" s="110"/>
      <c r="B34" s="107"/>
      <c r="C34" s="77"/>
      <c r="D34" s="79"/>
      <c r="E34" s="93" t="str">
        <f>IF(B34=0," ",IF(D34&gt;0,D34*C34,C34*VLOOKUP(B34,Data!$B$15:$D$19,2,FALSE)))</f>
        <v xml:space="preserve"> </v>
      </c>
      <c r="F34" s="89"/>
      <c r="G34" s="98" t="str">
        <f>IF(B34=0," ",IF(F34=0,C34*VLOOKUP(B34,Data!$B$15:$D$20,3,FALSE),F34*C34))</f>
        <v xml:space="preserve"> </v>
      </c>
      <c r="H34" s="110"/>
      <c r="I34" s="110"/>
      <c r="J34" s="110"/>
    </row>
    <row r="35" spans="1:10" ht="14.7" thickBot="1" x14ac:dyDescent="0.6">
      <c r="A35" s="110"/>
      <c r="B35" s="110"/>
      <c r="C35" s="110"/>
      <c r="D35" s="70" t="s">
        <v>55</v>
      </c>
      <c r="E35" s="96">
        <f>SUM(E32:E34)</f>
        <v>0</v>
      </c>
      <c r="F35" s="110"/>
      <c r="G35" s="97">
        <f>SUM(G32:G34)</f>
        <v>0</v>
      </c>
      <c r="H35" s="110"/>
      <c r="I35" s="110"/>
      <c r="J35" s="110"/>
    </row>
    <row r="36" spans="1:10" x14ac:dyDescent="0.55000000000000004">
      <c r="A36" s="110"/>
      <c r="B36" s="110"/>
      <c r="C36" s="110"/>
      <c r="D36" s="110"/>
      <c r="E36" s="110"/>
      <c r="F36" s="70"/>
      <c r="G36" s="3"/>
      <c r="H36" s="4"/>
      <c r="I36" s="110"/>
      <c r="J36" s="110"/>
    </row>
    <row r="37" spans="1:10" x14ac:dyDescent="0.55000000000000004">
      <c r="A37" s="110"/>
      <c r="B37" s="108" t="s">
        <v>56</v>
      </c>
      <c r="C37" s="110"/>
      <c r="D37" s="110"/>
      <c r="E37" s="110"/>
      <c r="F37" s="110"/>
      <c r="G37" s="110"/>
      <c r="H37" s="110"/>
      <c r="I37" s="110"/>
      <c r="J37" s="110"/>
    </row>
    <row r="39" spans="1:10" x14ac:dyDescent="0.55000000000000004">
      <c r="A39" s="110"/>
      <c r="B39" s="8" t="s">
        <v>57</v>
      </c>
      <c r="C39" s="8" t="s">
        <v>58</v>
      </c>
      <c r="D39" s="8" t="s">
        <v>59</v>
      </c>
      <c r="E39" s="10" t="s">
        <v>60</v>
      </c>
      <c r="F39" s="110"/>
      <c r="G39" s="110"/>
      <c r="H39" s="110"/>
      <c r="I39" s="110"/>
      <c r="J39" s="110"/>
    </row>
    <row r="40" spans="1:10" x14ac:dyDescent="0.55000000000000004">
      <c r="A40" s="110"/>
      <c r="B40" s="107" t="s">
        <v>61</v>
      </c>
      <c r="C40" s="98">
        <f>IF(B40=0," ",VLOOKUP(B40,References!$J$20:$K$22,2, FALSE))</f>
        <v>1</v>
      </c>
      <c r="D40" s="77"/>
      <c r="E40" s="99">
        <f>IF(B40=0," ",D40*C40)</f>
        <v>0</v>
      </c>
      <c r="F40" s="110"/>
      <c r="G40" s="110"/>
      <c r="H40" s="110"/>
      <c r="I40" s="110"/>
      <c r="J40" s="110"/>
    </row>
    <row r="41" spans="1:10" x14ac:dyDescent="0.55000000000000004">
      <c r="A41" s="110"/>
      <c r="B41" s="107" t="s">
        <v>62</v>
      </c>
      <c r="C41" s="98">
        <f>IF(B41=0," ",VLOOKUP(B41,References!$J$20:$K$22,2, FALSE))</f>
        <v>25</v>
      </c>
      <c r="D41" s="77"/>
      <c r="E41" s="99">
        <f>IF(B41=0," ",D41*C41)</f>
        <v>0</v>
      </c>
      <c r="F41" s="110"/>
      <c r="G41" s="110"/>
      <c r="H41" s="110"/>
      <c r="I41" s="110"/>
      <c r="J41" s="110"/>
    </row>
    <row r="42" spans="1:10" ht="14.7" thickBot="1" x14ac:dyDescent="0.6">
      <c r="A42" s="110"/>
      <c r="B42" s="107" t="s">
        <v>63</v>
      </c>
      <c r="C42" s="98">
        <f>IF(B42=0," ",VLOOKUP(B42,References!$J$20:$K$22,2, FALSE))</f>
        <v>298</v>
      </c>
      <c r="D42" s="77"/>
      <c r="E42" s="99">
        <f>IF(B42=0," ",D42*C42)</f>
        <v>0</v>
      </c>
      <c r="F42" s="110"/>
      <c r="G42" s="110"/>
      <c r="H42" s="110"/>
      <c r="I42" s="110"/>
      <c r="J42" s="110"/>
    </row>
    <row r="43" spans="1:10" ht="14.7" thickBot="1" x14ac:dyDescent="0.6">
      <c r="A43" s="110"/>
      <c r="B43" s="110"/>
      <c r="C43" s="110"/>
      <c r="D43" s="70" t="s">
        <v>64</v>
      </c>
      <c r="E43" s="100">
        <f>SUM(E40:E42)</f>
        <v>0</v>
      </c>
      <c r="F43" s="110"/>
      <c r="G43" s="110"/>
      <c r="H43" s="110"/>
      <c r="I43" s="110"/>
      <c r="J43" s="110"/>
    </row>
    <row r="45" spans="1:10" x14ac:dyDescent="0.55000000000000004">
      <c r="A45" s="110"/>
      <c r="B45" s="108" t="s">
        <v>65</v>
      </c>
      <c r="C45" s="110"/>
      <c r="D45" s="110"/>
      <c r="E45" s="110"/>
      <c r="F45" s="110"/>
      <c r="G45" s="110"/>
      <c r="H45" s="110"/>
      <c r="I45" s="110"/>
      <c r="J45" s="110"/>
    </row>
    <row r="46" spans="1:10" ht="14.7" thickBot="1" x14ac:dyDescent="0.6">
      <c r="A46" s="110"/>
      <c r="B46" s="110"/>
      <c r="C46" s="110"/>
      <c r="D46" s="110"/>
      <c r="E46" s="110"/>
      <c r="F46" s="110"/>
      <c r="G46" s="110"/>
      <c r="H46" s="110"/>
      <c r="I46" s="110"/>
      <c r="J46" s="110"/>
    </row>
    <row r="47" spans="1:10" ht="40.5" customHeight="1" thickBot="1" x14ac:dyDescent="0.6">
      <c r="A47" s="110"/>
      <c r="B47" s="132" t="s">
        <v>66</v>
      </c>
      <c r="C47" s="133"/>
      <c r="D47" s="101" t="e">
        <f>(E24+E35)/E43</f>
        <v>#DIV/0!</v>
      </c>
      <c r="E47" s="110" t="s">
        <v>67</v>
      </c>
      <c r="F47" s="110"/>
      <c r="G47" s="110"/>
      <c r="H47" s="110"/>
      <c r="I47" s="110"/>
      <c r="J47" s="110"/>
    </row>
    <row r="48" spans="1:10" x14ac:dyDescent="0.55000000000000004">
      <c r="A48" s="110"/>
      <c r="B48" s="8"/>
      <c r="C48" s="110"/>
      <c r="D48" s="110"/>
      <c r="E48" s="110"/>
      <c r="F48" s="110"/>
      <c r="G48" s="110"/>
      <c r="H48" s="110"/>
      <c r="I48" s="110"/>
      <c r="J48" s="110"/>
    </row>
    <row r="49" spans="1:10" x14ac:dyDescent="0.55000000000000004">
      <c r="A49" s="110"/>
      <c r="B49" s="108" t="s">
        <v>68</v>
      </c>
      <c r="C49" s="110"/>
      <c r="D49" s="110"/>
      <c r="E49" s="110"/>
      <c r="F49" s="110"/>
      <c r="G49" s="110"/>
      <c r="H49" s="110"/>
      <c r="I49" s="110"/>
      <c r="J49" s="110"/>
    </row>
    <row r="50" spans="1:10" ht="14.7" thickBot="1" x14ac:dyDescent="0.6">
      <c r="A50" s="110"/>
      <c r="B50" s="108"/>
      <c r="C50" s="110"/>
      <c r="D50" s="110"/>
      <c r="E50" s="110"/>
      <c r="F50" s="110"/>
      <c r="G50" s="110"/>
      <c r="H50" s="110"/>
      <c r="I50" s="110"/>
      <c r="J50" s="110"/>
    </row>
    <row r="51" spans="1:10" ht="43.5" customHeight="1" thickBot="1" x14ac:dyDescent="0.6">
      <c r="A51" s="110"/>
      <c r="B51" s="132" t="s">
        <v>69</v>
      </c>
      <c r="C51" s="133"/>
      <c r="D51" s="101" t="e">
        <f>(E24+E35)/(E43-G24-G35)</f>
        <v>#DIV/0!</v>
      </c>
      <c r="E51" s="110" t="s">
        <v>67</v>
      </c>
      <c r="F51" s="110"/>
      <c r="G51" s="110"/>
      <c r="H51" s="110"/>
      <c r="I51" s="110"/>
      <c r="J51" s="110"/>
    </row>
    <row r="52" spans="1:10" x14ac:dyDescent="0.55000000000000004">
      <c r="A52" s="110"/>
      <c r="B52" s="110"/>
      <c r="C52" s="110"/>
      <c r="D52" s="110"/>
      <c r="E52" s="110"/>
      <c r="F52" s="110"/>
      <c r="G52" s="110"/>
      <c r="H52" s="110"/>
      <c r="I52" s="110"/>
      <c r="J52" s="110"/>
    </row>
    <row r="53" spans="1:10" x14ac:dyDescent="0.55000000000000004">
      <c r="A53" s="110"/>
      <c r="B53" s="110"/>
      <c r="C53" s="110"/>
      <c r="D53" s="110"/>
      <c r="E53" s="110"/>
      <c r="F53" s="110"/>
      <c r="G53" s="110"/>
      <c r="H53" s="110"/>
      <c r="I53" s="110"/>
      <c r="J53" s="110"/>
    </row>
  </sheetData>
  <sheetProtection algorithmName="SHA-512" hashValue="/20n4cwlSZ0rYE4LMhlQR4lU0TQqwIdSOzcRtSs9xTM42PkpFJROVuLwti0b2mHa2Gq1AFusBaXMftggkQKmLQ==" saltValue="KK82D+4w5x24kwb1fzgtvg==" spinCount="100000" sheet="1" objects="1" scenarios="1" insertRows="0"/>
  <protectedRanges>
    <protectedRange sqref="C19:D23 C2:D3 F19:F23 B16:E16 C32:D34 F32:F34 D40:D42" name="Range1"/>
  </protectedRanges>
  <mergeCells count="9">
    <mergeCell ref="C2:D2"/>
    <mergeCell ref="C3:D3"/>
    <mergeCell ref="B47:C47"/>
    <mergeCell ref="B51:C51"/>
    <mergeCell ref="C8:E8"/>
    <mergeCell ref="C9:E9"/>
    <mergeCell ref="B13:H13"/>
    <mergeCell ref="B12:H12"/>
    <mergeCell ref="B11:I11"/>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xr:uid="{57F990EA-B2C3-4FE5-B203-D276C2E40810}">
          <x14:formula1>
            <xm:f>References!$J$20:$J$22</xm:f>
          </x14:formula1>
          <xm:sqref>B40:B42</xm:sqref>
        </x14:dataValidation>
        <x14:dataValidation type="list" allowBlank="1" showInputMessage="1" showErrorMessage="1" xr:uid="{57240EEC-D5D9-4571-AB74-8F0F10E9676C}">
          <x14:formula1>
            <xm:f>References!$O$2:$O$3</xm:f>
          </x14:formula1>
          <xm:sqref>C9</xm:sqref>
        </x14:dataValidation>
        <x14:dataValidation type="list" allowBlank="1" showInputMessage="1" showErrorMessage="1" xr:uid="{002E703D-E3DE-4841-B17B-D2542DE158A6}">
          <x14:formula1>
            <xm:f>References!$B$2:$B$8</xm:f>
          </x14:formula1>
          <xm:sqref>C8:E8</xm:sqref>
        </x14:dataValidation>
        <x14:dataValidation type="list" allowBlank="1" showInputMessage="1" showErrorMessage="1" xr:uid="{A5672421-FB6A-476C-AF7D-DE23EC6038DB}">
          <x14:formula1>
            <xm:f>References!$G$16:$G$21</xm:f>
          </x14:formula1>
          <xm:sqref>B32:B34</xm:sqref>
        </x14:dataValidation>
        <x14:dataValidation type="list" allowBlank="1" showInputMessage="1" showErrorMessage="1" xr:uid="{CA7B8972-7311-41E0-855C-53EA0486D2AC}">
          <x14:formula1>
            <xm:f>References!$G$2:$G$6</xm:f>
          </x14:formula1>
          <xm:sqref>B19:B23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1BCA0-47DA-48A2-8AAE-EE25BCC1E491}">
  <sheetPr codeName="Sheet3"/>
  <dimension ref="A2:J115"/>
  <sheetViews>
    <sheetView zoomScaleNormal="100" workbookViewId="0">
      <selection activeCell="B8" sqref="B8"/>
    </sheetView>
  </sheetViews>
  <sheetFormatPr defaultColWidth="9" defaultRowHeight="14.4" x14ac:dyDescent="0.55000000000000004"/>
  <cols>
    <col min="1" max="1" width="9" style="1"/>
    <col min="2" max="2" width="26.41796875" style="1" customWidth="1"/>
    <col min="3" max="3" width="28.41796875" style="1" customWidth="1"/>
    <col min="4" max="4" width="29.578125" style="1" customWidth="1"/>
    <col min="5" max="5" width="22.578125" style="1" customWidth="1"/>
    <col min="6" max="6" width="25.41796875" style="1" customWidth="1"/>
    <col min="7" max="7" width="19" style="1" customWidth="1"/>
    <col min="8" max="8" width="17.41796875" style="1" customWidth="1"/>
    <col min="9" max="9" width="15.68359375" style="1" bestFit="1" customWidth="1"/>
    <col min="10" max="10" width="16.68359375" style="1" customWidth="1"/>
    <col min="11" max="16384" width="9" style="1"/>
  </cols>
  <sheetData>
    <row r="2" spans="2:9" x14ac:dyDescent="0.55000000000000004">
      <c r="B2" s="136" t="s">
        <v>70</v>
      </c>
      <c r="C2" s="136"/>
      <c r="D2" s="136"/>
      <c r="E2" s="136"/>
      <c r="F2" s="136"/>
      <c r="G2" s="136"/>
      <c r="H2" s="136"/>
      <c r="I2" s="110"/>
    </row>
    <row r="3" spans="2:9" ht="27" customHeight="1" x14ac:dyDescent="0.55000000000000004">
      <c r="B3" s="135" t="s">
        <v>71</v>
      </c>
      <c r="C3" s="135"/>
      <c r="D3" s="135"/>
      <c r="E3" s="135"/>
      <c r="F3" s="135"/>
      <c r="G3" s="135"/>
      <c r="H3" s="135"/>
      <c r="I3" s="110"/>
    </row>
    <row r="4" spans="2:9" ht="34.5" customHeight="1" x14ac:dyDescent="0.55000000000000004">
      <c r="B4" s="135" t="s">
        <v>72</v>
      </c>
      <c r="C4" s="135"/>
      <c r="D4" s="135"/>
      <c r="E4" s="135"/>
      <c r="F4" s="135"/>
      <c r="G4" s="135"/>
      <c r="H4" s="135"/>
      <c r="I4" s="110"/>
    </row>
    <row r="5" spans="2:9" x14ac:dyDescent="0.55000000000000004">
      <c r="B5" s="108"/>
      <c r="C5" s="110"/>
      <c r="D5" s="110"/>
      <c r="E5" s="110"/>
      <c r="F5" s="110"/>
      <c r="G5" s="110"/>
      <c r="H5" s="110"/>
      <c r="I5" s="110"/>
    </row>
    <row r="6" spans="2:9" ht="31.35" customHeight="1" x14ac:dyDescent="0.55000000000000004">
      <c r="B6" s="8" t="s">
        <v>39</v>
      </c>
      <c r="C6" s="8" t="s">
        <v>73</v>
      </c>
      <c r="D6" s="8" t="s">
        <v>41</v>
      </c>
      <c r="E6" s="13" t="s">
        <v>42</v>
      </c>
      <c r="F6" s="13" t="s">
        <v>43</v>
      </c>
      <c r="G6" s="13" t="s">
        <v>44</v>
      </c>
      <c r="H6" s="3"/>
      <c r="I6" s="4"/>
    </row>
    <row r="7" spans="2:9" x14ac:dyDescent="0.55000000000000004">
      <c r="B7" s="77"/>
      <c r="C7" s="77"/>
      <c r="D7" s="80"/>
      <c r="E7" s="77"/>
      <c r="F7" s="55">
        <f>D7*C7</f>
        <v>0</v>
      </c>
      <c r="G7" s="57">
        <f>C7*E7</f>
        <v>0</v>
      </c>
      <c r="H7" s="110"/>
      <c r="I7" s="110"/>
    </row>
    <row r="8" spans="2:9" s="67" customFormat="1" x14ac:dyDescent="0.55000000000000004">
      <c r="B8" s="110"/>
      <c r="C8" s="2"/>
      <c r="D8" s="110"/>
      <c r="E8" s="110"/>
      <c r="F8" s="110"/>
      <c r="G8" s="110"/>
      <c r="H8" s="110"/>
      <c r="I8" s="110"/>
    </row>
    <row r="9" spans="2:9" ht="43.2" x14ac:dyDescent="0.55000000000000004">
      <c r="B9" s="8" t="s">
        <v>45</v>
      </c>
      <c r="C9" s="13" t="s">
        <v>46</v>
      </c>
      <c r="D9" s="13" t="s">
        <v>74</v>
      </c>
      <c r="E9" s="13" t="s">
        <v>43</v>
      </c>
      <c r="F9" s="13" t="s">
        <v>48</v>
      </c>
      <c r="G9" s="13" t="s">
        <v>44</v>
      </c>
      <c r="H9" s="110"/>
      <c r="I9" s="110"/>
    </row>
    <row r="10" spans="2:9" x14ac:dyDescent="0.55000000000000004">
      <c r="B10" s="107"/>
      <c r="C10" s="77"/>
      <c r="D10" s="80"/>
      <c r="E10" s="55" t="str">
        <f>IF(B10=0," ",IF(D10=0,C10*VLOOKUP(B10,Data!$G$4:$I$8,2,FALSE),C10*D10))</f>
        <v xml:space="preserve"> </v>
      </c>
      <c r="F10" s="89"/>
      <c r="G10" s="56" t="str">
        <f>IF(B10=0," ",IF(F10=0,C10*VLOOKUP(B10,Data!$G$4:$I$8,3,FALSE),F10*C10))</f>
        <v xml:space="preserve"> </v>
      </c>
      <c r="H10" s="110"/>
      <c r="I10" s="110"/>
    </row>
    <row r="11" spans="2:9" x14ac:dyDescent="0.55000000000000004">
      <c r="B11" s="107"/>
      <c r="C11" s="77"/>
      <c r="D11" s="80"/>
      <c r="E11" s="55" t="str">
        <f>IF(B11=0," ",IF(D11=0,C11*VLOOKUP(B11,Data!$G$4:$I$8,2,FALSE),C11*D11))</f>
        <v xml:space="preserve"> </v>
      </c>
      <c r="F11" s="89"/>
      <c r="G11" s="56" t="str">
        <f>IF(B11=0," ",IF(F11=0,C11*VLOOKUP(B11,Data!$G$4:$I$8,3,FALSE),F11*C11))</f>
        <v xml:space="preserve"> </v>
      </c>
      <c r="H11" s="110"/>
      <c r="I11" s="110"/>
    </row>
    <row r="12" spans="2:9" x14ac:dyDescent="0.55000000000000004">
      <c r="B12" s="107"/>
      <c r="C12" s="77"/>
      <c r="D12" s="80"/>
      <c r="E12" s="55" t="str">
        <f>IF(B12=0," ",IF(D12=0,C12*VLOOKUP(B12,Data!$G$4:$I$8,2,FALSE),C12*D12))</f>
        <v xml:space="preserve"> </v>
      </c>
      <c r="F12" s="89"/>
      <c r="G12" s="56" t="str">
        <f>IF(B12=0," ",IF(F12=0,C12*VLOOKUP(B12,Data!$G$4:$I$8,3,FALSE),F12*C12))</f>
        <v xml:space="preserve"> </v>
      </c>
      <c r="H12" s="110"/>
      <c r="I12" s="110"/>
    </row>
    <row r="13" spans="2:9" x14ac:dyDescent="0.55000000000000004">
      <c r="B13" s="107"/>
      <c r="C13" s="77"/>
      <c r="D13" s="80"/>
      <c r="E13" s="55" t="str">
        <f>IF(B13=0," ",IF(D13=0,C13*VLOOKUP(B13,Data!$G$4:$I$8,2,FALSE),C13*D13))</f>
        <v xml:space="preserve"> </v>
      </c>
      <c r="F13" s="89"/>
      <c r="G13" s="56" t="str">
        <f>IF(B13=0," ",IF(F13=0,C13*VLOOKUP(B13,Data!$G$4:$I$8,3,FALSE),F13*C13))</f>
        <v xml:space="preserve"> </v>
      </c>
      <c r="H13" s="110"/>
      <c r="I13" s="110"/>
    </row>
    <row r="14" spans="2:9" ht="14.7" thickBot="1" x14ac:dyDescent="0.6">
      <c r="B14" s="107"/>
      <c r="C14" s="77"/>
      <c r="D14" s="80"/>
      <c r="E14" s="55" t="str">
        <f>IF(B14=0," ",IF(D14=0,C14*VLOOKUP(B14,Data!$G$4:$I$8,2,FALSE),C14*D14))</f>
        <v xml:space="preserve"> </v>
      </c>
      <c r="F14" s="89"/>
      <c r="G14" s="56" t="str">
        <f>IF(B14=0," ",IF(F14=0,C14*VLOOKUP(B14,Data!$G$4:$I$8,3,FALSE),F14*C14))</f>
        <v xml:space="preserve"> </v>
      </c>
      <c r="H14" s="110"/>
      <c r="I14" s="110"/>
    </row>
    <row r="15" spans="2:9" ht="14.7" thickBot="1" x14ac:dyDescent="0.6">
      <c r="B15" s="110"/>
      <c r="C15" s="110"/>
      <c r="D15" s="70" t="s">
        <v>49</v>
      </c>
      <c r="E15" s="62">
        <f>SUM(E10:E14)+F7</f>
        <v>0</v>
      </c>
      <c r="F15" s="110"/>
      <c r="G15" s="90">
        <f>SUM(G10:G14)+G7</f>
        <v>0</v>
      </c>
      <c r="H15" s="110"/>
      <c r="I15" s="110"/>
    </row>
    <row r="16" spans="2:9" x14ac:dyDescent="0.55000000000000004">
      <c r="B16" s="110"/>
      <c r="C16" s="110"/>
      <c r="D16" s="70"/>
      <c r="E16" s="11"/>
      <c r="F16" s="12"/>
      <c r="G16" s="110"/>
      <c r="H16" s="110"/>
      <c r="I16" s="110"/>
    </row>
    <row r="18" spans="2:7" ht="38.25" customHeight="1" x14ac:dyDescent="0.55000000000000004">
      <c r="B18" s="135" t="s">
        <v>75</v>
      </c>
      <c r="C18" s="135"/>
      <c r="D18" s="110"/>
      <c r="E18" s="135" t="s">
        <v>76</v>
      </c>
      <c r="F18" s="135"/>
      <c r="G18" s="135"/>
    </row>
    <row r="19" spans="2:7" x14ac:dyDescent="0.55000000000000004">
      <c r="B19" s="139" t="e">
        <f>1-(E15/'Pilot Costs'!E24)*('Pilot Costs'!E43/'2030 Costs'!E41)</f>
        <v>#DIV/0!</v>
      </c>
      <c r="C19" s="139"/>
      <c r="D19" s="110"/>
      <c r="E19" s="139" t="e">
        <f>1-(G15/'Pilot Costs'!G24)*('Pilot Costs'!E43/'2030 Costs'!E41)</f>
        <v>#DIV/0!</v>
      </c>
      <c r="F19" s="139"/>
      <c r="G19" s="139"/>
    </row>
    <row r="22" spans="2:7" x14ac:dyDescent="0.55000000000000004">
      <c r="B22" s="108" t="s">
        <v>77</v>
      </c>
      <c r="C22" s="110"/>
      <c r="D22" s="110"/>
      <c r="E22" s="110"/>
      <c r="F22" s="110"/>
      <c r="G22" s="110"/>
    </row>
    <row r="23" spans="2:7" x14ac:dyDescent="0.55000000000000004">
      <c r="B23" s="108" t="s">
        <v>51</v>
      </c>
      <c r="C23" s="110"/>
      <c r="D23" s="110"/>
      <c r="E23" s="110"/>
      <c r="F23" s="110"/>
      <c r="G23" s="110"/>
    </row>
    <row r="24" spans="2:7" x14ac:dyDescent="0.55000000000000004">
      <c r="B24" s="108" t="s">
        <v>52</v>
      </c>
      <c r="C24" s="110"/>
      <c r="D24" s="110"/>
      <c r="E24" s="110"/>
      <c r="F24" s="110"/>
      <c r="G24" s="110"/>
    </row>
    <row r="25" spans="2:7" x14ac:dyDescent="0.55000000000000004">
      <c r="B25" s="108"/>
      <c r="C25" s="110"/>
      <c r="D25" s="110"/>
      <c r="E25" s="110"/>
      <c r="F25" s="110"/>
      <c r="G25" s="110"/>
    </row>
    <row r="26" spans="2:7" ht="49.5" customHeight="1" x14ac:dyDescent="0.55000000000000004">
      <c r="B26" s="13" t="s">
        <v>53</v>
      </c>
      <c r="C26" s="13" t="s">
        <v>46</v>
      </c>
      <c r="D26" s="13" t="s">
        <v>54</v>
      </c>
      <c r="E26" s="13" t="s">
        <v>43</v>
      </c>
      <c r="F26" s="13" t="s">
        <v>48</v>
      </c>
      <c r="G26" s="109" t="s">
        <v>44</v>
      </c>
    </row>
    <row r="27" spans="2:7" x14ac:dyDescent="0.55000000000000004">
      <c r="B27" s="107"/>
      <c r="C27" s="77"/>
      <c r="D27" s="80"/>
      <c r="E27" s="58" t="str">
        <f>IF(B27=0," ",IF(D27&gt;0,D27*C27,C27*VLOOKUP(B27,Data!$I$14:$K$19,2,FALSE)))</f>
        <v xml:space="preserve"> </v>
      </c>
      <c r="F27" s="89"/>
      <c r="G27" s="57" t="str">
        <f>IF(B27=0," ",IF(F27=0,C27*VLOOKUP(B27,Data!$I$15:$K$19,3,FALSE),F27*C27))</f>
        <v xml:space="preserve"> </v>
      </c>
    </row>
    <row r="28" spans="2:7" x14ac:dyDescent="0.55000000000000004">
      <c r="B28" s="107"/>
      <c r="C28" s="77"/>
      <c r="D28" s="80"/>
      <c r="E28" s="58" t="str">
        <f>IF(B28=0," ",IF(D28&gt;0,D28*C28,C28*VLOOKUP(B28,Data!$I$14:$K$19,2,FALSE)))</f>
        <v xml:space="preserve"> </v>
      </c>
      <c r="F28" s="89"/>
      <c r="G28" s="57" t="str">
        <f>IF(B28=0," ",IF(F28=0,C28*VLOOKUP(B28,Data!$I$15:$K$19,3,FALSE),F28*C28))</f>
        <v xml:space="preserve"> </v>
      </c>
    </row>
    <row r="29" spans="2:7" ht="14.7" thickBot="1" x14ac:dyDescent="0.6">
      <c r="B29" s="107"/>
      <c r="C29" s="77"/>
      <c r="D29" s="80"/>
      <c r="E29" s="58" t="str">
        <f>IF(B29=0," ",IF(D29&gt;0,D29*C29,C29*VLOOKUP(B29,Data!$I$14:$K$19,2,FALSE)))</f>
        <v xml:space="preserve"> </v>
      </c>
      <c r="F29" s="89"/>
      <c r="G29" s="57" t="str">
        <f>IF(B29=0," ",IF(F29=0,C29*VLOOKUP(B29,Data!$I$15:$K$19,3,FALSE),F29*C29))</f>
        <v xml:space="preserve"> </v>
      </c>
    </row>
    <row r="30" spans="2:7" ht="14.7" thickBot="1" x14ac:dyDescent="0.6">
      <c r="B30" s="110"/>
      <c r="C30" s="110"/>
      <c r="D30" s="70" t="s">
        <v>55</v>
      </c>
      <c r="E30" s="62">
        <f>SUM(E27:E29)</f>
        <v>0</v>
      </c>
      <c r="F30" s="110"/>
      <c r="G30" s="63">
        <f>SUM(G27:G29)</f>
        <v>0</v>
      </c>
    </row>
    <row r="31" spans="2:7" x14ac:dyDescent="0.55000000000000004">
      <c r="B31" s="110"/>
      <c r="C31" s="110"/>
      <c r="D31" s="110"/>
      <c r="E31" s="110"/>
      <c r="F31" s="70"/>
      <c r="G31" s="12"/>
    </row>
    <row r="32" spans="2:7" ht="48.6" customHeight="1" x14ac:dyDescent="0.55000000000000004">
      <c r="B32" s="135" t="s">
        <v>78</v>
      </c>
      <c r="C32" s="135"/>
      <c r="D32" s="110"/>
      <c r="E32" s="140" t="s">
        <v>79</v>
      </c>
      <c r="F32" s="140"/>
      <c r="G32" s="140"/>
    </row>
    <row r="33" spans="1:10" x14ac:dyDescent="0.55000000000000004">
      <c r="A33" s="110"/>
      <c r="B33" s="139" t="e">
        <f>1-(E30/'Pilot Costs'!E35)*('Pilot Costs'!E43/'2030 Costs'!E41)</f>
        <v>#DIV/0!</v>
      </c>
      <c r="C33" s="139"/>
      <c r="D33" s="110"/>
      <c r="E33" s="139" t="e">
        <f>1-(G30/'Pilot Costs'!G35)*('Pilot Costs'!E43/'2030 Costs'!E41)</f>
        <v>#DIV/0!</v>
      </c>
      <c r="F33" s="139"/>
      <c r="G33" s="139"/>
      <c r="H33" s="110"/>
      <c r="I33" s="110"/>
      <c r="J33" s="110"/>
    </row>
    <row r="35" spans="1:10" x14ac:dyDescent="0.55000000000000004">
      <c r="A35" s="110"/>
      <c r="B35" s="108" t="s">
        <v>80</v>
      </c>
      <c r="C35" s="110"/>
      <c r="D35" s="110"/>
      <c r="E35" s="110"/>
      <c r="F35" s="110"/>
      <c r="G35" s="110"/>
      <c r="H35" s="110"/>
      <c r="I35" s="110"/>
      <c r="J35" s="110"/>
    </row>
    <row r="37" spans="1:10" x14ac:dyDescent="0.55000000000000004">
      <c r="A37" s="110"/>
      <c r="B37" s="8" t="s">
        <v>57</v>
      </c>
      <c r="C37" s="8" t="s">
        <v>58</v>
      </c>
      <c r="D37" s="8" t="s">
        <v>59</v>
      </c>
      <c r="E37" s="10" t="s">
        <v>60</v>
      </c>
      <c r="F37" s="110"/>
      <c r="G37" s="110"/>
      <c r="H37" s="110"/>
      <c r="I37" s="110"/>
      <c r="J37" s="110"/>
    </row>
    <row r="38" spans="1:10" x14ac:dyDescent="0.55000000000000004">
      <c r="A38" s="110"/>
      <c r="B38" s="66" t="s">
        <v>61</v>
      </c>
      <c r="C38" s="57">
        <f>IF(B38=0," ",VLOOKUP(B38,References!$J$20:$K$22,2,FALSE))</f>
        <v>1</v>
      </c>
      <c r="D38" s="80"/>
      <c r="E38" s="71">
        <f>D38*C38</f>
        <v>0</v>
      </c>
      <c r="F38" s="110"/>
      <c r="G38" s="110"/>
      <c r="H38" s="110"/>
      <c r="I38" s="110"/>
      <c r="J38" s="110"/>
    </row>
    <row r="39" spans="1:10" s="67" customFormat="1" x14ac:dyDescent="0.55000000000000004">
      <c r="A39" s="110"/>
      <c r="B39" s="66" t="s">
        <v>62</v>
      </c>
      <c r="C39" s="57">
        <f>IF(B39=0," ",VLOOKUP(B39,References!$J$20:$K$22,2,FALSE))</f>
        <v>25</v>
      </c>
      <c r="D39" s="80"/>
      <c r="E39" s="71">
        <f>D39*C39</f>
        <v>0</v>
      </c>
      <c r="F39" s="110"/>
      <c r="G39" s="110"/>
      <c r="H39" s="110"/>
      <c r="I39" s="110"/>
      <c r="J39" s="110"/>
    </row>
    <row r="40" spans="1:10" ht="14.7" thickBot="1" x14ac:dyDescent="0.6">
      <c r="A40" s="110"/>
      <c r="B40" s="66" t="s">
        <v>63</v>
      </c>
      <c r="C40" s="57">
        <f>IF(B40=0," ",VLOOKUP(B40,References!$J$20:$K$22,2,FALSE))</f>
        <v>298</v>
      </c>
      <c r="D40" s="77"/>
      <c r="E40" s="71">
        <f>D40*C40</f>
        <v>0</v>
      </c>
      <c r="F40" s="110"/>
      <c r="G40" s="110"/>
      <c r="H40" s="110"/>
      <c r="I40" s="110"/>
      <c r="J40" s="110"/>
    </row>
    <row r="41" spans="1:10" ht="14.7" thickBot="1" x14ac:dyDescent="0.6">
      <c r="A41" s="110"/>
      <c r="B41" s="110"/>
      <c r="C41" s="110"/>
      <c r="D41" s="110" t="s">
        <v>64</v>
      </c>
      <c r="E41" s="72">
        <f>SUM(E38:E40)</f>
        <v>0</v>
      </c>
      <c r="F41" s="110" t="s">
        <v>81</v>
      </c>
      <c r="G41" s="110"/>
      <c r="H41" s="110"/>
      <c r="I41" s="110"/>
      <c r="J41" s="110"/>
    </row>
    <row r="42" spans="1:10" x14ac:dyDescent="0.55000000000000004">
      <c r="A42" s="110"/>
      <c r="B42" s="110"/>
      <c r="C42" s="110"/>
      <c r="D42" s="110"/>
      <c r="E42" s="110"/>
      <c r="F42" s="110"/>
      <c r="G42" s="110"/>
      <c r="H42" s="110"/>
      <c r="I42" s="110"/>
      <c r="J42" s="110"/>
    </row>
    <row r="43" spans="1:10" x14ac:dyDescent="0.55000000000000004">
      <c r="A43" s="110"/>
      <c r="B43" s="34" t="s">
        <v>82</v>
      </c>
      <c r="C43" s="110"/>
      <c r="D43" s="110"/>
      <c r="E43" s="81"/>
      <c r="F43" s="110" t="s">
        <v>81</v>
      </c>
      <c r="G43" s="110"/>
      <c r="H43" s="110"/>
      <c r="I43" s="110"/>
      <c r="J43" s="110"/>
    </row>
    <row r="44" spans="1:10" ht="14.7" thickBot="1" x14ac:dyDescent="0.6">
      <c r="A44" s="110"/>
      <c r="B44" s="15"/>
      <c r="C44" s="110"/>
      <c r="D44" s="110"/>
      <c r="E44" s="110"/>
      <c r="F44" s="110"/>
      <c r="G44" s="110"/>
      <c r="H44" s="110"/>
      <c r="I44" s="110"/>
      <c r="J44" s="110"/>
    </row>
    <row r="45" spans="1:10" s="33" customFormat="1" x14ac:dyDescent="0.55000000000000004">
      <c r="A45" s="110"/>
      <c r="B45" s="34" t="s">
        <v>83</v>
      </c>
      <c r="C45" s="110"/>
      <c r="D45" s="110"/>
      <c r="E45" s="64">
        <f>E41-E43</f>
        <v>0</v>
      </c>
      <c r="F45" s="110" t="s">
        <v>81</v>
      </c>
      <c r="G45" s="110"/>
      <c r="H45" s="110"/>
      <c r="I45" s="110"/>
      <c r="J45" s="110"/>
    </row>
    <row r="46" spans="1:10" x14ac:dyDescent="0.55000000000000004">
      <c r="A46" s="110"/>
      <c r="B46" s="110"/>
      <c r="C46" s="110"/>
      <c r="D46" s="110"/>
      <c r="E46" s="110"/>
      <c r="F46" s="110"/>
      <c r="G46" s="110"/>
      <c r="H46" s="110"/>
      <c r="I46" s="110"/>
      <c r="J46" s="110"/>
    </row>
    <row r="47" spans="1:10" x14ac:dyDescent="0.55000000000000004">
      <c r="A47" s="110"/>
      <c r="B47" s="35" t="s">
        <v>84</v>
      </c>
      <c r="C47" s="110"/>
      <c r="D47" s="110"/>
      <c r="E47" s="110"/>
      <c r="F47" s="110"/>
      <c r="G47" s="110"/>
      <c r="H47" s="110"/>
      <c r="I47" s="110"/>
      <c r="J47" s="110"/>
    </row>
    <row r="49" spans="1:10" x14ac:dyDescent="0.55000000000000004">
      <c r="A49" s="110"/>
      <c r="B49" s="108" t="s">
        <v>85</v>
      </c>
      <c r="C49" s="110"/>
      <c r="D49" s="110"/>
      <c r="E49" s="110"/>
      <c r="F49" s="110"/>
      <c r="G49" s="110"/>
      <c r="H49" s="110"/>
      <c r="I49" s="110"/>
      <c r="J49" s="110"/>
    </row>
    <row r="50" spans="1:10" x14ac:dyDescent="0.55000000000000004">
      <c r="A50" s="110"/>
      <c r="B50" s="108" t="s">
        <v>86</v>
      </c>
      <c r="C50" s="110"/>
      <c r="D50" s="110"/>
      <c r="E50" s="110"/>
      <c r="F50" s="110"/>
      <c r="G50" s="110"/>
      <c r="H50" s="110"/>
      <c r="I50" s="110"/>
      <c r="J50" s="110"/>
    </row>
    <row r="52" spans="1:10" ht="28.8" x14ac:dyDescent="0.55000000000000004">
      <c r="A52" s="110"/>
      <c r="B52" s="109" t="s">
        <v>87</v>
      </c>
      <c r="C52" s="110"/>
      <c r="D52" s="110"/>
      <c r="E52" s="13" t="s">
        <v>88</v>
      </c>
      <c r="F52" s="110"/>
      <c r="G52" s="110"/>
      <c r="H52" s="110"/>
      <c r="I52" s="110"/>
      <c r="J52" s="110"/>
    </row>
    <row r="53" spans="1:10" x14ac:dyDescent="0.55000000000000004">
      <c r="A53" s="110"/>
      <c r="B53" s="77"/>
      <c r="C53" s="110" t="s">
        <v>89</v>
      </c>
      <c r="D53" s="110"/>
      <c r="E53" s="59" t="e">
        <f>SUM(D38:D40)*100/B53</f>
        <v>#DIV/0!</v>
      </c>
      <c r="F53" s="110" t="s">
        <v>90</v>
      </c>
      <c r="G53" s="110"/>
      <c r="H53" s="110"/>
      <c r="I53" s="110"/>
      <c r="J53" s="110"/>
    </row>
    <row r="55" spans="1:10" x14ac:dyDescent="0.55000000000000004">
      <c r="A55" s="110"/>
      <c r="B55" s="108" t="s">
        <v>91</v>
      </c>
      <c r="C55" s="110"/>
      <c r="D55" s="110"/>
      <c r="E55" s="110"/>
      <c r="F55" s="110"/>
      <c r="G55" s="110"/>
      <c r="H55" s="110"/>
      <c r="I55" s="110"/>
      <c r="J55" s="110"/>
    </row>
    <row r="56" spans="1:10" ht="14.7" thickBot="1" x14ac:dyDescent="0.6">
      <c r="A56" s="110"/>
      <c r="B56" s="110"/>
      <c r="C56" s="110"/>
      <c r="D56" s="110"/>
      <c r="E56" s="110"/>
      <c r="F56" s="110"/>
      <c r="G56" s="110"/>
      <c r="H56" s="110"/>
      <c r="I56" s="110"/>
      <c r="J56" s="110"/>
    </row>
    <row r="57" spans="1:10" ht="15.75" customHeight="1" thickBot="1" x14ac:dyDescent="0.6">
      <c r="A57" s="110"/>
      <c r="B57" s="132" t="s">
        <v>92</v>
      </c>
      <c r="C57" s="133"/>
      <c r="D57" s="62" t="e">
        <f>(E15+E30)/E41</f>
        <v>#DIV/0!</v>
      </c>
      <c r="E57" s="110" t="s">
        <v>67</v>
      </c>
      <c r="F57" s="8" t="s">
        <v>93</v>
      </c>
      <c r="G57" s="60" t="e">
        <f>1-(D57/'Pilot Costs'!D47)</f>
        <v>#DIV/0!</v>
      </c>
      <c r="H57" s="110"/>
      <c r="I57" s="110"/>
      <c r="J57" s="110"/>
    </row>
    <row r="58" spans="1:10" x14ac:dyDescent="0.55000000000000004">
      <c r="A58" s="110"/>
      <c r="B58" s="8"/>
      <c r="C58" s="110"/>
      <c r="D58" s="110"/>
      <c r="E58" s="110"/>
      <c r="F58" s="110"/>
      <c r="G58" s="110"/>
      <c r="H58" s="110"/>
      <c r="I58" s="110"/>
      <c r="J58" s="110"/>
    </row>
    <row r="59" spans="1:10" x14ac:dyDescent="0.55000000000000004">
      <c r="A59" s="110"/>
      <c r="B59" s="108" t="s">
        <v>94</v>
      </c>
      <c r="C59" s="110"/>
      <c r="D59" s="110"/>
      <c r="E59" s="110"/>
      <c r="F59" s="110"/>
      <c r="G59" s="110"/>
      <c r="H59" s="110"/>
      <c r="I59" s="110"/>
      <c r="J59" s="110"/>
    </row>
    <row r="60" spans="1:10" ht="14.7" thickBot="1" x14ac:dyDescent="0.6">
      <c r="A60" s="110"/>
      <c r="B60" s="108"/>
      <c r="C60" s="110"/>
      <c r="D60" s="110"/>
      <c r="E60" s="110"/>
      <c r="F60" s="110"/>
      <c r="G60" s="110"/>
      <c r="H60" s="110"/>
      <c r="I60" s="110"/>
      <c r="J60" s="110"/>
    </row>
    <row r="61" spans="1:10" ht="14.7" thickBot="1" x14ac:dyDescent="0.6">
      <c r="A61" s="110"/>
      <c r="B61" s="9" t="s">
        <v>69</v>
      </c>
      <c r="C61" s="110"/>
      <c r="D61" s="62" t="e">
        <f>(E15+E30)/(E41-G15-G30)</f>
        <v>#DIV/0!</v>
      </c>
      <c r="E61" s="110" t="s">
        <v>67</v>
      </c>
      <c r="F61" s="8" t="s">
        <v>93</v>
      </c>
      <c r="G61" s="60" t="e">
        <f>1-(D61/'Pilot Costs'!D51)</f>
        <v>#DIV/0!</v>
      </c>
      <c r="H61" s="110"/>
      <c r="I61" s="110"/>
      <c r="J61" s="110"/>
    </row>
    <row r="63" spans="1:10" x14ac:dyDescent="0.55000000000000004">
      <c r="A63" s="110"/>
      <c r="B63" s="108" t="s">
        <v>95</v>
      </c>
      <c r="C63" s="110"/>
      <c r="D63" s="110"/>
      <c r="E63" s="110"/>
      <c r="F63" s="110"/>
      <c r="G63" s="110"/>
      <c r="H63" s="110"/>
      <c r="I63" s="110"/>
      <c r="J63" s="110"/>
    </row>
    <row r="65" spans="1:10" x14ac:dyDescent="0.55000000000000004">
      <c r="A65" s="110"/>
      <c r="B65" s="137" t="s">
        <v>96</v>
      </c>
      <c r="C65" s="137"/>
      <c r="D65" s="80"/>
      <c r="E65" s="110"/>
      <c r="F65" s="110"/>
      <c r="G65" s="110"/>
      <c r="H65" s="110"/>
      <c r="I65" s="110"/>
      <c r="J65" s="110"/>
    </row>
    <row r="66" spans="1:10" ht="14.7" thickBot="1" x14ac:dyDescent="0.6">
      <c r="A66" s="110"/>
      <c r="B66" s="138"/>
      <c r="C66" s="138"/>
      <c r="D66" s="110"/>
      <c r="E66" s="110"/>
      <c r="F66" s="110"/>
      <c r="G66" s="110"/>
      <c r="H66" s="110"/>
      <c r="I66" s="110"/>
      <c r="J66" s="110"/>
    </row>
    <row r="67" spans="1:10" ht="15" customHeight="1" x14ac:dyDescent="0.55000000000000004">
      <c r="A67" s="110"/>
      <c r="B67" s="132" t="s">
        <v>97</v>
      </c>
      <c r="C67" s="133"/>
      <c r="D67" s="62" t="e">
        <f>D65/(E41-G15-G30)</f>
        <v>#DIV/0!</v>
      </c>
      <c r="E67" s="110"/>
      <c r="F67" s="8"/>
      <c r="G67" s="36"/>
      <c r="H67" s="110"/>
      <c r="I67" s="110"/>
      <c r="J67" s="110"/>
    </row>
    <row r="68" spans="1:10" x14ac:dyDescent="0.55000000000000004">
      <c r="A68" s="110"/>
      <c r="B68" s="108"/>
      <c r="C68" s="2"/>
      <c r="D68" s="110"/>
      <c r="E68" s="110"/>
      <c r="F68" s="110"/>
      <c r="G68" s="110"/>
      <c r="H68" s="110"/>
      <c r="I68" s="110"/>
      <c r="J68" s="110"/>
    </row>
    <row r="69" spans="1:10" x14ac:dyDescent="0.55000000000000004">
      <c r="A69" s="110"/>
      <c r="B69" s="108" t="s">
        <v>98</v>
      </c>
      <c r="C69" s="110"/>
      <c r="D69" s="110"/>
      <c r="E69" s="110"/>
      <c r="F69" s="110"/>
      <c r="G69" s="110"/>
      <c r="H69" s="110"/>
      <c r="I69" s="110"/>
      <c r="J69" s="110"/>
    </row>
    <row r="70" spans="1:10" x14ac:dyDescent="0.55000000000000004">
      <c r="A70" s="110"/>
      <c r="B70" s="70"/>
      <c r="C70" s="110"/>
      <c r="D70" s="110"/>
      <c r="E70" s="110"/>
      <c r="F70" s="110"/>
      <c r="G70" s="110"/>
      <c r="H70" s="110"/>
      <c r="I70" s="110"/>
      <c r="J70" s="110"/>
    </row>
    <row r="71" spans="1:10" x14ac:dyDescent="0.55000000000000004">
      <c r="A71" s="110"/>
      <c r="B71" s="109" t="s">
        <v>99</v>
      </c>
      <c r="C71" s="80"/>
      <c r="D71" s="110"/>
      <c r="E71" s="110"/>
      <c r="F71" s="110"/>
      <c r="G71" s="110"/>
      <c r="H71" s="110"/>
      <c r="I71" s="110"/>
      <c r="J71" s="110"/>
    </row>
    <row r="72" spans="1:10" x14ac:dyDescent="0.55000000000000004">
      <c r="A72" s="110"/>
      <c r="B72" s="8"/>
      <c r="C72" s="110"/>
      <c r="D72" s="110"/>
      <c r="E72" s="110"/>
      <c r="F72" s="110"/>
      <c r="G72" s="110"/>
      <c r="H72" s="110"/>
      <c r="I72" s="110"/>
      <c r="J72" s="110"/>
    </row>
    <row r="73" spans="1:10" x14ac:dyDescent="0.55000000000000004">
      <c r="A73" s="110"/>
      <c r="B73" s="109" t="s">
        <v>100</v>
      </c>
      <c r="C73" s="77"/>
      <c r="D73" s="110"/>
      <c r="E73" s="110"/>
      <c r="F73" s="110"/>
      <c r="G73" s="110"/>
      <c r="H73" s="110"/>
      <c r="I73" s="110"/>
      <c r="J73" s="110"/>
    </row>
    <row r="74" spans="1:10" x14ac:dyDescent="0.55000000000000004">
      <c r="A74" s="110"/>
      <c r="B74" s="8"/>
      <c r="C74" s="110"/>
      <c r="D74" s="110"/>
      <c r="E74" s="110"/>
      <c r="F74" s="110"/>
      <c r="G74" s="110"/>
      <c r="H74" s="110"/>
      <c r="I74" s="110"/>
      <c r="J74" s="110"/>
    </row>
    <row r="75" spans="1:10" x14ac:dyDescent="0.55000000000000004">
      <c r="A75" s="110"/>
      <c r="B75" s="109" t="s">
        <v>101</v>
      </c>
      <c r="C75" s="82"/>
      <c r="D75" s="110"/>
      <c r="E75" s="110"/>
      <c r="F75" s="110"/>
      <c r="G75" s="110"/>
      <c r="H75" s="110"/>
      <c r="I75" s="110"/>
      <c r="J75" s="110"/>
    </row>
    <row r="76" spans="1:10" x14ac:dyDescent="0.55000000000000004">
      <c r="A76" s="110"/>
      <c r="B76" s="8"/>
      <c r="C76" s="110"/>
      <c r="D76" s="110"/>
      <c r="E76" s="110"/>
      <c r="F76" s="110"/>
      <c r="G76" s="110"/>
      <c r="H76" s="110"/>
      <c r="I76" s="110"/>
      <c r="J76" s="110"/>
    </row>
    <row r="77" spans="1:10" x14ac:dyDescent="0.55000000000000004">
      <c r="A77" s="110"/>
      <c r="B77" s="109" t="s">
        <v>102</v>
      </c>
      <c r="C77" s="61" t="e">
        <f>C71*(C75/(1-(C75+1)^-C73))</f>
        <v>#DIV/0!</v>
      </c>
      <c r="D77" s="110"/>
      <c r="E77" s="110"/>
      <c r="F77" s="110"/>
      <c r="G77" s="110"/>
      <c r="H77" s="110"/>
      <c r="I77" s="110"/>
      <c r="J77" s="110"/>
    </row>
    <row r="78" spans="1:10" ht="14.7" thickBot="1" x14ac:dyDescent="0.6">
      <c r="A78" s="110"/>
      <c r="B78" s="8"/>
      <c r="C78" s="110"/>
      <c r="D78" s="110"/>
      <c r="E78" s="110"/>
      <c r="F78" s="110"/>
      <c r="G78" s="110"/>
      <c r="H78" s="110"/>
      <c r="I78" s="110"/>
      <c r="J78" s="110"/>
    </row>
    <row r="79" spans="1:10" ht="14.7" thickBot="1" x14ac:dyDescent="0.6">
      <c r="A79" s="110"/>
      <c r="B79" s="109" t="s">
        <v>103</v>
      </c>
      <c r="C79" s="62" t="e">
        <f>C77/(E41-G15-G30)</f>
        <v>#DIV/0!</v>
      </c>
      <c r="D79" s="110"/>
      <c r="E79" s="110"/>
      <c r="F79" s="8"/>
      <c r="G79" s="36"/>
      <c r="H79" s="110"/>
      <c r="I79" s="110"/>
      <c r="J79" s="110"/>
    </row>
    <row r="82" spans="1:10" x14ac:dyDescent="0.55000000000000004">
      <c r="A82" s="110"/>
      <c r="B82" s="108" t="s">
        <v>104</v>
      </c>
      <c r="C82" s="110"/>
      <c r="D82" s="110"/>
      <c r="E82" s="110"/>
      <c r="F82" s="110"/>
      <c r="G82" s="110"/>
      <c r="H82" s="110"/>
      <c r="I82" s="110"/>
      <c r="J82" s="110"/>
    </row>
    <row r="83" spans="1:10" ht="14.7" thickBot="1" x14ac:dyDescent="0.6">
      <c r="A83" s="110"/>
      <c r="B83" s="110"/>
      <c r="C83" s="110"/>
      <c r="D83" s="110"/>
      <c r="E83" s="110"/>
      <c r="F83" s="110"/>
      <c r="G83" s="110"/>
      <c r="H83" s="110"/>
      <c r="I83" s="110"/>
      <c r="J83" s="110"/>
    </row>
    <row r="84" spans="1:10" ht="14.7" thickBot="1" x14ac:dyDescent="0.6">
      <c r="A84" s="110"/>
      <c r="B84" s="109" t="s">
        <v>105</v>
      </c>
      <c r="C84" s="2"/>
      <c r="D84" s="62" t="e">
        <f>D61+C79+D67</f>
        <v>#DIV/0!</v>
      </c>
      <c r="E84" s="110"/>
      <c r="F84" s="8"/>
      <c r="G84" s="36"/>
      <c r="H84" s="110"/>
      <c r="I84" s="110"/>
      <c r="J84" s="110"/>
    </row>
    <row r="86" spans="1:10" x14ac:dyDescent="0.55000000000000004">
      <c r="A86" s="110"/>
      <c r="B86" s="110"/>
      <c r="C86" s="110"/>
      <c r="D86" s="110"/>
      <c r="E86" s="110"/>
      <c r="F86" s="110"/>
      <c r="G86" s="110"/>
      <c r="H86" s="110"/>
      <c r="I86" s="110"/>
      <c r="J86" s="110"/>
    </row>
    <row r="87" spans="1:10" x14ac:dyDescent="0.55000000000000004">
      <c r="A87" s="110"/>
      <c r="B87" s="108" t="s">
        <v>106</v>
      </c>
      <c r="C87" s="110"/>
      <c r="D87" s="110"/>
      <c r="E87" s="110"/>
      <c r="F87" s="110"/>
      <c r="G87" s="110"/>
      <c r="H87" s="110"/>
      <c r="I87" s="110"/>
      <c r="J87" s="110"/>
    </row>
    <row r="88" spans="1:10" x14ac:dyDescent="0.55000000000000004">
      <c r="A88" s="110"/>
      <c r="B88" s="110"/>
      <c r="C88" s="110"/>
      <c r="D88" s="110"/>
      <c r="E88" s="110"/>
      <c r="F88" s="110"/>
      <c r="G88" s="110"/>
      <c r="H88" s="110"/>
      <c r="I88" s="110"/>
      <c r="J88" s="110"/>
    </row>
    <row r="89" spans="1:10" x14ac:dyDescent="0.55000000000000004">
      <c r="A89" s="110"/>
      <c r="B89" s="70" t="s">
        <v>107</v>
      </c>
      <c r="C89" s="70" t="s">
        <v>108</v>
      </c>
      <c r="D89" s="108" t="s">
        <v>109</v>
      </c>
      <c r="E89" s="110"/>
      <c r="F89" s="110"/>
      <c r="G89" s="110"/>
      <c r="H89" s="110"/>
      <c r="I89" s="110"/>
      <c r="J89" s="110"/>
    </row>
    <row r="90" spans="1:10" x14ac:dyDescent="0.55000000000000004">
      <c r="A90" s="110"/>
      <c r="B90" s="76"/>
      <c r="C90" s="92"/>
      <c r="D90" s="103" t="e">
        <f>C90/E41</f>
        <v>#DIV/0!</v>
      </c>
      <c r="E90" s="110"/>
      <c r="F90" s="110"/>
      <c r="G90" s="110"/>
      <c r="H90" s="110"/>
      <c r="I90" s="110"/>
      <c r="J90" s="110"/>
    </row>
    <row r="91" spans="1:10" x14ac:dyDescent="0.55000000000000004">
      <c r="A91" s="110"/>
      <c r="B91" s="110"/>
      <c r="C91" s="110"/>
      <c r="D91" s="110"/>
      <c r="E91" s="110"/>
      <c r="F91" s="110"/>
      <c r="G91" s="110"/>
      <c r="H91" s="110"/>
      <c r="I91" s="110"/>
      <c r="J91" s="110"/>
    </row>
    <row r="92" spans="1:10" x14ac:dyDescent="0.55000000000000004">
      <c r="A92" s="110"/>
      <c r="B92" s="7" t="s">
        <v>110</v>
      </c>
      <c r="C92" s="110"/>
      <c r="D92" s="110"/>
      <c r="E92" s="110"/>
      <c r="F92" s="110"/>
      <c r="G92" s="110"/>
      <c r="H92" s="110"/>
      <c r="I92" s="110"/>
      <c r="J92" s="110"/>
    </row>
    <row r="93" spans="1:10" x14ac:dyDescent="0.55000000000000004">
      <c r="A93" s="110"/>
      <c r="B93" s="110"/>
      <c r="C93" s="110"/>
      <c r="D93" s="110"/>
      <c r="E93" s="110"/>
      <c r="F93" s="110"/>
      <c r="G93" s="110"/>
      <c r="H93" s="110"/>
      <c r="I93" s="110"/>
      <c r="J93" s="110"/>
    </row>
    <row r="94" spans="1:10" x14ac:dyDescent="0.55000000000000004">
      <c r="A94" s="110"/>
      <c r="B94" s="108" t="s">
        <v>111</v>
      </c>
      <c r="C94" s="70" t="s">
        <v>112</v>
      </c>
      <c r="D94" s="70" t="s">
        <v>113</v>
      </c>
      <c r="E94" s="70" t="s">
        <v>114</v>
      </c>
      <c r="F94" s="70" t="s">
        <v>115</v>
      </c>
      <c r="G94" s="110"/>
      <c r="H94" s="110"/>
      <c r="I94" s="110"/>
      <c r="J94" s="110"/>
    </row>
    <row r="95" spans="1:10" x14ac:dyDescent="0.55000000000000004">
      <c r="A95" s="110"/>
      <c r="B95" s="77"/>
      <c r="C95" s="80"/>
      <c r="D95" s="78"/>
      <c r="E95" s="80"/>
      <c r="F95" s="96">
        <f>(E95+C95)</f>
        <v>0</v>
      </c>
      <c r="G95" s="110"/>
      <c r="H95" s="110"/>
      <c r="I95" s="110"/>
      <c r="J95" s="110"/>
    </row>
    <row r="96" spans="1:10" x14ac:dyDescent="0.55000000000000004">
      <c r="A96" s="110"/>
      <c r="B96" s="110"/>
      <c r="C96" s="110"/>
      <c r="D96" s="110"/>
      <c r="E96" s="110"/>
      <c r="F96" s="110"/>
      <c r="G96" s="110"/>
      <c r="H96" s="110"/>
      <c r="I96" s="110"/>
      <c r="J96" s="110"/>
    </row>
    <row r="97" spans="1:10" x14ac:dyDescent="0.55000000000000004">
      <c r="A97" s="110"/>
      <c r="B97" s="110"/>
      <c r="C97" s="110"/>
      <c r="D97" s="110"/>
      <c r="E97" s="110"/>
      <c r="F97" s="110"/>
      <c r="G97" s="110"/>
      <c r="H97" s="110"/>
      <c r="I97" s="110"/>
      <c r="J97" s="110"/>
    </row>
    <row r="98" spans="1:10" x14ac:dyDescent="0.55000000000000004">
      <c r="A98" s="110"/>
      <c r="B98" s="108" t="s">
        <v>116</v>
      </c>
      <c r="C98" s="110"/>
      <c r="D98" s="110"/>
      <c r="E98" s="110"/>
      <c r="F98" s="110"/>
      <c r="G98" s="110"/>
      <c r="H98" s="110"/>
      <c r="I98" s="110"/>
      <c r="J98" s="110"/>
    </row>
    <row r="99" spans="1:10" s="69" customFormat="1" x14ac:dyDescent="0.55000000000000004">
      <c r="A99" s="110"/>
      <c r="B99" s="108"/>
      <c r="C99" s="110"/>
      <c r="D99" s="110"/>
      <c r="E99" s="110"/>
      <c r="F99" s="110"/>
      <c r="G99" s="110"/>
      <c r="H99" s="110"/>
      <c r="I99" s="110"/>
      <c r="J99" s="110"/>
    </row>
    <row r="100" spans="1:10" x14ac:dyDescent="0.55000000000000004">
      <c r="A100" s="110"/>
      <c r="B100" s="70" t="s">
        <v>117</v>
      </c>
      <c r="C100" s="70" t="s">
        <v>118</v>
      </c>
      <c r="D100" s="70" t="s">
        <v>119</v>
      </c>
      <c r="E100" s="108" t="s">
        <v>120</v>
      </c>
      <c r="F100" s="110"/>
      <c r="G100" s="110"/>
      <c r="H100" s="110"/>
      <c r="I100" s="110"/>
      <c r="J100" s="110"/>
    </row>
    <row r="101" spans="1:10" x14ac:dyDescent="0.55000000000000004">
      <c r="A101" s="110"/>
      <c r="B101" s="109" t="s">
        <v>121</v>
      </c>
      <c r="C101" s="77"/>
      <c r="D101" s="102"/>
      <c r="E101" s="110"/>
      <c r="F101" s="110"/>
      <c r="G101" s="110"/>
      <c r="H101" s="110"/>
      <c r="I101" s="110"/>
      <c r="J101" s="110"/>
    </row>
    <row r="102" spans="1:10" x14ac:dyDescent="0.55000000000000004">
      <c r="A102" s="110"/>
      <c r="B102" s="73"/>
      <c r="C102" s="110"/>
      <c r="D102" s="110"/>
      <c r="E102" s="110"/>
      <c r="F102" s="110"/>
      <c r="G102" s="110"/>
      <c r="H102" s="110"/>
      <c r="I102" s="110"/>
      <c r="J102" s="110"/>
    </row>
    <row r="103" spans="1:10" x14ac:dyDescent="0.55000000000000004">
      <c r="A103" s="110"/>
      <c r="B103" s="109" t="s">
        <v>122</v>
      </c>
      <c r="C103" s="77"/>
      <c r="D103" s="102"/>
      <c r="E103" s="110"/>
      <c r="F103" s="110"/>
      <c r="G103" s="110"/>
      <c r="H103" s="110"/>
      <c r="I103" s="110"/>
      <c r="J103" s="110"/>
    </row>
    <row r="104" spans="1:10" x14ac:dyDescent="0.55000000000000004">
      <c r="A104" s="110"/>
      <c r="B104" s="73"/>
      <c r="C104" s="110"/>
      <c r="D104" s="110"/>
      <c r="E104" s="110"/>
      <c r="F104" s="110"/>
      <c r="G104" s="110"/>
      <c r="H104" s="110"/>
      <c r="I104" s="110"/>
      <c r="J104" s="110"/>
    </row>
    <row r="105" spans="1:10" x14ac:dyDescent="0.55000000000000004">
      <c r="A105" s="110"/>
      <c r="B105" s="109" t="s">
        <v>123</v>
      </c>
      <c r="C105" s="77"/>
      <c r="D105" s="102"/>
      <c r="E105" s="110"/>
      <c r="F105" s="110"/>
      <c r="G105" s="110"/>
      <c r="H105" s="110"/>
      <c r="I105" s="110"/>
      <c r="J105" s="110"/>
    </row>
    <row r="107" spans="1:10" x14ac:dyDescent="0.55000000000000004">
      <c r="A107" s="110"/>
      <c r="B107" s="109" t="s">
        <v>124</v>
      </c>
      <c r="C107" s="110"/>
      <c r="D107" s="110"/>
      <c r="E107" s="110"/>
      <c r="F107" s="110"/>
      <c r="G107" s="110"/>
      <c r="H107" s="110"/>
      <c r="I107" s="110"/>
      <c r="J107" s="110"/>
    </row>
    <row r="108" spans="1:10" s="74" customFormat="1" x14ac:dyDescent="0.55000000000000004">
      <c r="A108" s="110"/>
      <c r="B108" s="109" t="s">
        <v>125</v>
      </c>
      <c r="C108" s="110"/>
      <c r="D108" s="110"/>
      <c r="E108" s="110"/>
      <c r="F108" s="110"/>
      <c r="G108" s="110"/>
      <c r="H108" s="110"/>
      <c r="I108" s="110"/>
      <c r="J108" s="110"/>
    </row>
    <row r="109" spans="1:10" s="74" customFormat="1" x14ac:dyDescent="0.55000000000000004">
      <c r="A109" s="110"/>
      <c r="B109" s="109"/>
      <c r="C109" s="110"/>
      <c r="D109" s="110"/>
      <c r="E109" s="110"/>
      <c r="F109" s="110"/>
      <c r="G109" s="110"/>
      <c r="H109" s="110"/>
      <c r="I109" s="110"/>
      <c r="J109" s="110"/>
    </row>
    <row r="110" spans="1:10" s="69" customFormat="1" x14ac:dyDescent="0.55000000000000004">
      <c r="A110" s="110"/>
      <c r="B110" s="70" t="s">
        <v>117</v>
      </c>
      <c r="C110" s="70" t="s">
        <v>118</v>
      </c>
      <c r="D110" s="70" t="s">
        <v>119</v>
      </c>
      <c r="E110" s="108" t="s">
        <v>120</v>
      </c>
      <c r="F110" s="110"/>
      <c r="G110" s="110"/>
      <c r="H110" s="110"/>
      <c r="I110" s="110"/>
      <c r="J110" s="110"/>
    </row>
    <row r="111" spans="1:10" x14ac:dyDescent="0.55000000000000004">
      <c r="A111" s="110"/>
      <c r="B111" s="91" t="s">
        <v>126</v>
      </c>
      <c r="C111" s="77">
        <v>200</v>
      </c>
      <c r="D111" s="102" t="s">
        <v>127</v>
      </c>
      <c r="E111" s="73" t="s">
        <v>128</v>
      </c>
      <c r="F111" s="110"/>
      <c r="G111" s="110"/>
      <c r="H111" s="110"/>
      <c r="I111" s="110"/>
      <c r="J111" s="110"/>
    </row>
    <row r="112" spans="1:10" x14ac:dyDescent="0.55000000000000004">
      <c r="A112" s="110"/>
      <c r="B112" s="91"/>
      <c r="C112" s="77"/>
      <c r="D112" s="102"/>
      <c r="E112" s="73"/>
      <c r="F112" s="110"/>
      <c r="G112" s="110"/>
      <c r="H112" s="110"/>
      <c r="I112" s="110"/>
      <c r="J112" s="110"/>
    </row>
    <row r="113" spans="2:5" s="69" customFormat="1" x14ac:dyDescent="0.55000000000000004">
      <c r="B113" s="91"/>
      <c r="C113" s="77"/>
      <c r="D113" s="102"/>
      <c r="E113" s="73"/>
    </row>
    <row r="114" spans="2:5" x14ac:dyDescent="0.55000000000000004">
      <c r="B114" s="91"/>
      <c r="C114" s="77"/>
      <c r="D114" s="102"/>
      <c r="E114" s="73"/>
    </row>
    <row r="115" spans="2:5" s="69" customFormat="1" x14ac:dyDescent="0.55000000000000004">
      <c r="B115" s="110"/>
      <c r="C115" s="110"/>
      <c r="D115" s="110"/>
      <c r="E115" s="110"/>
    </row>
  </sheetData>
  <sheetProtection algorithmName="SHA-512" hashValue="p4HjEFcw7CbfFl6/QnCEguacJYTiMp8SW1WdFZsi20sHc0POK+jqv3OSgt9WkOgq4XNq3KWy23ltxeVowfGAzQ==" saltValue="KJ5+bGZIBQjsscChFjrX1Q==" spinCount="100000" sheet="1" formatCells="0" formatRows="0" insertRows="0"/>
  <protectedRanges>
    <protectedRange sqref="C27:D29 F27:F29 D38:D40" name="Range3"/>
    <protectedRange sqref="F10:F14" name="Range2"/>
    <protectedRange sqref="C10:D14" name="Range1"/>
  </protectedRanges>
  <mergeCells count="15">
    <mergeCell ref="B67:C67"/>
    <mergeCell ref="B57:C57"/>
    <mergeCell ref="B32:C32"/>
    <mergeCell ref="B2:H2"/>
    <mergeCell ref="B3:H3"/>
    <mergeCell ref="B4:H4"/>
    <mergeCell ref="B65:C65"/>
    <mergeCell ref="B66:C66"/>
    <mergeCell ref="B18:C18"/>
    <mergeCell ref="B19:C19"/>
    <mergeCell ref="B33:C33"/>
    <mergeCell ref="E32:G32"/>
    <mergeCell ref="E33:G33"/>
    <mergeCell ref="E18:G18"/>
    <mergeCell ref="E19:G19"/>
  </mergeCells>
  <conditionalFormatting sqref="D111">
    <cfRule type="containsText" dxfId="11" priority="15" operator="containsText" text="Select from drop-down list">
      <formula>NOT(ISERROR(SEARCH("Select from drop-down list",D111)))</formula>
    </cfRule>
    <cfRule type="containsText" dxfId="10" priority="16" operator="containsText" text="Select  from drop-down list">
      <formula>NOT(ISERROR(SEARCH("Select  from drop-down list",D111)))</formula>
    </cfRule>
  </conditionalFormatting>
  <conditionalFormatting sqref="D112:D113">
    <cfRule type="containsText" dxfId="9" priority="13" operator="containsText" text="Select from drop-down list">
      <formula>NOT(ISERROR(SEARCH("Select from drop-down list",D112)))</formula>
    </cfRule>
    <cfRule type="containsText" dxfId="8" priority="14" operator="containsText" text="Select  from drop-down list">
      <formula>NOT(ISERROR(SEARCH("Select  from drop-down list",D112)))</formula>
    </cfRule>
  </conditionalFormatting>
  <conditionalFormatting sqref="D114">
    <cfRule type="containsText" dxfId="7" priority="11" operator="containsText" text="Select from drop-down list">
      <formula>NOT(ISERROR(SEARCH("Select from drop-down list",D114)))</formula>
    </cfRule>
    <cfRule type="containsText" dxfId="6" priority="12" operator="containsText" text="Select  from drop-down list">
      <formula>NOT(ISERROR(SEARCH("Select  from drop-down list",D114)))</formula>
    </cfRule>
  </conditionalFormatting>
  <conditionalFormatting sqref="D101">
    <cfRule type="containsText" dxfId="5" priority="5" operator="containsText" text="Select from drop-down list">
      <formula>NOT(ISERROR(SEARCH("Select from drop-down list",D101)))</formula>
    </cfRule>
    <cfRule type="containsText" dxfId="4" priority="6" operator="containsText" text="Select  from drop-down list">
      <formula>NOT(ISERROR(SEARCH("Select  from drop-down list",D101)))</formula>
    </cfRule>
  </conditionalFormatting>
  <conditionalFormatting sqref="D103 D105">
    <cfRule type="containsText" dxfId="3" priority="3" operator="containsText" text="Select from drop-down list">
      <formula>NOT(ISERROR(SEARCH("Select from drop-down list",D103)))</formula>
    </cfRule>
    <cfRule type="containsText" dxfId="2" priority="4" operator="containsText" text="Select  from drop-down list">
      <formula>NOT(ISERROR(SEARCH("Select  from drop-down list",D103)))</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C83EB28F-5568-4194-9ECE-F80731A07FB1}">
          <x14:formula1>
            <xm:f>References!$J$20:$J$22</xm:f>
          </x14:formula1>
          <xm:sqref>B38:B40</xm:sqref>
        </x14:dataValidation>
        <x14:dataValidation type="list" allowBlank="1" showInputMessage="1" showErrorMessage="1" xr:uid="{E2667668-3FE9-4268-8FAF-A9798C4D6487}">
          <x14:formula1>
            <xm:f>References!$I$2:$I$4</xm:f>
          </x14:formula1>
          <xm:sqref>D111 D112 D113 D114 D101 D103 D105</xm:sqref>
        </x14:dataValidation>
        <x14:dataValidation type="list" allowBlank="1" showInputMessage="1" showErrorMessage="1" xr:uid="{20D2D149-6AF2-45E5-87EE-EA8885F512B6}">
          <x14:formula1>
            <xm:f>References!$G$16:$G$21</xm:f>
          </x14:formula1>
          <xm:sqref>B27:B29</xm:sqref>
        </x14:dataValidation>
        <x14:dataValidation type="list" allowBlank="1" showInputMessage="1" showErrorMessage="1" xr:uid="{0B9E6ED9-8BF1-4A37-9471-0D59655786C1}">
          <x14:formula1>
            <xm:f>References!$G$2:$G$6</xm:f>
          </x14:formula1>
          <xm:sqref>B10:B14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E0A3-9774-4E34-A55E-E78232A2FA67}">
  <sheetPr codeName="Sheet4"/>
  <dimension ref="A1:K50"/>
  <sheetViews>
    <sheetView tabSelected="1" zoomScaleNormal="100" workbookViewId="0">
      <selection activeCell="D36" sqref="D36"/>
    </sheetView>
  </sheetViews>
  <sheetFormatPr defaultColWidth="9.1015625" defaultRowHeight="15" x14ac:dyDescent="0.55000000000000004"/>
  <cols>
    <col min="1" max="1" width="2.1015625" style="16" customWidth="1"/>
    <col min="2" max="2" width="5.41796875" style="16" customWidth="1"/>
    <col min="3" max="3" width="8.578125" style="16" customWidth="1"/>
    <col min="4" max="4" width="25.578125" style="16" customWidth="1"/>
    <col min="5" max="5" width="47" style="17" customWidth="1"/>
    <col min="6" max="6" width="64.578125" style="18" customWidth="1"/>
    <col min="7" max="7" width="35.41796875" style="19" customWidth="1"/>
    <col min="8" max="9" width="35.41796875" style="16" customWidth="1"/>
    <col min="10" max="10" width="59.1015625" style="16" customWidth="1"/>
    <col min="11" max="11" width="35.578125" style="16" customWidth="1"/>
    <col min="12" max="12" width="64.1015625" style="16" customWidth="1"/>
    <col min="13" max="14" width="9.1015625" style="16"/>
    <col min="15" max="15" width="3.578125" style="16" customWidth="1"/>
    <col min="16" max="16384" width="9.1015625" style="16"/>
  </cols>
  <sheetData>
    <row r="1" spans="1:9" ht="17.7" x14ac:dyDescent="0.55000000000000004">
      <c r="A1" s="31" t="s">
        <v>129</v>
      </c>
      <c r="B1" s="53"/>
      <c r="C1" s="31"/>
      <c r="D1" s="31"/>
      <c r="E1" s="31"/>
      <c r="F1" s="31"/>
      <c r="G1" s="31"/>
      <c r="H1" s="31"/>
      <c r="I1" s="31"/>
    </row>
    <row r="2" spans="1:9" s="20" customFormat="1" ht="25.2" x14ac:dyDescent="0.55000000000000004">
      <c r="A2" s="144" t="s">
        <v>130</v>
      </c>
      <c r="B2" s="144"/>
      <c r="C2" s="144"/>
      <c r="D2" s="144"/>
      <c r="E2" s="144"/>
      <c r="F2" s="144"/>
      <c r="G2" s="144"/>
      <c r="H2" s="144"/>
      <c r="I2" s="144"/>
    </row>
    <row r="3" spans="1:9" s="20" customFormat="1" ht="15.75" customHeight="1" x14ac:dyDescent="0.55000000000000004">
      <c r="A3"/>
      <c r="B3"/>
      <c r="C3"/>
      <c r="D3"/>
      <c r="E3"/>
      <c r="F3"/>
      <c r="G3"/>
      <c r="H3"/>
      <c r="I3"/>
    </row>
    <row r="4" spans="1:9" ht="15.3" x14ac:dyDescent="0.55000000000000004">
      <c r="A4" s="32" t="s">
        <v>131</v>
      </c>
      <c r="B4"/>
      <c r="C4"/>
      <c r="D4"/>
      <c r="E4"/>
      <c r="F4"/>
      <c r="G4"/>
      <c r="H4"/>
      <c r="I4"/>
    </row>
    <row r="5" spans="1:9" ht="15.3" x14ac:dyDescent="0.55000000000000004">
      <c r="A5" s="32" t="s">
        <v>132</v>
      </c>
      <c r="B5"/>
      <c r="C5"/>
      <c r="D5"/>
      <c r="E5"/>
      <c r="F5"/>
      <c r="G5"/>
      <c r="H5"/>
      <c r="I5"/>
    </row>
    <row r="6" spans="1:9" ht="15.3" thickBot="1" x14ac:dyDescent="0.6"/>
    <row r="7" spans="1:9" s="24" customFormat="1" ht="25.5" thickBot="1" x14ac:dyDescent="0.6">
      <c r="A7" s="20"/>
      <c r="B7" s="145" t="s">
        <v>27</v>
      </c>
      <c r="C7" s="146"/>
      <c r="D7" s="146"/>
      <c r="E7" s="146"/>
      <c r="F7" s="147"/>
      <c r="G7" s="19"/>
      <c r="H7" s="20"/>
      <c r="I7" s="20"/>
    </row>
    <row r="8" spans="1:9" s="17" customFormat="1" ht="25.2" x14ac:dyDescent="0.55000000000000004">
      <c r="A8" s="20"/>
      <c r="B8" s="16" t="s">
        <v>133</v>
      </c>
      <c r="C8" s="20"/>
      <c r="D8" s="20"/>
      <c r="E8" s="20"/>
      <c r="F8" s="21"/>
      <c r="G8" s="19"/>
      <c r="H8" s="20"/>
      <c r="I8" s="20"/>
    </row>
    <row r="9" spans="1:9" x14ac:dyDescent="0.55000000000000004">
      <c r="G9" s="22"/>
    </row>
    <row r="10" spans="1:9" ht="20.100000000000001" x14ac:dyDescent="0.55000000000000004">
      <c r="B10" s="52" t="s">
        <v>134</v>
      </c>
      <c r="G10" s="22"/>
    </row>
    <row r="11" spans="1:9" ht="17.7" x14ac:dyDescent="0.55000000000000004">
      <c r="F11" s="23"/>
      <c r="G11" s="16"/>
    </row>
    <row r="12" spans="1:9" ht="30" x14ac:dyDescent="0.55000000000000004">
      <c r="A12" s="24"/>
      <c r="D12" s="24" t="s">
        <v>135</v>
      </c>
      <c r="E12" s="24" t="s">
        <v>136</v>
      </c>
      <c r="F12" s="24" t="s">
        <v>137</v>
      </c>
      <c r="G12" s="16"/>
      <c r="I12" s="24"/>
    </row>
    <row r="13" spans="1:9" x14ac:dyDescent="0.55000000000000004">
      <c r="A13" s="17"/>
      <c r="B13" s="24"/>
      <c r="C13" s="24"/>
      <c r="D13" s="44"/>
      <c r="E13" s="45"/>
      <c r="F13" s="46"/>
      <c r="G13" s="16"/>
      <c r="I13" s="17"/>
    </row>
    <row r="14" spans="1:9" x14ac:dyDescent="0.55000000000000004">
      <c r="B14" s="17"/>
      <c r="C14" s="17"/>
      <c r="G14" s="16"/>
    </row>
    <row r="15" spans="1:9" ht="30" x14ac:dyDescent="0.55000000000000004">
      <c r="B15" s="17"/>
      <c r="C15" s="17"/>
      <c r="E15" s="22" t="s">
        <v>138</v>
      </c>
      <c r="F15" s="24" t="s">
        <v>139</v>
      </c>
      <c r="G15" s="16"/>
    </row>
    <row r="16" spans="1:9" s="19" customFormat="1" ht="30" x14ac:dyDescent="0.55000000000000004">
      <c r="A16" s="16"/>
      <c r="B16" s="17"/>
      <c r="C16" s="17"/>
      <c r="D16" s="25" t="s">
        <v>259</v>
      </c>
      <c r="E16" s="41" t="s">
        <v>140</v>
      </c>
      <c r="F16" s="46"/>
      <c r="H16" s="16"/>
      <c r="I16" s="16"/>
    </row>
    <row r="17" spans="1:11" ht="30" x14ac:dyDescent="0.55000000000000004">
      <c r="B17" s="17"/>
      <c r="C17" s="17"/>
      <c r="D17" s="25" t="s">
        <v>259</v>
      </c>
      <c r="E17" s="41" t="s">
        <v>140</v>
      </c>
      <c r="F17" s="46"/>
    </row>
    <row r="18" spans="1:11" x14ac:dyDescent="0.55000000000000004">
      <c r="B18" s="17"/>
      <c r="C18" s="17"/>
    </row>
    <row r="19" spans="1:11" ht="20.100000000000001" x14ac:dyDescent="0.55000000000000004">
      <c r="B19" s="52" t="s">
        <v>141</v>
      </c>
      <c r="G19" s="22"/>
    </row>
    <row r="20" spans="1:11" x14ac:dyDescent="0.55000000000000004">
      <c r="C20" s="17"/>
      <c r="D20" s="17"/>
      <c r="G20" s="16"/>
    </row>
    <row r="21" spans="1:11" ht="30" x14ac:dyDescent="0.55000000000000004">
      <c r="A21" s="19"/>
      <c r="B21" s="19"/>
      <c r="C21" s="19"/>
      <c r="D21" s="26"/>
      <c r="E21" s="22" t="s">
        <v>142</v>
      </c>
      <c r="F21" s="24" t="s">
        <v>143</v>
      </c>
      <c r="G21" s="22" t="s">
        <v>144</v>
      </c>
      <c r="H21" s="27" t="s">
        <v>145</v>
      </c>
      <c r="I21" s="22" t="s">
        <v>146</v>
      </c>
      <c r="J21" s="22" t="s">
        <v>147</v>
      </c>
      <c r="K21" s="19"/>
    </row>
    <row r="22" spans="1:11" s="19" customFormat="1" ht="30" x14ac:dyDescent="0.55000000000000004">
      <c r="A22" s="16"/>
      <c r="B22" s="16"/>
      <c r="C22" s="16"/>
      <c r="D22" s="25" t="s">
        <v>259</v>
      </c>
      <c r="E22" s="42" t="s">
        <v>140</v>
      </c>
      <c r="F22" s="47"/>
      <c r="G22" s="43" t="s">
        <v>140</v>
      </c>
      <c r="H22" s="43" t="s">
        <v>140</v>
      </c>
      <c r="I22" s="54" t="s">
        <v>140</v>
      </c>
      <c r="J22" s="48"/>
      <c r="K22" s="16"/>
    </row>
    <row r="23" spans="1:11" s="28" customFormat="1" ht="30" x14ac:dyDescent="0.55000000000000004">
      <c r="A23" s="16"/>
      <c r="B23" s="16"/>
      <c r="C23" s="16"/>
      <c r="D23" s="25" t="s">
        <v>259</v>
      </c>
      <c r="E23" s="42" t="s">
        <v>140</v>
      </c>
      <c r="F23" s="47"/>
      <c r="G23" s="43" t="s">
        <v>140</v>
      </c>
      <c r="H23" s="43" t="s">
        <v>140</v>
      </c>
      <c r="I23" s="54" t="s">
        <v>140</v>
      </c>
      <c r="J23" s="48"/>
      <c r="K23" s="16"/>
    </row>
    <row r="24" spans="1:11" s="28" customFormat="1" ht="30" x14ac:dyDescent="0.55000000000000004">
      <c r="A24" s="16"/>
      <c r="B24" s="16"/>
      <c r="C24" s="16"/>
      <c r="D24" s="25" t="s">
        <v>259</v>
      </c>
      <c r="E24" s="42" t="s">
        <v>140</v>
      </c>
      <c r="F24" s="47"/>
      <c r="G24" s="43" t="s">
        <v>140</v>
      </c>
      <c r="H24" s="43" t="s">
        <v>140</v>
      </c>
      <c r="I24" s="54" t="s">
        <v>140</v>
      </c>
      <c r="J24" s="48"/>
      <c r="K24" s="16"/>
    </row>
    <row r="25" spans="1:11" s="28" customFormat="1" x14ac:dyDescent="0.55000000000000004">
      <c r="A25" s="16"/>
      <c r="B25" s="16"/>
      <c r="C25" s="16"/>
      <c r="D25" s="16"/>
      <c r="E25" s="17"/>
      <c r="F25" s="18"/>
      <c r="G25" s="16"/>
      <c r="H25" s="16"/>
      <c r="I25" s="16"/>
      <c r="J25" s="16"/>
      <c r="K25" s="16"/>
    </row>
    <row r="26" spans="1:11" s="28" customFormat="1" ht="20.100000000000001" x14ac:dyDescent="0.55000000000000004">
      <c r="A26" s="16"/>
      <c r="B26" s="52" t="s">
        <v>148</v>
      </c>
      <c r="C26" s="16"/>
      <c r="D26" s="16"/>
      <c r="E26" s="17"/>
      <c r="F26" s="18"/>
      <c r="G26" s="22"/>
      <c r="H26" s="16"/>
      <c r="I26" s="16"/>
      <c r="J26" s="16"/>
      <c r="K26" s="16"/>
    </row>
    <row r="27" spans="1:11" s="28" customFormat="1" ht="45" x14ac:dyDescent="0.55000000000000004">
      <c r="A27" s="19"/>
      <c r="B27" s="19"/>
      <c r="C27" s="19"/>
      <c r="D27" s="26"/>
      <c r="E27" s="22" t="s">
        <v>149</v>
      </c>
      <c r="F27" s="24" t="s">
        <v>150</v>
      </c>
      <c r="G27" s="22" t="s">
        <v>151</v>
      </c>
      <c r="H27" s="22" t="s">
        <v>152</v>
      </c>
      <c r="I27" s="22" t="s">
        <v>153</v>
      </c>
      <c r="J27" s="22" t="s">
        <v>154</v>
      </c>
      <c r="K27" s="22" t="s">
        <v>155</v>
      </c>
    </row>
    <row r="28" spans="1:11" ht="30" x14ac:dyDescent="0.55000000000000004">
      <c r="A28" s="28"/>
      <c r="B28" s="28"/>
      <c r="C28" s="28"/>
      <c r="D28" s="25" t="s">
        <v>259</v>
      </c>
      <c r="E28" s="41" t="s">
        <v>140</v>
      </c>
      <c r="F28" s="47"/>
      <c r="G28" s="43" t="s">
        <v>140</v>
      </c>
      <c r="H28" s="48"/>
      <c r="I28" s="54" t="s">
        <v>140</v>
      </c>
      <c r="J28" s="48"/>
      <c r="K28" s="43" t="s">
        <v>140</v>
      </c>
    </row>
    <row r="29" spans="1:11" s="28" customFormat="1" ht="30" x14ac:dyDescent="0.55000000000000004">
      <c r="D29" s="25" t="s">
        <v>259</v>
      </c>
      <c r="E29" s="41" t="s">
        <v>140</v>
      </c>
      <c r="F29" s="47"/>
      <c r="G29" s="43" t="s">
        <v>140</v>
      </c>
      <c r="H29" s="48"/>
      <c r="I29" s="54" t="s">
        <v>140</v>
      </c>
      <c r="J29" s="48"/>
      <c r="K29" s="43" t="s">
        <v>140</v>
      </c>
    </row>
    <row r="30" spans="1:11" s="19" customFormat="1" ht="30" x14ac:dyDescent="0.55000000000000004">
      <c r="A30" s="28"/>
      <c r="B30" s="28"/>
      <c r="C30" s="28"/>
      <c r="D30" s="25" t="s">
        <v>259</v>
      </c>
      <c r="E30" s="41" t="s">
        <v>140</v>
      </c>
      <c r="F30" s="112"/>
      <c r="G30" s="43" t="s">
        <v>140</v>
      </c>
      <c r="H30" s="48"/>
      <c r="I30" s="54" t="s">
        <v>140</v>
      </c>
      <c r="J30" s="48"/>
      <c r="K30" s="43" t="s">
        <v>140</v>
      </c>
    </row>
    <row r="31" spans="1:11" s="19" customFormat="1" ht="17.7" x14ac:dyDescent="0.55000000000000004">
      <c r="A31" s="28"/>
      <c r="B31" s="28"/>
      <c r="C31" s="28"/>
      <c r="D31" s="29"/>
      <c r="E31" s="29"/>
      <c r="F31" s="30"/>
      <c r="H31" s="28"/>
      <c r="I31" s="28"/>
    </row>
    <row r="32" spans="1:11" ht="17.7" x14ac:dyDescent="0.55000000000000004">
      <c r="A32" s="28"/>
      <c r="B32" s="28"/>
      <c r="C32" s="28"/>
      <c r="D32" s="29"/>
      <c r="E32" s="29"/>
      <c r="F32" s="30"/>
      <c r="G32" s="28"/>
      <c r="H32" s="28"/>
      <c r="I32" s="28"/>
    </row>
    <row r="33" spans="1:9" ht="20.100000000000001" x14ac:dyDescent="0.55000000000000004">
      <c r="B33" s="52" t="s">
        <v>156</v>
      </c>
      <c r="G33" s="22"/>
    </row>
    <row r="34" spans="1:9" x14ac:dyDescent="0.55000000000000004">
      <c r="A34" s="28"/>
      <c r="B34" s="22"/>
      <c r="C34" s="22"/>
      <c r="D34" s="22"/>
      <c r="E34" s="22"/>
      <c r="F34" s="24"/>
      <c r="G34" s="28"/>
      <c r="H34" s="28"/>
      <c r="I34" s="28"/>
    </row>
    <row r="35" spans="1:9" ht="45" x14ac:dyDescent="0.55000000000000004">
      <c r="A35" s="19"/>
      <c r="B35" s="19"/>
      <c r="C35" s="19"/>
      <c r="D35" s="19"/>
      <c r="E35" s="22" t="s">
        <v>157</v>
      </c>
      <c r="F35" s="24" t="s">
        <v>158</v>
      </c>
      <c r="G35" s="22" t="s">
        <v>159</v>
      </c>
      <c r="H35" s="19"/>
      <c r="I35" s="19"/>
    </row>
    <row r="36" spans="1:9" ht="69.75" customHeight="1" x14ac:dyDescent="0.55000000000000004">
      <c r="A36" s="19"/>
      <c r="B36" s="19"/>
      <c r="C36" s="19"/>
      <c r="D36" s="19"/>
      <c r="E36" s="49"/>
      <c r="F36" s="50"/>
      <c r="G36" s="51"/>
      <c r="H36" s="19"/>
      <c r="I36" s="19"/>
    </row>
    <row r="37" spans="1:9" x14ac:dyDescent="0.55000000000000004">
      <c r="G37" s="16"/>
    </row>
    <row r="38" spans="1:9" ht="20.100000000000001" x14ac:dyDescent="0.55000000000000004">
      <c r="B38" s="52" t="s">
        <v>160</v>
      </c>
      <c r="G38" s="16"/>
    </row>
    <row r="39" spans="1:9" x14ac:dyDescent="0.55000000000000004">
      <c r="D39" s="141"/>
      <c r="E39" s="142"/>
      <c r="F39" s="143"/>
      <c r="G39" s="16"/>
    </row>
    <row r="40" spans="1:9" x14ac:dyDescent="0.55000000000000004">
      <c r="D40" s="141"/>
      <c r="E40" s="142"/>
      <c r="F40" s="143"/>
      <c r="G40" s="16"/>
    </row>
    <row r="41" spans="1:9" x14ac:dyDescent="0.55000000000000004">
      <c r="D41" s="141"/>
      <c r="E41" s="142"/>
      <c r="F41" s="143"/>
      <c r="G41" s="16"/>
    </row>
    <row r="42" spans="1:9" x14ac:dyDescent="0.55000000000000004">
      <c r="D42" s="141"/>
      <c r="E42" s="142"/>
      <c r="F42" s="143"/>
      <c r="G42" s="16"/>
    </row>
    <row r="43" spans="1:9" x14ac:dyDescent="0.55000000000000004">
      <c r="D43" s="141"/>
      <c r="E43" s="142"/>
      <c r="F43" s="143"/>
      <c r="G43" s="16"/>
    </row>
    <row r="44" spans="1:9" x14ac:dyDescent="0.55000000000000004">
      <c r="F44" s="17"/>
      <c r="G44" s="16"/>
    </row>
    <row r="45" spans="1:9" x14ac:dyDescent="0.55000000000000004">
      <c r="G45" s="16"/>
    </row>
    <row r="46" spans="1:9" x14ac:dyDescent="0.55000000000000004">
      <c r="G46" s="16"/>
    </row>
    <row r="47" spans="1:9" x14ac:dyDescent="0.55000000000000004">
      <c r="G47" s="16"/>
    </row>
    <row r="48" spans="1:9" x14ac:dyDescent="0.55000000000000004">
      <c r="G48" s="16"/>
    </row>
    <row r="49" spans="7:7" x14ac:dyDescent="0.55000000000000004">
      <c r="G49" s="16"/>
    </row>
    <row r="50" spans="7:7" x14ac:dyDescent="0.55000000000000004">
      <c r="G50" s="16"/>
    </row>
  </sheetData>
  <sheetProtection algorithmName="SHA-512" hashValue="7Q59r6jTjWLCqri3m3zlRCRPRyTMdTgTf/6tRg+Bp3fWEmAwcIv8kKCzkv14F53VNPYCN/NjNPvPm8tIwhRFsQ==" saltValue="vffCWGUIA9gGoLa0IWCjOQ==" spinCount="100000" sheet="1" objects="1" scenarios="1" insertRows="0"/>
  <protectedRanges>
    <protectedRange sqref="E16:E17 E22:E24 G22:I24 E28:E30 G28:G30 I28:I30 K28:K30" name="Range2"/>
    <protectedRange sqref="D13:F13 F16:F17 F22:F24 J22:J24 F28:F30 H28:H30 J28:J30 E36:G36 D39:F43" name="Range1"/>
  </protectedRanges>
  <mergeCells count="7">
    <mergeCell ref="D42:F42"/>
    <mergeCell ref="D43:F43"/>
    <mergeCell ref="A2:I2"/>
    <mergeCell ref="B7:F7"/>
    <mergeCell ref="D39:F39"/>
    <mergeCell ref="D40:F40"/>
    <mergeCell ref="D41:F41"/>
  </mergeCells>
  <conditionalFormatting sqref="A1:XFD15 L16:XFD29 J21:K30 A16:I29 A30:XFD1048576">
    <cfRule type="containsText" dxfId="1" priority="1" operator="containsText" text="Select from drop-down list">
      <formula>NOT(ISERROR(SEARCH("Select from drop-down list",A1)))</formula>
    </cfRule>
    <cfRule type="containsText" dxfId="0" priority="2" operator="containsText" text="Select  from drop-down list">
      <formula>NOT(ISERROR(SEARCH("Select  from drop-down list",A1)))</formula>
    </cfRule>
  </conditionalFormatting>
  <hyperlinks>
    <hyperlink ref="B7:F7" r:id="rId1" display="Please refer to Section 3.4 of ENCA Guidance before completing this assessment" xr:uid="{F6AE47DB-2391-4A61-94B7-3EB1B41EBC22}"/>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count="9">
        <x14:dataValidation type="list" allowBlank="1" showInputMessage="1" showErrorMessage="1" xr:uid="{F86F6A02-CE94-4349-8D8F-C19CA6915D82}">
          <x14:formula1>
            <xm:f>References!$I$26:$I$28</xm:f>
          </x14:formula1>
          <xm:sqref>I28:I30</xm:sqref>
        </x14:dataValidation>
        <x14:dataValidation type="list" allowBlank="1" showInputMessage="1" showErrorMessage="1" xr:uid="{8FA15B66-E579-444F-86E9-89CE4FF55D57}">
          <x14:formula1>
            <xm:f>References!$B$26:$B$34</xm:f>
          </x14:formula1>
          <xm:sqref>E16:E17</xm:sqref>
        </x14:dataValidation>
        <x14:dataValidation type="list" allowBlank="1" showInputMessage="1" showErrorMessage="1" xr:uid="{0C7D72E9-237B-4412-9C51-62CD85ADA69A}">
          <x14:formula1>
            <xm:f>References!$C$26:$C$35</xm:f>
          </x14:formula1>
          <xm:sqref>E22:E24</xm:sqref>
        </x14:dataValidation>
        <x14:dataValidation type="list" allowBlank="1" showInputMessage="1" showErrorMessage="1" xr:uid="{DEC56E50-1700-4C13-B75A-6AE7DBE636A2}">
          <x14:formula1>
            <xm:f>References!$D$26:$D$31</xm:f>
          </x14:formula1>
          <xm:sqref>G22:G24</xm:sqref>
        </x14:dataValidation>
        <x14:dataValidation type="list" allowBlank="1" showInputMessage="1" showErrorMessage="1" xr:uid="{B8AF9099-9603-4F95-BA87-CEA0AF5F1A81}">
          <x14:formula1>
            <xm:f>References!$E$26:$E$31</xm:f>
          </x14:formula1>
          <xm:sqref>H22:H24</xm:sqref>
        </x14:dataValidation>
        <x14:dataValidation type="list" allowBlank="1" showInputMessage="1" showErrorMessage="1" xr:uid="{973E56A5-D442-45CD-A69F-183329976B95}">
          <x14:formula1>
            <xm:f>References!$F$26:$F$30</xm:f>
          </x14:formula1>
          <xm:sqref>I22:I24</xm:sqref>
        </x14:dataValidation>
        <x14:dataValidation type="list" allowBlank="1" showInputMessage="1" showErrorMessage="1" xr:uid="{8B5A66ED-EC41-453D-B4A3-E3D384D81122}">
          <x14:formula1>
            <xm:f>References!$G$26:$G$51</xm:f>
          </x14:formula1>
          <xm:sqref>E28:E30</xm:sqref>
        </x14:dataValidation>
        <x14:dataValidation type="list" allowBlank="1" showInputMessage="1" showErrorMessage="1" xr:uid="{BB93AF65-BBDB-440F-899C-BAA13E5AAF50}">
          <x14:formula1>
            <xm:f>References!$H$26:$H$29</xm:f>
          </x14:formula1>
          <xm:sqref>G28:G30</xm:sqref>
        </x14:dataValidation>
        <x14:dataValidation type="list" allowBlank="1" showInputMessage="1" showErrorMessage="1" xr:uid="{74B2AC8E-8564-47B6-A4DA-D4E2A45CF684}">
          <x14:formula1>
            <xm:f>References!$J$26:$J$29</xm:f>
          </x14:formula1>
          <xm:sqref>K28:K30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D4B4-27D9-4902-90DF-6C2A3D5FD437}">
  <sheetPr codeName="Sheet5"/>
  <dimension ref="A1:R20"/>
  <sheetViews>
    <sheetView zoomScaleNormal="100" workbookViewId="0">
      <selection activeCell="L10" sqref="L10"/>
    </sheetView>
  </sheetViews>
  <sheetFormatPr defaultRowHeight="14.4" x14ac:dyDescent="0.55000000000000004"/>
  <cols>
    <col min="2" max="2" width="13.41796875" bestFit="1" customWidth="1"/>
    <col min="3" max="3" width="11.578125" bestFit="1" customWidth="1"/>
    <col min="4" max="4" width="14" customWidth="1"/>
    <col min="5" max="5" width="10.578125" bestFit="1" customWidth="1"/>
    <col min="7" max="7" width="12.1015625" bestFit="1" customWidth="1"/>
    <col min="8" max="9" width="11.578125" bestFit="1" customWidth="1"/>
  </cols>
  <sheetData>
    <row r="1" spans="1:18" x14ac:dyDescent="0.55000000000000004">
      <c r="A1" s="148">
        <v>2020</v>
      </c>
      <c r="B1" s="148"/>
      <c r="C1" s="148"/>
      <c r="D1" s="148"/>
      <c r="E1" s="148"/>
      <c r="F1" s="84"/>
      <c r="G1" s="84">
        <v>2030</v>
      </c>
      <c r="H1" s="84"/>
      <c r="I1" s="84"/>
      <c r="K1" s="84"/>
      <c r="L1" s="84"/>
      <c r="M1" s="84"/>
      <c r="N1" s="84"/>
      <c r="O1" s="84"/>
      <c r="P1" s="84"/>
      <c r="Q1" s="84"/>
      <c r="R1" s="84"/>
    </row>
    <row r="2" spans="1:18" x14ac:dyDescent="0.55000000000000004">
      <c r="B2" s="148"/>
      <c r="C2" s="148"/>
      <c r="D2" s="148"/>
      <c r="E2" s="148"/>
      <c r="F2" s="148"/>
      <c r="G2" s="148"/>
      <c r="H2" s="148"/>
      <c r="I2" s="148"/>
      <c r="K2" s="148"/>
      <c r="L2" s="148"/>
      <c r="M2" s="148"/>
      <c r="N2" s="148"/>
      <c r="O2" s="148"/>
      <c r="P2" s="148"/>
      <c r="Q2" s="148"/>
      <c r="R2" s="148"/>
    </row>
    <row r="3" spans="1:18" ht="14.7" thickBot="1" x14ac:dyDescent="0.6">
      <c r="B3" t="s">
        <v>161</v>
      </c>
      <c r="C3" t="s">
        <v>162</v>
      </c>
      <c r="D3" t="s">
        <v>163</v>
      </c>
      <c r="G3" t="s">
        <v>161</v>
      </c>
      <c r="H3" t="s">
        <v>162</v>
      </c>
      <c r="I3" t="s">
        <v>163</v>
      </c>
    </row>
    <row r="4" spans="1:18" x14ac:dyDescent="0.55000000000000004">
      <c r="B4" t="s">
        <v>164</v>
      </c>
      <c r="C4" s="85">
        <v>76</v>
      </c>
      <c r="D4" s="85">
        <v>0.08</v>
      </c>
      <c r="G4" t="s">
        <v>164</v>
      </c>
      <c r="H4">
        <v>76</v>
      </c>
      <c r="I4">
        <v>0.08</v>
      </c>
    </row>
    <row r="5" spans="1:18" x14ac:dyDescent="0.55000000000000004">
      <c r="B5" t="s">
        <v>165</v>
      </c>
      <c r="C5" s="86">
        <v>41.7</v>
      </c>
      <c r="D5" s="86">
        <v>1.7000000000000001E-2</v>
      </c>
      <c r="G5" t="s">
        <v>165</v>
      </c>
      <c r="H5">
        <v>42.3</v>
      </c>
      <c r="I5">
        <v>1.2999999999999999E-2</v>
      </c>
    </row>
    <row r="6" spans="1:18" x14ac:dyDescent="0.55000000000000004">
      <c r="B6" t="s">
        <v>166</v>
      </c>
      <c r="C6" s="86">
        <v>138</v>
      </c>
      <c r="D6" s="86">
        <v>0.39700000000000002</v>
      </c>
      <c r="G6" t="s">
        <v>166</v>
      </c>
      <c r="H6">
        <v>117.1</v>
      </c>
      <c r="I6">
        <v>0.158</v>
      </c>
    </row>
    <row r="7" spans="1:18" x14ac:dyDescent="0.55000000000000004">
      <c r="B7" t="s">
        <v>167</v>
      </c>
      <c r="C7" s="86">
        <v>22.3</v>
      </c>
      <c r="D7" s="86">
        <v>0.184</v>
      </c>
      <c r="G7" t="s">
        <v>168</v>
      </c>
      <c r="H7">
        <v>29.8</v>
      </c>
      <c r="I7">
        <v>0.184</v>
      </c>
    </row>
    <row r="8" spans="1:18" ht="14.7" thickBot="1" x14ac:dyDescent="0.6">
      <c r="B8" t="s">
        <v>169</v>
      </c>
      <c r="C8" s="87">
        <v>0</v>
      </c>
      <c r="D8" s="87">
        <v>0</v>
      </c>
      <c r="G8" t="s">
        <v>169</v>
      </c>
      <c r="H8">
        <v>0</v>
      </c>
      <c r="I8">
        <v>0</v>
      </c>
    </row>
    <row r="12" spans="1:18" x14ac:dyDescent="0.55000000000000004">
      <c r="B12" s="148" t="s">
        <v>257</v>
      </c>
      <c r="C12" s="148"/>
      <c r="D12" s="148"/>
      <c r="E12" s="148"/>
      <c r="F12" s="148"/>
      <c r="G12" s="148"/>
      <c r="H12" s="148"/>
      <c r="I12" s="148"/>
      <c r="J12" s="148"/>
      <c r="K12" s="148"/>
      <c r="L12" s="148"/>
      <c r="M12" s="148"/>
      <c r="N12" s="148"/>
      <c r="O12" s="148"/>
      <c r="P12" s="148"/>
      <c r="Q12" s="148"/>
      <c r="R12" s="148"/>
    </row>
    <row r="13" spans="1:18" x14ac:dyDescent="0.55000000000000004">
      <c r="B13">
        <v>2020</v>
      </c>
      <c r="I13">
        <v>2030</v>
      </c>
    </row>
    <row r="14" spans="1:18" x14ac:dyDescent="0.55000000000000004">
      <c r="C14" t="s">
        <v>170</v>
      </c>
      <c r="D14" t="s">
        <v>171</v>
      </c>
      <c r="J14" t="s">
        <v>170</v>
      </c>
      <c r="K14" t="s">
        <v>171</v>
      </c>
      <c r="O14" s="83"/>
      <c r="P14" s="83"/>
      <c r="Q14" s="83"/>
      <c r="R14" s="83"/>
    </row>
    <row r="15" spans="1:18" x14ac:dyDescent="0.55000000000000004">
      <c r="B15" t="s">
        <v>172</v>
      </c>
      <c r="C15">
        <v>56.1</v>
      </c>
      <c r="D15" s="5">
        <v>0.13500000000000001</v>
      </c>
      <c r="I15" t="s">
        <v>172</v>
      </c>
      <c r="J15">
        <v>56.8</v>
      </c>
      <c r="K15" s="5">
        <v>0.08</v>
      </c>
      <c r="O15" s="83"/>
      <c r="P15" s="83"/>
      <c r="Q15" s="83"/>
      <c r="R15" s="83"/>
    </row>
    <row r="16" spans="1:18" x14ac:dyDescent="0.55000000000000004">
      <c r="B16" t="s">
        <v>173</v>
      </c>
      <c r="C16">
        <v>103.5</v>
      </c>
      <c r="D16" s="5">
        <v>9.7000000000000003E-2</v>
      </c>
      <c r="I16" t="s">
        <v>173</v>
      </c>
      <c r="J16">
        <v>88</v>
      </c>
      <c r="K16" s="5">
        <v>9.7000000000000003E-2</v>
      </c>
      <c r="O16" s="83"/>
      <c r="P16" s="83"/>
      <c r="Q16" s="83"/>
      <c r="R16" s="83"/>
    </row>
    <row r="17" spans="2:18" x14ac:dyDescent="0.55000000000000004">
      <c r="B17" t="s">
        <v>174</v>
      </c>
      <c r="C17">
        <v>91.8</v>
      </c>
      <c r="D17" s="5">
        <v>4.0000000000000001E-3</v>
      </c>
      <c r="I17" t="s">
        <v>174</v>
      </c>
      <c r="J17">
        <v>91.8</v>
      </c>
      <c r="K17" s="5">
        <v>4.0000000000000001E-3</v>
      </c>
      <c r="O17" s="83"/>
      <c r="P17" s="83"/>
      <c r="Q17" s="83"/>
      <c r="R17" s="83"/>
    </row>
    <row r="18" spans="2:18" x14ac:dyDescent="0.55000000000000004">
      <c r="B18" t="s">
        <v>175</v>
      </c>
      <c r="C18">
        <v>56.6</v>
      </c>
      <c r="D18" s="5">
        <v>6.0000000000000001E-3</v>
      </c>
      <c r="I18" t="s">
        <v>175</v>
      </c>
      <c r="J18">
        <v>39</v>
      </c>
      <c r="K18" s="5">
        <v>6.0000000000000001E-3</v>
      </c>
      <c r="O18" s="83"/>
      <c r="P18" s="83"/>
      <c r="Q18" s="83"/>
      <c r="R18" s="83"/>
    </row>
    <row r="19" spans="2:18" x14ac:dyDescent="0.55000000000000004">
      <c r="B19" t="s">
        <v>176</v>
      </c>
      <c r="C19">
        <v>54.4</v>
      </c>
      <c r="D19" s="5">
        <v>4.0000000000000001E-3</v>
      </c>
      <c r="I19" t="s">
        <v>176</v>
      </c>
      <c r="J19">
        <v>45</v>
      </c>
      <c r="K19" s="5">
        <v>4.0000000000000001E-3</v>
      </c>
      <c r="O19" s="83"/>
      <c r="P19" s="83"/>
      <c r="Q19" s="83"/>
      <c r="R19" s="83"/>
    </row>
    <row r="20" spans="2:18" x14ac:dyDescent="0.55000000000000004">
      <c r="B20" t="s">
        <v>169</v>
      </c>
      <c r="C20">
        <v>0</v>
      </c>
      <c r="D20" s="5">
        <v>0</v>
      </c>
      <c r="I20" t="s">
        <v>169</v>
      </c>
      <c r="J20">
        <v>0</v>
      </c>
      <c r="K20" s="5">
        <v>0</v>
      </c>
      <c r="O20" s="83"/>
      <c r="P20" s="83"/>
      <c r="Q20" s="83"/>
      <c r="R20" s="83"/>
    </row>
  </sheetData>
  <sheetProtection algorithmName="SHA-512" hashValue="czNoC8zh3jg8hWTOP8j48nCZWPJwLMNys1LOCL/k6f4ktwHWjvrHGgVqtpSLLtJHo/6750CgoFu9BU/nUmhcHg==" saltValue="5uhPU8+corkJqARern1GnA==" spinCount="100000" sheet="1" objects="1" scenarios="1"/>
  <mergeCells count="6">
    <mergeCell ref="B12:R12"/>
    <mergeCell ref="A1:E1"/>
    <mergeCell ref="G2:I2"/>
    <mergeCell ref="B2:F2"/>
    <mergeCell ref="K2:O2"/>
    <mergeCell ref="P2:R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06C5-8E80-4D0A-BD2E-B81AAB46AC0D}">
  <sheetPr codeName="Sheet6"/>
  <dimension ref="B1:O51"/>
  <sheetViews>
    <sheetView zoomScaleNormal="100" workbookViewId="0">
      <selection activeCell="K11" sqref="K11"/>
    </sheetView>
  </sheetViews>
  <sheetFormatPr defaultRowHeight="14.4" x14ac:dyDescent="0.55000000000000004"/>
  <sheetData>
    <row r="1" spans="2:15" x14ac:dyDescent="0.55000000000000004">
      <c r="B1" s="6" t="s">
        <v>177</v>
      </c>
      <c r="G1" s="6" t="s">
        <v>161</v>
      </c>
      <c r="I1" s="6" t="s">
        <v>178</v>
      </c>
      <c r="J1" s="6"/>
      <c r="O1" s="6" t="s">
        <v>179</v>
      </c>
    </row>
    <row r="2" spans="2:15" x14ac:dyDescent="0.55000000000000004">
      <c r="B2" t="s">
        <v>180</v>
      </c>
      <c r="G2" t="s">
        <v>164</v>
      </c>
      <c r="I2" t="s">
        <v>181</v>
      </c>
      <c r="O2" t="s">
        <v>182</v>
      </c>
    </row>
    <row r="3" spans="2:15" x14ac:dyDescent="0.55000000000000004">
      <c r="B3" t="s">
        <v>183</v>
      </c>
      <c r="G3" t="s">
        <v>165</v>
      </c>
      <c r="I3" t="s">
        <v>127</v>
      </c>
      <c r="O3" t="s">
        <v>184</v>
      </c>
    </row>
    <row r="4" spans="2:15" x14ac:dyDescent="0.55000000000000004">
      <c r="B4" t="s">
        <v>185</v>
      </c>
      <c r="G4" t="s">
        <v>166</v>
      </c>
      <c r="I4" t="s">
        <v>186</v>
      </c>
    </row>
    <row r="5" spans="2:15" x14ac:dyDescent="0.55000000000000004">
      <c r="B5" t="s">
        <v>187</v>
      </c>
      <c r="G5" t="s">
        <v>168</v>
      </c>
    </row>
    <row r="6" spans="2:15" x14ac:dyDescent="0.55000000000000004">
      <c r="B6" t="s">
        <v>188</v>
      </c>
      <c r="G6" t="s">
        <v>169</v>
      </c>
    </row>
    <row r="7" spans="2:15" x14ac:dyDescent="0.55000000000000004">
      <c r="B7" t="s">
        <v>189</v>
      </c>
      <c r="J7" s="6"/>
    </row>
    <row r="8" spans="2:15" x14ac:dyDescent="0.55000000000000004">
      <c r="B8" t="s">
        <v>169</v>
      </c>
    </row>
    <row r="11" spans="2:15" x14ac:dyDescent="0.55000000000000004">
      <c r="B11" s="6"/>
    </row>
    <row r="15" spans="2:15" x14ac:dyDescent="0.55000000000000004">
      <c r="G15" s="6" t="s">
        <v>190</v>
      </c>
    </row>
    <row r="16" spans="2:15" x14ac:dyDescent="0.55000000000000004">
      <c r="B16" s="6"/>
      <c r="G16" t="s">
        <v>172</v>
      </c>
    </row>
    <row r="17" spans="2:11" x14ac:dyDescent="0.55000000000000004">
      <c r="G17" t="s">
        <v>173</v>
      </c>
    </row>
    <row r="18" spans="2:11" x14ac:dyDescent="0.55000000000000004">
      <c r="G18" t="s">
        <v>174</v>
      </c>
    </row>
    <row r="19" spans="2:11" x14ac:dyDescent="0.55000000000000004">
      <c r="G19" t="s">
        <v>175</v>
      </c>
      <c r="K19" t="s">
        <v>191</v>
      </c>
    </row>
    <row r="20" spans="2:11" x14ac:dyDescent="0.55000000000000004">
      <c r="G20" t="s">
        <v>176</v>
      </c>
      <c r="J20" t="s">
        <v>192</v>
      </c>
      <c r="K20">
        <v>25</v>
      </c>
    </row>
    <row r="21" spans="2:11" x14ac:dyDescent="0.55000000000000004">
      <c r="G21" t="s">
        <v>169</v>
      </c>
      <c r="J21" t="s">
        <v>61</v>
      </c>
      <c r="K21">
        <v>1</v>
      </c>
    </row>
    <row r="22" spans="2:11" x14ac:dyDescent="0.55000000000000004">
      <c r="J22" t="s">
        <v>63</v>
      </c>
      <c r="K22">
        <v>298</v>
      </c>
    </row>
    <row r="24" spans="2:11" x14ac:dyDescent="0.55000000000000004">
      <c r="B24" s="6" t="s">
        <v>193</v>
      </c>
    </row>
    <row r="25" spans="2:11" x14ac:dyDescent="0.55000000000000004">
      <c r="B25" s="6" t="s">
        <v>138</v>
      </c>
      <c r="C25" s="6" t="s">
        <v>194</v>
      </c>
      <c r="D25" s="6" t="s">
        <v>144</v>
      </c>
      <c r="E25" s="6" t="s">
        <v>145</v>
      </c>
      <c r="F25" s="6" t="s">
        <v>146</v>
      </c>
      <c r="G25" s="6" t="s">
        <v>149</v>
      </c>
      <c r="H25" s="6" t="s">
        <v>151</v>
      </c>
      <c r="I25" s="6" t="s">
        <v>153</v>
      </c>
      <c r="J25" s="6" t="s">
        <v>155</v>
      </c>
    </row>
    <row r="26" spans="2:11" x14ac:dyDescent="0.55000000000000004">
      <c r="B26" t="s">
        <v>140</v>
      </c>
      <c r="C26" t="s">
        <v>140</v>
      </c>
      <c r="D26" t="s">
        <v>140</v>
      </c>
      <c r="E26" t="s">
        <v>140</v>
      </c>
      <c r="F26" t="s">
        <v>140</v>
      </c>
      <c r="G26" t="s">
        <v>140</v>
      </c>
      <c r="H26" t="s">
        <v>140</v>
      </c>
      <c r="I26" t="s">
        <v>140</v>
      </c>
      <c r="J26" t="s">
        <v>140</v>
      </c>
    </row>
    <row r="27" spans="2:11" x14ac:dyDescent="0.55000000000000004">
      <c r="B27" t="s">
        <v>195</v>
      </c>
      <c r="C27" t="s">
        <v>196</v>
      </c>
      <c r="D27" t="s">
        <v>197</v>
      </c>
      <c r="E27" t="s">
        <v>198</v>
      </c>
      <c r="F27" t="s">
        <v>199</v>
      </c>
      <c r="G27" t="s">
        <v>200</v>
      </c>
      <c r="H27" t="s">
        <v>201</v>
      </c>
      <c r="I27" t="s">
        <v>202</v>
      </c>
      <c r="J27" t="s">
        <v>203</v>
      </c>
    </row>
    <row r="28" spans="2:11" x14ac:dyDescent="0.55000000000000004">
      <c r="B28" t="s">
        <v>204</v>
      </c>
      <c r="C28" t="s">
        <v>205</v>
      </c>
      <c r="D28" t="s">
        <v>206</v>
      </c>
      <c r="E28" t="s">
        <v>207</v>
      </c>
      <c r="F28" t="s">
        <v>208</v>
      </c>
      <c r="G28" t="s">
        <v>209</v>
      </c>
      <c r="H28" t="s">
        <v>210</v>
      </c>
      <c r="I28" t="s">
        <v>211</v>
      </c>
      <c r="J28" t="s">
        <v>212</v>
      </c>
    </row>
    <row r="29" spans="2:11" x14ac:dyDescent="0.55000000000000004">
      <c r="B29" t="s">
        <v>213</v>
      </c>
      <c r="C29" t="s">
        <v>214</v>
      </c>
      <c r="D29" t="s">
        <v>215</v>
      </c>
      <c r="E29" t="s">
        <v>216</v>
      </c>
      <c r="F29" t="s">
        <v>217</v>
      </c>
      <c r="G29" t="s">
        <v>218</v>
      </c>
      <c r="H29" t="s">
        <v>219</v>
      </c>
      <c r="J29" t="s">
        <v>220</v>
      </c>
    </row>
    <row r="30" spans="2:11" x14ac:dyDescent="0.55000000000000004">
      <c r="B30" t="s">
        <v>221</v>
      </c>
      <c r="C30" t="s">
        <v>222</v>
      </c>
      <c r="D30" t="s">
        <v>223</v>
      </c>
      <c r="E30" t="s">
        <v>224</v>
      </c>
      <c r="F30" t="s">
        <v>225</v>
      </c>
      <c r="G30" t="s">
        <v>226</v>
      </c>
    </row>
    <row r="31" spans="2:11" x14ac:dyDescent="0.55000000000000004">
      <c r="B31" t="s">
        <v>227</v>
      </c>
      <c r="C31" t="s">
        <v>228</v>
      </c>
      <c r="D31" t="s">
        <v>229</v>
      </c>
      <c r="E31" t="s">
        <v>230</v>
      </c>
      <c r="G31" t="s">
        <v>231</v>
      </c>
    </row>
    <row r="32" spans="2:11" x14ac:dyDescent="0.55000000000000004">
      <c r="B32" t="s">
        <v>232</v>
      </c>
      <c r="C32" t="s">
        <v>233</v>
      </c>
      <c r="G32" t="s">
        <v>234</v>
      </c>
    </row>
    <row r="33" spans="2:7" x14ac:dyDescent="0.55000000000000004">
      <c r="B33" t="s">
        <v>235</v>
      </c>
      <c r="C33" t="s">
        <v>236</v>
      </c>
      <c r="G33" t="s">
        <v>237</v>
      </c>
    </row>
    <row r="34" spans="2:7" x14ac:dyDescent="0.55000000000000004">
      <c r="B34" t="s">
        <v>238</v>
      </c>
      <c r="C34" t="s">
        <v>169</v>
      </c>
      <c r="G34" t="s">
        <v>239</v>
      </c>
    </row>
    <row r="35" spans="2:7" x14ac:dyDescent="0.55000000000000004">
      <c r="C35" t="s">
        <v>240</v>
      </c>
      <c r="G35" t="s">
        <v>241</v>
      </c>
    </row>
    <row r="36" spans="2:7" x14ac:dyDescent="0.55000000000000004">
      <c r="G36" t="s">
        <v>242</v>
      </c>
    </row>
    <row r="37" spans="2:7" x14ac:dyDescent="0.55000000000000004">
      <c r="G37" t="s">
        <v>243</v>
      </c>
    </row>
    <row r="38" spans="2:7" x14ac:dyDescent="0.55000000000000004">
      <c r="G38" t="s">
        <v>244</v>
      </c>
    </row>
    <row r="39" spans="2:7" x14ac:dyDescent="0.55000000000000004">
      <c r="G39" t="s">
        <v>245</v>
      </c>
    </row>
    <row r="40" spans="2:7" x14ac:dyDescent="0.55000000000000004">
      <c r="G40" t="s">
        <v>246</v>
      </c>
    </row>
    <row r="41" spans="2:7" x14ac:dyDescent="0.55000000000000004">
      <c r="G41" t="s">
        <v>247</v>
      </c>
    </row>
    <row r="42" spans="2:7" x14ac:dyDescent="0.55000000000000004">
      <c r="G42" t="s">
        <v>248</v>
      </c>
    </row>
    <row r="43" spans="2:7" x14ac:dyDescent="0.55000000000000004">
      <c r="G43" t="s">
        <v>249</v>
      </c>
    </row>
    <row r="44" spans="2:7" x14ac:dyDescent="0.55000000000000004">
      <c r="G44" t="s">
        <v>250</v>
      </c>
    </row>
    <row r="45" spans="2:7" x14ac:dyDescent="0.55000000000000004">
      <c r="G45" t="s">
        <v>251</v>
      </c>
    </row>
    <row r="46" spans="2:7" x14ac:dyDescent="0.55000000000000004">
      <c r="G46" t="s">
        <v>252</v>
      </c>
    </row>
    <row r="47" spans="2:7" x14ac:dyDescent="0.55000000000000004">
      <c r="G47" t="s">
        <v>253</v>
      </c>
    </row>
    <row r="48" spans="2:7" x14ac:dyDescent="0.55000000000000004">
      <c r="G48" t="s">
        <v>254</v>
      </c>
    </row>
    <row r="49" spans="7:7" x14ac:dyDescent="0.55000000000000004">
      <c r="G49" t="s">
        <v>255</v>
      </c>
    </row>
    <row r="50" spans="7:7" x14ac:dyDescent="0.55000000000000004">
      <c r="G50" t="s">
        <v>256</v>
      </c>
    </row>
    <row r="51" spans="7:7" x14ac:dyDescent="0.55000000000000004">
      <c r="G51" t="s">
        <v>169</v>
      </c>
    </row>
  </sheetData>
  <sheetProtection algorithmName="SHA-512" hashValue="xbJjjh3fHsH/rhM8SKD3AEfo9KmvPDvBURI3o36/+5CktAeI7Vvj1Jddg4svcFRjuxSACTGVbi8wBO788PZUiw==" saltValue="XVZF3nEKMlZg1eaEe3htnA=="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2020-09-16T14:23:52+00:00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TermInfo xmlns="http://schemas.microsoft.com/office/infopath/2007/PartnerControls">
          <TermName xmlns="http://schemas.microsoft.com/office/infopath/2007/PartnerControls">Head of Energy and Climate Change</TermName>
          <TermId xmlns="http://schemas.microsoft.com/office/infopath/2007/PartnerControls">7c813194-1d58-4b30-a0f3-2e2b1d0957fd</TermId>
        </TermInfo>
      </Term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CIRRUSPreviousRetentionPolicy xmlns="b413c3fd-5a3b-4239-b985-69032e371c04"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Corp PPP Review</Retention_x0020_Label>
    <LegacyCopyright xmlns="b67a7830-db79-4a49-bf27-2aff92a2201a" xsi:nil="true"/>
    <LegacyCaseReferenceNumber xmlns="a172083e-e40c-4314-b43a-827352a1ed2c"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Value>248</Value>
    </TaxCatchAll>
    <LegacyNumericClass xmlns="b67a7830-db79-4a49-bf27-2aff92a2201a" xsi:nil="true"/>
    <LegacyCurrentLocation xmlns="b67a7830-db79-4a49-bf27-2aff92a2201a" xsi:nil="true"/>
    <_dlc_DocId xmlns="0063f72e-ace3-48fb-9c1f-5b513408b31f">2QFN7KK647Q6-827062393-142207</_dlc_DocId>
    <_dlc_DocIdUrl xmlns="0063f72e-ace3-48fb-9c1f-5b513408b31f">
      <Url>https://beisgov.sharepoint.com/sites/beis/318/_layouts/15/DocIdRedir.aspx?ID=2QFN7KK647Q6-827062393-142207</Url>
      <Description>2QFN7KK647Q6-827062393-142207</Description>
    </_dlc_DocIdUrl>
    <SharedWithUsers xmlns="0063f72e-ace3-48fb-9c1f-5b513408b31f">
      <UserInfo>
        <DisplayName>Leeson, Duncan (Science &amp; Innovation - Engineering)</DisplayName>
        <AccountId>26365</AccountId>
        <AccountType/>
      </UserInfo>
      <UserInfo>
        <DisplayName>Quarton, Chris (Science &amp; Innovation - Engineering)</DisplayName>
        <AccountId>13761</AccountId>
        <AccountType/>
      </UserInfo>
    </SharedWithUsers>
  </documentManagement>
</p:properties>
</file>

<file path=customXml/item4.xml>��< ? x m l   v e r s i o n = " 1 . 0 "   e n c o d i n g = " u t f - 1 6 " ? > < D a t a M a s h u p   x m l n s = " h t t p : / / s c h e m a s . m i c r o s o f t . c o m / D a t a M a s h u p " > A A A A A B k D A A B Q S w M E F A A C A A g A 5 1 U Z U d Z 0 2 z a p A A A A + A A A A B I A H A B D b 2 5 m a W c v U G F j a 2 F n Z S 5 4 b W w g o h g A K K A U A A A A A A A A A A A A A A A A A A A A A A A A A A A A h Y 9 L D o I w G I S v Q r q n L e A D y U 9 J d O F G E h M T 4 7 Y p F R q h G F o s d 3 P h k b y C J D 5 3 L m f y T f L N / X q D b G h q 7 y I 7 o 1 q d o g B T 5 E k t 2 k L p M k W 9 P f o x y h h s u T j x U n o j r E 0 y G J W i y t p z Q o h z D r s I t 1 1 J Q k o D c s g 3 O 1 H J h v t K G 8 u 1 k O i z K v 6 v E I P 9 U 4 a F O I 7 w N F 5 M 8 H w W A H n X k C v 9 R c L R G F M g P y W s + t r 2 n W R S + + s l k H c E 8 n r B H l B L A w Q U A A I A C A D n V R l 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5 1 U Z U S i K R 7 g O A A A A E Q A A A B M A H A B G b 3 J t d W x h c y 9 T Z W N 0 a W 9 u M S 5 t I K I Y A C i g F A A A A A A A A A A A A A A A A A A A A A A A A A A A A C t O T S 7 J z M 9 T C I b Q h t Y A U E s B A i 0 A F A A C A A g A 5 1 U Z U d Z 0 2 z a p A A A A + A A A A B I A A A A A A A A A A A A A A A A A A A A A A E N v b m Z p Z y 9 Q Y W N r Y W d l L n h t b F B L A Q I t A B Q A A g A I A O d V G V E P y u m r p A A A A O k A A A A T A A A A A A A A A A A A A A A A A P U A A A B b Q 2 9 u d G V u d F 9 U e X B l c 1 0 u e G 1 s U E s B A i 0 A F A A C A A g A 5 1 U Z U S 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V L e V H b A A h F l p j b / U 2 E c U Q A A A A A A g A A A A A A A 2 Y A A M A A A A A Q A A A A h E F B 7 K S j + F w e F u u o I P W C C w A A A A A E g A A A o A A A A B A A A A B D l O 5 Z s R x g I M r p x m w W F y I 8 U A A A A L R R 4 O f F c R H K j c D K x J M f / r H x 0 r F 2 F M e D 6 F h c O S H W 7 o a e w w S 7 S X M Q M k Q s O L E C B P V 9 5 V y X S P G M P K K r 0 1 m 7 F L H Q W N b x G Y W Y G c j r g v T H 8 p V c + v r S F A A A A N t Z 6 f Q B r N U o H Q w Y t g X c F V g c 8 D n c < / D a t a M a s h u p > 
</file>

<file path=customXml/item5.xml><?xml version="1.0" encoding="utf-8"?>
<ct:contentTypeSchema xmlns:ct="http://schemas.microsoft.com/office/2006/metadata/contentType" xmlns:ma="http://schemas.microsoft.com/office/2006/metadata/properties/metaAttributes" ct:_="" ma:_="" ma:contentTypeName="Document" ma:contentTypeID="0x01010065E6C6CDC1D8C249923F9934AC3E7679" ma:contentTypeVersion="18086" ma:contentTypeDescription="Create a new document." ma:contentTypeScope="" ma:versionID="2b1eed3520de0f8a594988a57eba87e9">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xmlns:ns8="b3db204f-fc43-4fcd-a8b4-6e137fc727fc" targetNamespace="http://schemas.microsoft.com/office/2006/metadata/properties" ma:root="true" ma:fieldsID="651e8cd1782351457dcc6a0ab2943680" ns2:_="" ns3:_="" ns4:_="" ns5:_="" ns6:_="" ns7:_="" ns8: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import namespace="b3db204f-fc43-4fcd-a8b4-6e137fc727fc"/>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3:CIRRUSPreviousRetentionPolicy" minOccurs="0"/>
                <xsd:element ref="ns6:LegacyCaseReferenceNumber" minOccurs="0"/>
                <xsd:element ref="ns8:MediaServiceMetadata" minOccurs="0"/>
                <xsd:element ref="ns8:MediaServiceFastMetadata" minOccurs="0"/>
                <xsd:element ref="ns4:SharedWithUsers" minOccurs="0"/>
                <xsd:element ref="ns4:SharedWithDetails" minOccurs="0"/>
                <xsd:element ref="ns8:MediaServiceAutoTags" minOccurs="0"/>
                <xsd:element ref="ns8:MediaServiceOCR" minOccurs="0"/>
                <xsd:element ref="ns8:MediaServiceGenerationTime" minOccurs="0"/>
                <xsd:element ref="ns8:MediaServiceEventHashCode" minOccurs="0"/>
                <xsd:element ref="ns8:MediaServiceAutoKeyPoints" minOccurs="0"/>
                <xsd:element ref="ns8:MediaServiceKeyPoints" minOccurs="0"/>
                <xsd:element ref="ns8: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element name="CIRRUSPreviousRetentionPolicy" ma:index="65" nillable="true" ma:displayName="Previous Retention Policy" ma:description="The retention policy of the document in its previous location." ma:internalName="CIRRUSPreviousRetentionPolic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element name="SharedWithUsers" ma:index="6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element name="LegacyCaseReferenceNumber" ma:index="66" nillable="true" ma:displayName="Legacy Case Reference Number" ma:internalName="LegacyCaseReferenceNumb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db204f-fc43-4fcd-a8b4-6e137fc727fc" elementFormDefault="qualified">
    <xsd:import namespace="http://schemas.microsoft.com/office/2006/documentManagement/types"/>
    <xsd:import namespace="http://schemas.microsoft.com/office/infopath/2007/PartnerControls"/>
    <xsd:element name="MediaServiceMetadata" ma:index="67" nillable="true" ma:displayName="MediaServiceMetadata" ma:hidden="true" ma:internalName="MediaServiceMetadata" ma:readOnly="true">
      <xsd:simpleType>
        <xsd:restriction base="dms:Note"/>
      </xsd:simpleType>
    </xsd:element>
    <xsd:element name="MediaServiceFastMetadata" ma:index="68" nillable="true" ma:displayName="MediaServiceFastMetadata" ma:hidden="true" ma:internalName="MediaServiceFastMetadata" ma:readOnly="true">
      <xsd:simpleType>
        <xsd:restriction base="dms:Note"/>
      </xsd:simpleType>
    </xsd:element>
    <xsd:element name="MediaServiceAutoTags" ma:index="71" nillable="true" ma:displayName="Tags" ma:internalName="MediaServiceAutoTags" ma:readOnly="true">
      <xsd:simpleType>
        <xsd:restriction base="dms:Text"/>
      </xsd:simpleType>
    </xsd:element>
    <xsd:element name="MediaServiceOCR" ma:index="72" nillable="true" ma:displayName="Extracted Text" ma:internalName="MediaServiceOCR" ma:readOnly="true">
      <xsd:simpleType>
        <xsd:restriction base="dms:Note">
          <xsd:maxLength value="255"/>
        </xsd:restriction>
      </xsd:simpleType>
    </xsd:element>
    <xsd:element name="MediaServiceGenerationTime" ma:index="73" nillable="true" ma:displayName="MediaServiceGenerationTime" ma:hidden="true" ma:internalName="MediaServiceGenerationTime" ma:readOnly="true">
      <xsd:simpleType>
        <xsd:restriction base="dms:Text"/>
      </xsd:simpleType>
    </xsd:element>
    <xsd:element name="MediaServiceEventHashCode" ma:index="74" nillable="true" ma:displayName="MediaServiceEventHashCode" ma:hidden="true" ma:internalName="MediaServiceEventHashCode" ma:readOnly="true">
      <xsd:simpleType>
        <xsd:restriction base="dms:Text"/>
      </xsd:simpleType>
    </xsd:element>
    <xsd:element name="MediaServiceAutoKeyPoints" ma:index="75" nillable="true" ma:displayName="MediaServiceAutoKeyPoints" ma:hidden="true" ma:internalName="MediaServiceAutoKeyPoints" ma:readOnly="true">
      <xsd:simpleType>
        <xsd:restriction base="dms:Note"/>
      </xsd:simpleType>
    </xsd:element>
    <xsd:element name="MediaServiceKeyPoints" ma:index="76" nillable="true" ma:displayName="KeyPoints" ma:internalName="MediaServiceKeyPoints" ma:readOnly="true">
      <xsd:simpleType>
        <xsd:restriction base="dms:Note">
          <xsd:maxLength value="255"/>
        </xsd:restriction>
      </xsd:simpleType>
    </xsd:element>
    <xsd:element name="MediaServiceDateTaken" ma:index="7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D9EDBE-C11B-4E94-B553-3D82AF242130}">
  <ds:schemaRefs>
    <ds:schemaRef ds:uri="http://schemas.microsoft.com/sharepoint/events"/>
  </ds:schemaRefs>
</ds:datastoreItem>
</file>

<file path=customXml/itemProps2.xml><?xml version="1.0" encoding="utf-8"?>
<ds:datastoreItem xmlns:ds="http://schemas.openxmlformats.org/officeDocument/2006/customXml" ds:itemID="{87F53EA8-61B9-493B-BA66-95972A93364B}">
  <ds:schemaRefs>
    <ds:schemaRef ds:uri="http://schemas.microsoft.com/sharepoint/v3/contenttype/forms"/>
  </ds:schemaRefs>
</ds:datastoreItem>
</file>

<file path=customXml/itemProps3.xml><?xml version="1.0" encoding="utf-8"?>
<ds:datastoreItem xmlns:ds="http://schemas.openxmlformats.org/officeDocument/2006/customXml" ds:itemID="{3E948D6F-557A-4ACF-A173-A7382BC9E715}">
  <ds:schemaRefs>
    <ds:schemaRef ds:uri="http://purl.org/dc/terms/"/>
    <ds:schemaRef ds:uri="http://schemas.openxmlformats.org/package/2006/metadata/core-properties"/>
    <ds:schemaRef ds:uri="a172083e-e40c-4314-b43a-827352a1ed2c"/>
    <ds:schemaRef ds:uri="http://schemas.microsoft.com/office/2006/documentManagement/types"/>
    <ds:schemaRef ds:uri="http://schemas.microsoft.com/office/infopath/2007/PartnerControls"/>
    <ds:schemaRef ds:uri="b67a7830-db79-4a49-bf27-2aff92a2201a"/>
    <ds:schemaRef ds:uri="a8f60570-4bd3-4f2b-950b-a996de8ab151"/>
    <ds:schemaRef ds:uri="http://purl.org/dc/elements/1.1/"/>
    <ds:schemaRef ds:uri="http://schemas.microsoft.com/office/2006/metadata/properties"/>
    <ds:schemaRef ds:uri="b3db204f-fc43-4fcd-a8b4-6e137fc727fc"/>
    <ds:schemaRef ds:uri="c963a4c1-1bb4-49f2-a011-9c776a7eed2a"/>
    <ds:schemaRef ds:uri="0063f72e-ace3-48fb-9c1f-5b513408b31f"/>
    <ds:schemaRef ds:uri="b413c3fd-5a3b-4239-b985-69032e371c04"/>
    <ds:schemaRef ds:uri="http://www.w3.org/XML/1998/namespace"/>
    <ds:schemaRef ds:uri="http://purl.org/dc/dcmitype/"/>
  </ds:schemaRefs>
</ds:datastoreItem>
</file>

<file path=customXml/itemProps4.xml><?xml version="1.0" encoding="utf-8"?>
<ds:datastoreItem xmlns:ds="http://schemas.openxmlformats.org/officeDocument/2006/customXml" ds:itemID="{684739C2-307E-498C-803C-FB39E1708A05}">
  <ds:schemaRefs>
    <ds:schemaRef ds:uri="http://schemas.microsoft.com/DataMashup"/>
  </ds:schemaRefs>
</ds:datastoreItem>
</file>

<file path=customXml/itemProps5.xml><?xml version="1.0" encoding="utf-8"?>
<ds:datastoreItem xmlns:ds="http://schemas.openxmlformats.org/officeDocument/2006/customXml" ds:itemID="{2176B779-959E-4BF5-B51B-38E209E73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b3db204f-fc43-4fcd-a8b4-6e137fc727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Pilot Costs</vt:lpstr>
      <vt:lpstr>2030 Costs</vt:lpstr>
      <vt:lpstr>Natural Capital Assessment</vt:lpstr>
      <vt:lpstr>Data</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Leeson, Duncan (BEIS)</dc:creator>
  <cp:keywords/>
  <dc:description/>
  <cp:lastModifiedBy>De Thomasis, Julieanne (Commercial)</cp:lastModifiedBy>
  <cp:revision/>
  <dcterms:created xsi:type="dcterms:W3CDTF">2020-08-25T09:41:15Z</dcterms:created>
  <dcterms:modified xsi:type="dcterms:W3CDTF">2021-01-10T16:45:26Z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2020-08-27T09:20:50Z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aaca24b4-d08c-4d4d-b80f-0000fd6a85d0</vt:lpwstr>
  </property>
  <property fmtid="{D5CDD505-2E9C-101B-9397-08002B2CF9AE}" pid="8" name="MSIP_Label_ba62f585-b40f-4ab9-bafe-39150f03d124_ContentBits">
    <vt:lpwstr>0</vt:lpwstr>
  </property>
  <property fmtid="{D5CDD505-2E9C-101B-9397-08002B2CF9AE}" pid="9" name="ContentTypeId">
    <vt:lpwstr>0x01010065E6C6CDC1D8C249923F9934AC3E7679</vt:lpwstr>
  </property>
  <property fmtid="{D5CDD505-2E9C-101B-9397-08002B2CF9AE}" pid="10" name="_dlc_DocIdItemGuid">
    <vt:lpwstr>cc20715b-6512-44d0-aac6-bd207db6a927</vt:lpwstr>
  </property>
  <property fmtid="{D5CDD505-2E9C-101B-9397-08002B2CF9AE}" pid="11" name="Business Unit">
    <vt:lpwstr>248;#Head of Energy and Climate Change|7c813194-1d58-4b30-a0f3-2e2b1d0957fd</vt:lpwstr>
  </property>
  <property fmtid="{D5CDD505-2E9C-101B-9397-08002B2CF9AE}" pid="12" name="MSIP_Label_f115ad2b-2b08-4b4b-ab33-60fb39cd9089_Enabled">
    <vt:lpwstr>true</vt:lpwstr>
  </property>
  <property fmtid="{D5CDD505-2E9C-101B-9397-08002B2CF9AE}" pid="13" name="MSIP_Label_f115ad2b-2b08-4b4b-ab33-60fb39cd9089_SetDate">
    <vt:lpwstr>2021-01-05T14:05:37Z</vt:lpwstr>
  </property>
  <property fmtid="{D5CDD505-2E9C-101B-9397-08002B2CF9AE}" pid="14" name="MSIP_Label_f115ad2b-2b08-4b4b-ab33-60fb39cd9089_Method">
    <vt:lpwstr>Standard</vt:lpwstr>
  </property>
  <property fmtid="{D5CDD505-2E9C-101B-9397-08002B2CF9AE}" pid="15" name="MSIP_Label_f115ad2b-2b08-4b4b-ab33-60fb39cd9089_Name">
    <vt:lpwstr>f115ad2b-2b08-4b4b-ab33-60fb39cd9089</vt:lpwstr>
  </property>
  <property fmtid="{D5CDD505-2E9C-101B-9397-08002B2CF9AE}" pid="16" name="MSIP_Label_f115ad2b-2b08-4b4b-ab33-60fb39cd9089_SiteId">
    <vt:lpwstr>16a4d712-85ca-455c-bba0-139c059e16e3</vt:lpwstr>
  </property>
  <property fmtid="{D5CDD505-2E9C-101B-9397-08002B2CF9AE}" pid="17" name="MSIP_Label_f115ad2b-2b08-4b4b-ab33-60fb39cd9089_ActionId">
    <vt:lpwstr>64d63a1f-5eb4-4fcd-b8dd-9442fb8ea423</vt:lpwstr>
  </property>
  <property fmtid="{D5CDD505-2E9C-101B-9397-08002B2CF9AE}" pid="18" name="MSIP_Label_f115ad2b-2b08-4b4b-ab33-60fb39cd9089_ContentBits">
    <vt:lpwstr>0</vt:lpwstr>
  </property>
</Properties>
</file>