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8625"/>
  <workbookPr defaultThemeVersion="124226"/>
  <mc:AlternateContent xmlns:mc="http://schemas.openxmlformats.org/markup-compatibility/2006">
    <mc:Choice Requires="x15">
      <x15ac:absPath xmlns:x15ac="http://schemas.microsoft.com/office/spreadsheetml/2010/11/ac" url="C:\Users\bryanl\OneDrive - Highways England\"/>
    </mc:Choice>
  </mc:AlternateContent>
  <xr:revisionPtr revIDLastSave="7" documentId="46D2C47211A3CA8655602F2A6BF37C2BBB996923" xr6:coauthVersionLast="24" xr6:coauthVersionMax="24" xr10:uidLastSave="{A2E018F2-2397-4DEB-8185-B97C79D53B23}"/>
  <bookViews>
    <workbookView xWindow="0" yWindow="0" windowWidth="28800" windowHeight="12210" tabRatio="796" activeTab="4" xr2:uid="{00000000-000D-0000-FFFF-FFFF00000000}"/>
  </bookViews>
  <sheets>
    <sheet name="Notes" sheetId="25" r:id="rId1"/>
    <sheet name="Summary" sheetId="24" r:id="rId2"/>
    <sheet name="Fee Percentage" sheetId="40" r:id="rId3"/>
    <sheet name="Sign Charges" sheetId="15" r:id="rId4"/>
    <sheet name="Installation" sheetId="16" r:id="rId5"/>
    <sheet name="Warranty" sheetId="38" r:id="rId6"/>
    <sheet name="Additional Charges" sheetId="5" r:id="rId7"/>
    <sheet name="Spares" sheetId="37" r:id="rId8"/>
    <sheet name="Notes for Energy Costs" sheetId="22" r:id="rId9"/>
    <sheet name="AMI Energy Costs" sheetId="30" r:id="rId10"/>
    <sheet name="MS3 3x18 Energy Costs" sheetId="35" r:id="rId11"/>
    <sheet name="MS4 Energy Costs" sheetId="39" r:id="rId12"/>
    <sheet name="Fixed Data for Energy Costs" sheetId="20" r:id="rId13"/>
  </sheets>
  <definedNames>
    <definedName name="comm" localSheetId="12">'Fixed Data for Energy Costs'!$B$7:$B$12</definedName>
    <definedName name="comm">'Fixed Data for Energy Costs'!$B$7:$B$12</definedName>
    <definedName name="Heater">'Fixed Data for Energy Costs'!$B$17:$B$21</definedName>
    <definedName name="Heather">'Fixed Data for Energy Costs'!$B$17:$B$21</definedName>
    <definedName name="Item" localSheetId="12">'Fixed Data for Energy Costs'!$B$7:$B$12</definedName>
    <definedName name="Item">'Fixed Data for Energy Costs'!$B$7:$B$12</definedName>
    <definedName name="ListofHeaters" localSheetId="9">'AMI Energy Costs'!$E$113:$E$117</definedName>
    <definedName name="ListofHeaters" localSheetId="10">'MS3 3x18 Energy Costs'!$E$114:$E$118</definedName>
    <definedName name="ListofHeaters" localSheetId="11">'MS4 Energy Costs'!$E$112:$E$116</definedName>
    <definedName name="ListofHeaters" localSheetId="7">#REF!</definedName>
    <definedName name="ListofHeaters">#REF!</definedName>
    <definedName name="MgmtFee" localSheetId="11">#REF!</definedName>
    <definedName name="MgmtFee" localSheetId="7">#REF!</definedName>
    <definedName name="MgmtFee">#REF!</definedName>
    <definedName name="_xlnm.Print_Area" localSheetId="6">'Additional Charges'!$A$1:$I$56</definedName>
    <definedName name="_xlnm.Print_Area" localSheetId="9">'AMI Energy Costs'!$A$1:$AD$179</definedName>
    <definedName name="_xlnm.Print_Area" localSheetId="2">'Fee Percentage'!$A$1:$M$64</definedName>
    <definedName name="_xlnm.Print_Area" localSheetId="12">'Fixed Data for Energy Costs'!$A$1:$I$40</definedName>
    <definedName name="_xlnm.Print_Area" localSheetId="4">Installation!$A$1:$U$169</definedName>
    <definedName name="_xlnm.Print_Area" localSheetId="10">'MS3 3x18 Energy Costs'!$A$1:$Q$179</definedName>
    <definedName name="_xlnm.Print_Area" localSheetId="11">'MS4 Energy Costs'!$A$1:$Q$177</definedName>
    <definedName name="_xlnm.Print_Area" localSheetId="0">Notes!$A$1:$C$23</definedName>
    <definedName name="_xlnm.Print_Area" localSheetId="8">'Notes for Energy Costs'!$A$1:$C$70</definedName>
    <definedName name="_xlnm.Print_Area" localSheetId="3">'Sign Charges'!$A$1:$I$20</definedName>
    <definedName name="_xlnm.Print_Area" localSheetId="7">Spares!$A$1:$I$64</definedName>
    <definedName name="_xlnm.Print_Area" localSheetId="1">Summary!$A$1:$I$30</definedName>
    <definedName name="_xlnm.Print_Area" localSheetId="5">Warranty!$A$1:$O$21</definedName>
    <definedName name="Profit" localSheetId="11">#REF!</definedName>
    <definedName name="Profit" localSheetId="7">#REF!</definedName>
    <definedName name="Profit">#REF!</definedName>
    <definedName name="Switch" localSheetId="12">'Fixed Data for Energy Costs'!$B$18:$B$19</definedName>
    <definedName name="Switch">'Fixed Data for Energy Costs'!$B$18:$B$19</definedName>
    <definedName name="Switch2">'Fixed Data for Energy Costs'!$B$17:$B$21</definedName>
  </definedNames>
  <calcPr calcId="171027"/>
</workbook>
</file>

<file path=xl/calcChain.xml><?xml version="1.0" encoding="utf-8"?>
<calcChain xmlns="http://schemas.openxmlformats.org/spreadsheetml/2006/main">
  <c r="C6" i="24" l="1"/>
  <c r="E14" i="15"/>
  <c r="E15" i="15"/>
  <c r="E16" i="15"/>
  <c r="E17" i="15"/>
  <c r="E18" i="15"/>
  <c r="D26" i="24"/>
  <c r="D24" i="24"/>
  <c r="L17" i="38"/>
  <c r="L18" i="38"/>
  <c r="L19" i="38"/>
  <c r="Q225" i="16"/>
  <c r="O225" i="16"/>
  <c r="L225" i="16"/>
  <c r="J225" i="16"/>
  <c r="G225" i="16"/>
  <c r="E225" i="16"/>
  <c r="Q224" i="16"/>
  <c r="O224" i="16"/>
  <c r="L224" i="16"/>
  <c r="J224" i="16"/>
  <c r="G224" i="16"/>
  <c r="E224" i="16"/>
  <c r="Q223" i="16"/>
  <c r="O223" i="16"/>
  <c r="L223" i="16"/>
  <c r="J223" i="16"/>
  <c r="G223" i="16"/>
  <c r="E223" i="16"/>
  <c r="Q222" i="16"/>
  <c r="O222" i="16"/>
  <c r="L222" i="16"/>
  <c r="J222" i="16"/>
  <c r="G222" i="16"/>
  <c r="E222" i="16"/>
  <c r="Q221" i="16"/>
  <c r="O221" i="16"/>
  <c r="L221" i="16"/>
  <c r="J221" i="16"/>
  <c r="G221" i="16"/>
  <c r="E221" i="16"/>
  <c r="Q220" i="16"/>
  <c r="O220" i="16"/>
  <c r="L220" i="16"/>
  <c r="J220" i="16"/>
  <c r="G220" i="16"/>
  <c r="E220" i="16"/>
  <c r="Q219" i="16"/>
  <c r="O219" i="16"/>
  <c r="L219" i="16"/>
  <c r="J219" i="16"/>
  <c r="G219" i="16"/>
  <c r="E219" i="16"/>
  <c r="Q218" i="16"/>
  <c r="O218" i="16"/>
  <c r="L218" i="16"/>
  <c r="J218" i="16"/>
  <c r="G218" i="16"/>
  <c r="E218" i="16"/>
  <c r="Q217" i="16"/>
  <c r="O217" i="16"/>
  <c r="L217" i="16"/>
  <c r="J217" i="16"/>
  <c r="G217" i="16"/>
  <c r="E217" i="16"/>
  <c r="Q216" i="16"/>
  <c r="O216" i="16"/>
  <c r="L216" i="16"/>
  <c r="J216" i="16"/>
  <c r="G216" i="16"/>
  <c r="E216" i="16"/>
  <c r="Q215" i="16"/>
  <c r="O215" i="16"/>
  <c r="L215" i="16"/>
  <c r="J215" i="16"/>
  <c r="G215" i="16"/>
  <c r="E215" i="16"/>
  <c r="Q214" i="16"/>
  <c r="O214" i="16"/>
  <c r="L214" i="16"/>
  <c r="J214" i="16"/>
  <c r="G214" i="16"/>
  <c r="E214" i="16"/>
  <c r="Q213" i="16"/>
  <c r="Q227" i="16" s="1"/>
  <c r="N23" i="16" s="1"/>
  <c r="O213" i="16"/>
  <c r="L213" i="16"/>
  <c r="J213" i="16"/>
  <c r="J227" i="16" s="1"/>
  <c r="J23" i="16" s="1"/>
  <c r="G213" i="16"/>
  <c r="E213" i="16"/>
  <c r="Q206" i="16"/>
  <c r="O206" i="16"/>
  <c r="L206" i="16"/>
  <c r="J206" i="16"/>
  <c r="G206" i="16"/>
  <c r="E206" i="16"/>
  <c r="Q205" i="16"/>
  <c r="O205" i="16"/>
  <c r="L205" i="16"/>
  <c r="J205" i="16"/>
  <c r="G205" i="16"/>
  <c r="E205" i="16"/>
  <c r="Q204" i="16"/>
  <c r="O204" i="16"/>
  <c r="L204" i="16"/>
  <c r="J204" i="16"/>
  <c r="G204" i="16"/>
  <c r="E204" i="16"/>
  <c r="Q203" i="16"/>
  <c r="O203" i="16"/>
  <c r="L203" i="16"/>
  <c r="J203" i="16"/>
  <c r="G203" i="16"/>
  <c r="E203" i="16"/>
  <c r="Q202" i="16"/>
  <c r="O202" i="16"/>
  <c r="L202" i="16"/>
  <c r="J202" i="16"/>
  <c r="G202" i="16"/>
  <c r="E202" i="16"/>
  <c r="Q201" i="16"/>
  <c r="O201" i="16"/>
  <c r="L201" i="16"/>
  <c r="J201" i="16"/>
  <c r="G201" i="16"/>
  <c r="E201" i="16"/>
  <c r="Q200" i="16"/>
  <c r="O200" i="16"/>
  <c r="L200" i="16"/>
  <c r="J200" i="16"/>
  <c r="G200" i="16"/>
  <c r="E200" i="16"/>
  <c r="Q199" i="16"/>
  <c r="O199" i="16"/>
  <c r="L199" i="16"/>
  <c r="J199" i="16"/>
  <c r="G199" i="16"/>
  <c r="E199" i="16"/>
  <c r="Q198" i="16"/>
  <c r="O198" i="16"/>
  <c r="L198" i="16"/>
  <c r="J198" i="16"/>
  <c r="G198" i="16"/>
  <c r="E198" i="16"/>
  <c r="Q197" i="16"/>
  <c r="O197" i="16"/>
  <c r="L197" i="16"/>
  <c r="J197" i="16"/>
  <c r="G197" i="16"/>
  <c r="E197" i="16"/>
  <c r="Q196" i="16"/>
  <c r="O196" i="16"/>
  <c r="L196" i="16"/>
  <c r="J196" i="16"/>
  <c r="G196" i="16"/>
  <c r="E196" i="16"/>
  <c r="Q195" i="16"/>
  <c r="O195" i="16"/>
  <c r="L195" i="16"/>
  <c r="J195" i="16"/>
  <c r="G195" i="16"/>
  <c r="E195" i="16"/>
  <c r="Q194" i="16"/>
  <c r="O194" i="16"/>
  <c r="O208" i="16" s="1"/>
  <c r="M21" i="16" s="1"/>
  <c r="L194" i="16"/>
  <c r="L208" i="16" s="1"/>
  <c r="K21" i="16" s="1"/>
  <c r="J194" i="16"/>
  <c r="G194" i="16"/>
  <c r="E194" i="16"/>
  <c r="Q187" i="16"/>
  <c r="O187" i="16"/>
  <c r="L187" i="16"/>
  <c r="J187" i="16"/>
  <c r="G187" i="16"/>
  <c r="E187" i="16"/>
  <c r="Q186" i="16"/>
  <c r="O186" i="16"/>
  <c r="L186" i="16"/>
  <c r="J186" i="16"/>
  <c r="G186" i="16"/>
  <c r="E186" i="16"/>
  <c r="Q185" i="16"/>
  <c r="O185" i="16"/>
  <c r="L185" i="16"/>
  <c r="J185" i="16"/>
  <c r="G185" i="16"/>
  <c r="E185" i="16"/>
  <c r="Q184" i="16"/>
  <c r="O184" i="16"/>
  <c r="L184" i="16"/>
  <c r="J184" i="16"/>
  <c r="G184" i="16"/>
  <c r="E184" i="16"/>
  <c r="Q183" i="16"/>
  <c r="O183" i="16"/>
  <c r="L183" i="16"/>
  <c r="J183" i="16"/>
  <c r="G183" i="16"/>
  <c r="E183" i="16"/>
  <c r="Q182" i="16"/>
  <c r="O182" i="16"/>
  <c r="L182" i="16"/>
  <c r="J182" i="16"/>
  <c r="G182" i="16"/>
  <c r="E182" i="16"/>
  <c r="Q181" i="16"/>
  <c r="O181" i="16"/>
  <c r="L181" i="16"/>
  <c r="J181" i="16"/>
  <c r="G181" i="16"/>
  <c r="E181" i="16"/>
  <c r="Q180" i="16"/>
  <c r="O180" i="16"/>
  <c r="L180" i="16"/>
  <c r="J180" i="16"/>
  <c r="G180" i="16"/>
  <c r="E180" i="16"/>
  <c r="Q179" i="16"/>
  <c r="O179" i="16"/>
  <c r="L179" i="16"/>
  <c r="J179" i="16"/>
  <c r="G179" i="16"/>
  <c r="E179" i="16"/>
  <c r="Q178" i="16"/>
  <c r="O178" i="16"/>
  <c r="L178" i="16"/>
  <c r="J178" i="16"/>
  <c r="G178" i="16"/>
  <c r="E178" i="16"/>
  <c r="Q177" i="16"/>
  <c r="O177" i="16"/>
  <c r="L177" i="16"/>
  <c r="J177" i="16"/>
  <c r="G177" i="16"/>
  <c r="E177" i="16"/>
  <c r="Q176" i="16"/>
  <c r="O176" i="16"/>
  <c r="L176" i="16"/>
  <c r="J176" i="16"/>
  <c r="G176" i="16"/>
  <c r="E176" i="16"/>
  <c r="Q175" i="16"/>
  <c r="Q189" i="16" s="1"/>
  <c r="N19" i="16" s="1"/>
  <c r="O175" i="16"/>
  <c r="L175" i="16"/>
  <c r="J175" i="16"/>
  <c r="J189" i="16" s="1"/>
  <c r="J19" i="16" s="1"/>
  <c r="G175" i="16"/>
  <c r="G189" i="16" s="1"/>
  <c r="H19" i="16" s="1"/>
  <c r="E175" i="16"/>
  <c r="D28" i="24"/>
  <c r="H24" i="40"/>
  <c r="H23" i="40"/>
  <c r="H22" i="40"/>
  <c r="H21" i="40"/>
  <c r="L189" i="16" l="1"/>
  <c r="K19" i="16" s="1"/>
  <c r="Q208" i="16"/>
  <c r="N21" i="16" s="1"/>
  <c r="L227" i="16"/>
  <c r="K23" i="16" s="1"/>
  <c r="L23" i="16" s="1"/>
  <c r="O189" i="16"/>
  <c r="M19" i="16" s="1"/>
  <c r="O19" i="16" s="1"/>
  <c r="J208" i="16"/>
  <c r="J21" i="16" s="1"/>
  <c r="O227" i="16"/>
  <c r="M23" i="16" s="1"/>
  <c r="E189" i="16"/>
  <c r="G19" i="16" s="1"/>
  <c r="I19" i="16" s="1"/>
  <c r="E208" i="16"/>
  <c r="G21" i="16" s="1"/>
  <c r="E227" i="16"/>
  <c r="G23" i="16" s="1"/>
  <c r="G208" i="16"/>
  <c r="H21" i="16" s="1"/>
  <c r="G227" i="16"/>
  <c r="H23" i="16" s="1"/>
  <c r="L19" i="16"/>
  <c r="L21" i="16"/>
  <c r="O21" i="16"/>
  <c r="O23" i="16"/>
  <c r="E24" i="24" l="1"/>
  <c r="G24" i="24" s="1"/>
  <c r="E26" i="24"/>
  <c r="G26" i="24" s="1"/>
  <c r="E28" i="24"/>
  <c r="G28" i="24" s="1"/>
  <c r="I21" i="16"/>
  <c r="Q21" i="16" s="1"/>
  <c r="I23" i="16"/>
  <c r="Q23" i="16" s="1"/>
  <c r="Q19" i="16"/>
  <c r="E32" i="16" l="1"/>
  <c r="C4" i="40" l="1"/>
  <c r="H52" i="40"/>
  <c r="A52" i="40"/>
  <c r="H39" i="40"/>
  <c r="A39" i="40"/>
  <c r="H26" i="40"/>
  <c r="A26" i="40"/>
  <c r="F24" i="40"/>
  <c r="M16" i="40"/>
  <c r="B2" i="39" l="1"/>
  <c r="B2" i="35"/>
  <c r="H155" i="16" l="1"/>
  <c r="B2" i="30" l="1"/>
  <c r="C19" i="5" l="1"/>
  <c r="E13" i="15" l="1"/>
  <c r="O178" i="30" l="1"/>
  <c r="P178" i="30" s="1"/>
  <c r="M178" i="30"/>
  <c r="L178" i="30"/>
  <c r="F178" i="30"/>
  <c r="G178" i="30" s="1"/>
  <c r="D178" i="30"/>
  <c r="C178" i="30"/>
  <c r="O177" i="30"/>
  <c r="P177" i="30" s="1"/>
  <c r="M177" i="30"/>
  <c r="L177" i="30"/>
  <c r="F177" i="30"/>
  <c r="G177" i="30" s="1"/>
  <c r="D177" i="30"/>
  <c r="C177" i="30"/>
  <c r="O176" i="30"/>
  <c r="P176" i="30" s="1"/>
  <c r="M176" i="30"/>
  <c r="L176" i="30"/>
  <c r="F176" i="30"/>
  <c r="G176" i="30" s="1"/>
  <c r="D176" i="30"/>
  <c r="C176" i="30"/>
  <c r="O175" i="30"/>
  <c r="P175" i="30" s="1"/>
  <c r="M175" i="30"/>
  <c r="L175" i="30"/>
  <c r="F175" i="30"/>
  <c r="G175" i="30" s="1"/>
  <c r="D175" i="30"/>
  <c r="C175" i="30"/>
  <c r="O174" i="30"/>
  <c r="P174" i="30" s="1"/>
  <c r="M174" i="30"/>
  <c r="L174" i="30"/>
  <c r="F174" i="30"/>
  <c r="G174" i="30" s="1"/>
  <c r="D174" i="30"/>
  <c r="C174" i="30"/>
  <c r="O173" i="30"/>
  <c r="P173" i="30" s="1"/>
  <c r="M173" i="30"/>
  <c r="L173" i="30"/>
  <c r="F173" i="30"/>
  <c r="G173" i="30" s="1"/>
  <c r="D173" i="30"/>
  <c r="C173" i="30"/>
  <c r="O172" i="30"/>
  <c r="P172" i="30" s="1"/>
  <c r="M172" i="30"/>
  <c r="L172" i="30"/>
  <c r="F172" i="30"/>
  <c r="G172" i="30" s="1"/>
  <c r="D172" i="30"/>
  <c r="C172" i="30"/>
  <c r="O171" i="30"/>
  <c r="P171" i="30" s="1"/>
  <c r="M171" i="30"/>
  <c r="L171" i="30"/>
  <c r="F171" i="30"/>
  <c r="G171" i="30" s="1"/>
  <c r="D171" i="30"/>
  <c r="C171" i="30"/>
  <c r="O170" i="30"/>
  <c r="P170" i="30" s="1"/>
  <c r="M170" i="30"/>
  <c r="L170" i="30"/>
  <c r="F170" i="30"/>
  <c r="G170" i="30" s="1"/>
  <c r="D170" i="30"/>
  <c r="C170" i="30"/>
  <c r="O169" i="30"/>
  <c r="P169" i="30" s="1"/>
  <c r="M169" i="30"/>
  <c r="L169" i="30"/>
  <c r="F169" i="30"/>
  <c r="G169" i="30" s="1"/>
  <c r="D169" i="30"/>
  <c r="C169" i="30"/>
  <c r="O168" i="30"/>
  <c r="P168" i="30" s="1"/>
  <c r="M168" i="30"/>
  <c r="L168" i="30"/>
  <c r="F168" i="30"/>
  <c r="G168" i="30" s="1"/>
  <c r="D168" i="30"/>
  <c r="C168" i="30"/>
  <c r="O167" i="30"/>
  <c r="P167" i="30" s="1"/>
  <c r="M167" i="30"/>
  <c r="L167" i="30"/>
  <c r="F167" i="30"/>
  <c r="G167" i="30" s="1"/>
  <c r="D167" i="30"/>
  <c r="C167" i="30"/>
  <c r="O166" i="30"/>
  <c r="P166" i="30" s="1"/>
  <c r="M166" i="30"/>
  <c r="L166" i="30"/>
  <c r="F166" i="30"/>
  <c r="G166" i="30" s="1"/>
  <c r="D166" i="30"/>
  <c r="C166" i="30"/>
  <c r="O165" i="30"/>
  <c r="P165" i="30" s="1"/>
  <c r="M165" i="30"/>
  <c r="L165" i="30"/>
  <c r="F165" i="30"/>
  <c r="G165" i="30" s="1"/>
  <c r="D165" i="30"/>
  <c r="C165" i="30"/>
  <c r="O164" i="30"/>
  <c r="P164" i="30" s="1"/>
  <c r="M164" i="30"/>
  <c r="L164" i="30"/>
  <c r="F164" i="30"/>
  <c r="G164" i="30" s="1"/>
  <c r="D164" i="30"/>
  <c r="C164" i="30"/>
  <c r="O163" i="30"/>
  <c r="P163" i="30" s="1"/>
  <c r="M163" i="30"/>
  <c r="L163" i="30"/>
  <c r="F163" i="30"/>
  <c r="G163" i="30" s="1"/>
  <c r="D163" i="30"/>
  <c r="C163" i="30"/>
  <c r="O162" i="30"/>
  <c r="P162" i="30" s="1"/>
  <c r="L162" i="30"/>
  <c r="M162" i="30" s="1"/>
  <c r="F162" i="30"/>
  <c r="G162" i="30" s="1"/>
  <c r="C162" i="30"/>
  <c r="D162" i="30" s="1"/>
  <c r="O161" i="30"/>
  <c r="P161" i="30" s="1"/>
  <c r="L161" i="30"/>
  <c r="M161" i="30" s="1"/>
  <c r="F161" i="30"/>
  <c r="G161" i="30" s="1"/>
  <c r="C161" i="30"/>
  <c r="D161" i="30" s="1"/>
  <c r="O160" i="30"/>
  <c r="P160" i="30" s="1"/>
  <c r="L160" i="30"/>
  <c r="M160" i="30" s="1"/>
  <c r="F160" i="30"/>
  <c r="G160" i="30" s="1"/>
  <c r="C160" i="30"/>
  <c r="D160" i="30" s="1"/>
  <c r="O159" i="30"/>
  <c r="P159" i="30" s="1"/>
  <c r="L159" i="30"/>
  <c r="M159" i="30" s="1"/>
  <c r="F159" i="30"/>
  <c r="G159" i="30" s="1"/>
  <c r="C159" i="30"/>
  <c r="D159" i="30" s="1"/>
  <c r="O158" i="30"/>
  <c r="P158" i="30" s="1"/>
  <c r="L158" i="30"/>
  <c r="M158" i="30" s="1"/>
  <c r="F158" i="30"/>
  <c r="G158" i="30" s="1"/>
  <c r="C158" i="30"/>
  <c r="D158" i="30" s="1"/>
  <c r="O157" i="30"/>
  <c r="P157" i="30" s="1"/>
  <c r="L157" i="30"/>
  <c r="M157" i="30" s="1"/>
  <c r="F157" i="30"/>
  <c r="G157" i="30" s="1"/>
  <c r="C157" i="30"/>
  <c r="D157" i="30" s="1"/>
  <c r="O156" i="30"/>
  <c r="P156" i="30" s="1"/>
  <c r="M156" i="30"/>
  <c r="L156" i="30"/>
  <c r="F156" i="30"/>
  <c r="G156" i="30" s="1"/>
  <c r="D156" i="30"/>
  <c r="C156" i="30"/>
  <c r="O155" i="30"/>
  <c r="P155" i="30" s="1"/>
  <c r="M155" i="30"/>
  <c r="L155" i="30"/>
  <c r="I155" i="30"/>
  <c r="F155" i="30"/>
  <c r="G155" i="30" s="1"/>
  <c r="D155" i="30"/>
  <c r="C155" i="30"/>
  <c r="G150" i="30"/>
  <c r="E118" i="30"/>
  <c r="E117" i="30"/>
  <c r="E116" i="30"/>
  <c r="E115" i="30"/>
  <c r="E114" i="30"/>
  <c r="E38" i="30"/>
  <c r="E40" i="30" s="1"/>
  <c r="G60" i="30" s="1"/>
  <c r="F32" i="30"/>
  <c r="B30" i="30"/>
  <c r="I24" i="30"/>
  <c r="I18" i="30"/>
  <c r="F18" i="30"/>
  <c r="D18" i="30"/>
  <c r="I17" i="30"/>
  <c r="F17" i="30"/>
  <c r="D17" i="30"/>
  <c r="I16" i="30"/>
  <c r="D16" i="30"/>
  <c r="D4" i="30"/>
  <c r="E67" i="16"/>
  <c r="H67" i="16"/>
  <c r="J67" i="16"/>
  <c r="M67" i="16"/>
  <c r="O67" i="16"/>
  <c r="R67" i="16"/>
  <c r="T67" i="16"/>
  <c r="E68" i="16"/>
  <c r="H68" i="16"/>
  <c r="J68" i="16"/>
  <c r="M68" i="16"/>
  <c r="O68" i="16"/>
  <c r="R68" i="16"/>
  <c r="T68" i="16"/>
  <c r="E69" i="16"/>
  <c r="H69" i="16"/>
  <c r="J69" i="16"/>
  <c r="M69" i="16"/>
  <c r="O69" i="16"/>
  <c r="R69" i="16"/>
  <c r="T69" i="16"/>
  <c r="E70" i="16"/>
  <c r="H70" i="16"/>
  <c r="J70" i="16"/>
  <c r="M70" i="16"/>
  <c r="O70" i="16"/>
  <c r="R70" i="16"/>
  <c r="T70" i="16"/>
  <c r="E71" i="16"/>
  <c r="H71" i="16"/>
  <c r="J71" i="16"/>
  <c r="M71" i="16"/>
  <c r="O71" i="16"/>
  <c r="R71" i="16"/>
  <c r="T71" i="16"/>
  <c r="E72" i="16"/>
  <c r="H72" i="16"/>
  <c r="J72" i="16"/>
  <c r="M72" i="16"/>
  <c r="O72" i="16"/>
  <c r="R72" i="16"/>
  <c r="T72" i="16"/>
  <c r="E73" i="16"/>
  <c r="H73" i="16"/>
  <c r="J73" i="16"/>
  <c r="M73" i="16"/>
  <c r="O73" i="16"/>
  <c r="R73" i="16"/>
  <c r="T73" i="16"/>
  <c r="E74" i="16"/>
  <c r="H74" i="16"/>
  <c r="J74" i="16"/>
  <c r="M74" i="16"/>
  <c r="O74" i="16"/>
  <c r="R74" i="16"/>
  <c r="T74" i="16"/>
  <c r="E75" i="16"/>
  <c r="H75" i="16"/>
  <c r="J75" i="16"/>
  <c r="M75" i="16"/>
  <c r="O75" i="16"/>
  <c r="R75" i="16"/>
  <c r="T75" i="16"/>
  <c r="E76" i="16"/>
  <c r="H76" i="16"/>
  <c r="J76" i="16"/>
  <c r="M76" i="16"/>
  <c r="O76" i="16"/>
  <c r="R76" i="16"/>
  <c r="T76" i="16"/>
  <c r="E77" i="16"/>
  <c r="H77" i="16"/>
  <c r="J77" i="16"/>
  <c r="M77" i="16"/>
  <c r="O77" i="16"/>
  <c r="R77" i="16"/>
  <c r="T77" i="16"/>
  <c r="E78" i="16"/>
  <c r="H78" i="16"/>
  <c r="J78" i="16"/>
  <c r="M78" i="16"/>
  <c r="O78" i="16"/>
  <c r="R78" i="16"/>
  <c r="T78" i="16"/>
  <c r="E79" i="16"/>
  <c r="H79" i="16"/>
  <c r="J79" i="16"/>
  <c r="M79" i="16"/>
  <c r="O79" i="16"/>
  <c r="R79" i="16"/>
  <c r="T79" i="16"/>
  <c r="E84" i="16"/>
  <c r="H84" i="16"/>
  <c r="J84" i="16"/>
  <c r="M84" i="16"/>
  <c r="O84" i="16"/>
  <c r="R84" i="16"/>
  <c r="T84" i="16"/>
  <c r="E85" i="16"/>
  <c r="H85" i="16"/>
  <c r="J85" i="16"/>
  <c r="M85" i="16"/>
  <c r="O85" i="16"/>
  <c r="R85" i="16"/>
  <c r="T85" i="16"/>
  <c r="E86" i="16"/>
  <c r="H86" i="16"/>
  <c r="J86" i="16"/>
  <c r="M86" i="16"/>
  <c r="O86" i="16"/>
  <c r="R86" i="16"/>
  <c r="T86" i="16"/>
  <c r="E87" i="16"/>
  <c r="H87" i="16"/>
  <c r="J87" i="16"/>
  <c r="M87" i="16"/>
  <c r="O87" i="16"/>
  <c r="R87" i="16"/>
  <c r="T87" i="16"/>
  <c r="E88" i="16"/>
  <c r="H88" i="16"/>
  <c r="J88" i="16"/>
  <c r="M88" i="16"/>
  <c r="O88" i="16"/>
  <c r="R88" i="16"/>
  <c r="T88" i="16"/>
  <c r="E89" i="16"/>
  <c r="H89" i="16"/>
  <c r="J89" i="16"/>
  <c r="M89" i="16"/>
  <c r="O89" i="16"/>
  <c r="R89" i="16"/>
  <c r="T89" i="16"/>
  <c r="E90" i="16"/>
  <c r="H90" i="16"/>
  <c r="J90" i="16"/>
  <c r="M90" i="16"/>
  <c r="O90" i="16"/>
  <c r="R90" i="16"/>
  <c r="T90" i="16"/>
  <c r="E91" i="16"/>
  <c r="H91" i="16"/>
  <c r="J91" i="16"/>
  <c r="M91" i="16"/>
  <c r="O91" i="16"/>
  <c r="R91" i="16"/>
  <c r="T91" i="16"/>
  <c r="E92" i="16"/>
  <c r="H92" i="16"/>
  <c r="J92" i="16"/>
  <c r="M92" i="16"/>
  <c r="O92" i="16"/>
  <c r="R92" i="16"/>
  <c r="T92" i="16"/>
  <c r="E93" i="16"/>
  <c r="H93" i="16"/>
  <c r="J93" i="16"/>
  <c r="M93" i="16"/>
  <c r="O93" i="16"/>
  <c r="R93" i="16"/>
  <c r="T93" i="16"/>
  <c r="E81" i="16" l="1"/>
  <c r="G127" i="30"/>
  <c r="M95" i="16"/>
  <c r="G149" i="30"/>
  <c r="G145" i="30"/>
  <c r="G134" i="30"/>
  <c r="G135" i="30"/>
  <c r="G138" i="30"/>
  <c r="G142" i="30"/>
  <c r="G143" i="30"/>
  <c r="G144" i="30"/>
  <c r="G146" i="30"/>
  <c r="G147" i="30"/>
  <c r="G148" i="30"/>
  <c r="G141" i="30"/>
  <c r="G136" i="30"/>
  <c r="G137" i="30"/>
  <c r="G140" i="30"/>
  <c r="G139" i="30"/>
  <c r="G129" i="30"/>
  <c r="G131" i="30"/>
  <c r="G133" i="30"/>
  <c r="G62" i="30"/>
  <c r="G128" i="30"/>
  <c r="G130" i="30"/>
  <c r="G132" i="30"/>
  <c r="G126" i="30"/>
  <c r="E97" i="16"/>
  <c r="O81" i="16"/>
  <c r="J81" i="16"/>
  <c r="H81" i="16"/>
  <c r="O95" i="16"/>
  <c r="T95" i="16"/>
  <c r="H95" i="16"/>
  <c r="T81" i="16"/>
  <c r="R81" i="16"/>
  <c r="M81" i="16"/>
  <c r="E95" i="16"/>
  <c r="J95" i="16"/>
  <c r="R95" i="16"/>
  <c r="B19" i="5"/>
  <c r="B18" i="5"/>
  <c r="B17" i="5"/>
  <c r="C22" i="16"/>
  <c r="C20" i="16"/>
  <c r="C18" i="16"/>
  <c r="G64" i="30" l="1"/>
  <c r="G51" i="30"/>
  <c r="G53" i="30" s="1"/>
  <c r="O31" i="16"/>
  <c r="M31" i="16"/>
  <c r="J31" i="16"/>
  <c r="H31" i="16"/>
  <c r="G55" i="30" l="1"/>
  <c r="G69" i="30"/>
  <c r="C17" i="5"/>
  <c r="E17" i="5" s="1"/>
  <c r="E48" i="5"/>
  <c r="E49" i="5"/>
  <c r="E50" i="5"/>
  <c r="E51" i="5"/>
  <c r="E52" i="5"/>
  <c r="E47" i="5"/>
  <c r="F34" i="5"/>
  <c r="F35" i="5"/>
  <c r="F36" i="5"/>
  <c r="F37" i="5"/>
  <c r="F33" i="5"/>
  <c r="C3" i="38"/>
  <c r="B1" i="38"/>
  <c r="H15" i="37"/>
  <c r="H16" i="37"/>
  <c r="H17" i="37"/>
  <c r="H18" i="37"/>
  <c r="H19" i="37"/>
  <c r="H20" i="37"/>
  <c r="H21" i="37"/>
  <c r="H22" i="37"/>
  <c r="H23" i="37"/>
  <c r="H24" i="37"/>
  <c r="H25" i="37"/>
  <c r="H26" i="37"/>
  <c r="H27" i="37"/>
  <c r="H28" i="37"/>
  <c r="H29" i="37"/>
  <c r="H30" i="37"/>
  <c r="H31" i="37"/>
  <c r="H32" i="37"/>
  <c r="H33" i="37"/>
  <c r="H34" i="37"/>
  <c r="H35" i="37"/>
  <c r="H36" i="37"/>
  <c r="H37" i="37"/>
  <c r="H38" i="37"/>
  <c r="H39" i="37"/>
  <c r="H40" i="37"/>
  <c r="H41" i="37"/>
  <c r="H42" i="37"/>
  <c r="H43" i="37"/>
  <c r="H44" i="37"/>
  <c r="H45" i="37"/>
  <c r="H46" i="37"/>
  <c r="H47" i="37"/>
  <c r="H48" i="37"/>
  <c r="H49" i="37"/>
  <c r="H50" i="37"/>
  <c r="H51" i="37"/>
  <c r="H52" i="37"/>
  <c r="H53" i="37"/>
  <c r="H54" i="37"/>
  <c r="H55" i="37"/>
  <c r="H56" i="37"/>
  <c r="H57" i="37"/>
  <c r="H58" i="37"/>
  <c r="H59" i="37"/>
  <c r="H60" i="37"/>
  <c r="H61" i="37"/>
  <c r="H14" i="37"/>
  <c r="H63" i="37" s="1"/>
  <c r="C18" i="5"/>
  <c r="E18" i="5" s="1"/>
  <c r="E19" i="5"/>
  <c r="D14" i="38"/>
  <c r="L14" i="38" s="1"/>
  <c r="E22" i="5" l="1"/>
  <c r="E21" i="5"/>
  <c r="G57" i="30"/>
  <c r="G73" i="30" s="1"/>
  <c r="G71" i="30"/>
  <c r="D27" i="24"/>
  <c r="D15" i="38"/>
  <c r="L15" i="38" s="1"/>
  <c r="D16" i="38"/>
  <c r="L16" i="38" s="1"/>
  <c r="C13" i="24"/>
  <c r="E19" i="15" l="1"/>
  <c r="D25" i="24"/>
  <c r="D23" i="24"/>
  <c r="L20" i="38"/>
  <c r="C9" i="24" s="1"/>
  <c r="B1" i="37" l="1"/>
  <c r="B1" i="5"/>
  <c r="B1" i="16"/>
  <c r="I44" i="39" l="1"/>
  <c r="T164" i="16"/>
  <c r="R164" i="16"/>
  <c r="O164" i="16"/>
  <c r="M164" i="16"/>
  <c r="J164" i="16"/>
  <c r="H164" i="16"/>
  <c r="E164" i="16"/>
  <c r="T163" i="16"/>
  <c r="R163" i="16"/>
  <c r="O163" i="16"/>
  <c r="M163" i="16"/>
  <c r="J163" i="16"/>
  <c r="H163" i="16"/>
  <c r="E163" i="16"/>
  <c r="T162" i="16"/>
  <c r="R162" i="16"/>
  <c r="O162" i="16"/>
  <c r="M162" i="16"/>
  <c r="J162" i="16"/>
  <c r="H162" i="16"/>
  <c r="E162" i="16"/>
  <c r="T161" i="16"/>
  <c r="R161" i="16"/>
  <c r="O161" i="16"/>
  <c r="M161" i="16"/>
  <c r="J161" i="16"/>
  <c r="H161" i="16"/>
  <c r="E161" i="16"/>
  <c r="T160" i="16"/>
  <c r="R160" i="16"/>
  <c r="O160" i="16"/>
  <c r="M160" i="16"/>
  <c r="J160" i="16"/>
  <c r="H160" i="16"/>
  <c r="E160" i="16"/>
  <c r="T159" i="16"/>
  <c r="R159" i="16"/>
  <c r="O159" i="16"/>
  <c r="M159" i="16"/>
  <c r="J159" i="16"/>
  <c r="H159" i="16"/>
  <c r="E159" i="16"/>
  <c r="T158" i="16"/>
  <c r="R158" i="16"/>
  <c r="O158" i="16"/>
  <c r="M158" i="16"/>
  <c r="J158" i="16"/>
  <c r="H158" i="16"/>
  <c r="E158" i="16"/>
  <c r="T157" i="16"/>
  <c r="R157" i="16"/>
  <c r="O157" i="16"/>
  <c r="M157" i="16"/>
  <c r="J157" i="16"/>
  <c r="H157" i="16"/>
  <c r="E157" i="16"/>
  <c r="T156" i="16"/>
  <c r="R156" i="16"/>
  <c r="O156" i="16"/>
  <c r="M156" i="16"/>
  <c r="J156" i="16"/>
  <c r="H156" i="16"/>
  <c r="E156" i="16"/>
  <c r="T155" i="16"/>
  <c r="R155" i="16"/>
  <c r="O155" i="16"/>
  <c r="M155" i="16"/>
  <c r="J155" i="16"/>
  <c r="E155" i="16"/>
  <c r="T150" i="16"/>
  <c r="R150" i="16"/>
  <c r="O150" i="16"/>
  <c r="M150" i="16"/>
  <c r="J150" i="16"/>
  <c r="H150" i="16"/>
  <c r="E150" i="16"/>
  <c r="T149" i="16"/>
  <c r="R149" i="16"/>
  <c r="O149" i="16"/>
  <c r="M149" i="16"/>
  <c r="J149" i="16"/>
  <c r="H149" i="16"/>
  <c r="E149" i="16"/>
  <c r="T148" i="16"/>
  <c r="R148" i="16"/>
  <c r="O148" i="16"/>
  <c r="M148" i="16"/>
  <c r="J148" i="16"/>
  <c r="H148" i="16"/>
  <c r="E148" i="16"/>
  <c r="T147" i="16"/>
  <c r="R147" i="16"/>
  <c r="O147" i="16"/>
  <c r="M147" i="16"/>
  <c r="J147" i="16"/>
  <c r="H147" i="16"/>
  <c r="E147" i="16"/>
  <c r="T146" i="16"/>
  <c r="R146" i="16"/>
  <c r="O146" i="16"/>
  <c r="M146" i="16"/>
  <c r="J146" i="16"/>
  <c r="H146" i="16"/>
  <c r="E146" i="16"/>
  <c r="T145" i="16"/>
  <c r="R145" i="16"/>
  <c r="O145" i="16"/>
  <c r="M145" i="16"/>
  <c r="J145" i="16"/>
  <c r="H145" i="16"/>
  <c r="E145" i="16"/>
  <c r="T144" i="16"/>
  <c r="R144" i="16"/>
  <c r="O144" i="16"/>
  <c r="M144" i="16"/>
  <c r="J144" i="16"/>
  <c r="H144" i="16"/>
  <c r="E144" i="16"/>
  <c r="T143" i="16"/>
  <c r="R143" i="16"/>
  <c r="O143" i="16"/>
  <c r="M143" i="16"/>
  <c r="J143" i="16"/>
  <c r="H143" i="16"/>
  <c r="E143" i="16"/>
  <c r="T142" i="16"/>
  <c r="R142" i="16"/>
  <c r="O142" i="16"/>
  <c r="M142" i="16"/>
  <c r="J142" i="16"/>
  <c r="H142" i="16"/>
  <c r="E142" i="16"/>
  <c r="T141" i="16"/>
  <c r="R141" i="16"/>
  <c r="O141" i="16"/>
  <c r="M141" i="16"/>
  <c r="J141" i="16"/>
  <c r="H141" i="16"/>
  <c r="E141" i="16"/>
  <c r="T140" i="16"/>
  <c r="R140" i="16"/>
  <c r="O140" i="16"/>
  <c r="M140" i="16"/>
  <c r="J140" i="16"/>
  <c r="H140" i="16"/>
  <c r="E140" i="16"/>
  <c r="T139" i="16"/>
  <c r="R139" i="16"/>
  <c r="O139" i="16"/>
  <c r="M139" i="16"/>
  <c r="J139" i="16"/>
  <c r="H139" i="16"/>
  <c r="E139" i="16"/>
  <c r="T138" i="16"/>
  <c r="R138" i="16"/>
  <c r="O138" i="16"/>
  <c r="M138" i="16"/>
  <c r="J138" i="16"/>
  <c r="H138" i="16"/>
  <c r="E138" i="16"/>
  <c r="E152" i="16" l="1"/>
  <c r="E168" i="16"/>
  <c r="E22" i="16" s="1"/>
  <c r="F22" i="16" s="1"/>
  <c r="M168" i="16"/>
  <c r="E166" i="16"/>
  <c r="O166" i="16"/>
  <c r="R166" i="16"/>
  <c r="H168" i="16"/>
  <c r="G22" i="16" s="1"/>
  <c r="R168" i="16"/>
  <c r="M22" i="16" s="1"/>
  <c r="J166" i="16"/>
  <c r="T166" i="16"/>
  <c r="O168" i="16"/>
  <c r="K22" i="16" s="1"/>
  <c r="H166" i="16"/>
  <c r="J168" i="16"/>
  <c r="H22" i="16" s="1"/>
  <c r="T168" i="16"/>
  <c r="N22" i="16" s="1"/>
  <c r="M166" i="16"/>
  <c r="C10" i="24"/>
  <c r="C7" i="24"/>
  <c r="H152" i="16"/>
  <c r="M152" i="16"/>
  <c r="R152" i="16"/>
  <c r="J152" i="16"/>
  <c r="O152" i="16"/>
  <c r="T152" i="16"/>
  <c r="O22" i="16" l="1"/>
  <c r="I22" i="16"/>
  <c r="J22" i="16"/>
  <c r="T129" i="16"/>
  <c r="R129" i="16"/>
  <c r="O129" i="16"/>
  <c r="M129" i="16"/>
  <c r="J129" i="16"/>
  <c r="H129" i="16"/>
  <c r="E129" i="16"/>
  <c r="T128" i="16"/>
  <c r="R128" i="16"/>
  <c r="O128" i="16"/>
  <c r="M128" i="16"/>
  <c r="J128" i="16"/>
  <c r="H128" i="16"/>
  <c r="E128" i="16"/>
  <c r="T127" i="16"/>
  <c r="R127" i="16"/>
  <c r="O127" i="16"/>
  <c r="M127" i="16"/>
  <c r="J127" i="16"/>
  <c r="H127" i="16"/>
  <c r="E127" i="16"/>
  <c r="T126" i="16"/>
  <c r="R126" i="16"/>
  <c r="O126" i="16"/>
  <c r="M126" i="16"/>
  <c r="J126" i="16"/>
  <c r="H126" i="16"/>
  <c r="E126" i="16"/>
  <c r="T125" i="16"/>
  <c r="R125" i="16"/>
  <c r="O125" i="16"/>
  <c r="M125" i="16"/>
  <c r="J125" i="16"/>
  <c r="H125" i="16"/>
  <c r="E125" i="16"/>
  <c r="T124" i="16"/>
  <c r="R124" i="16"/>
  <c r="O124" i="16"/>
  <c r="M124" i="16"/>
  <c r="J124" i="16"/>
  <c r="H124" i="16"/>
  <c r="E124" i="16"/>
  <c r="T123" i="16"/>
  <c r="R123" i="16"/>
  <c r="O123" i="16"/>
  <c r="M123" i="16"/>
  <c r="J123" i="16"/>
  <c r="H123" i="16"/>
  <c r="E123" i="16"/>
  <c r="T122" i="16"/>
  <c r="R122" i="16"/>
  <c r="O122" i="16"/>
  <c r="M122" i="16"/>
  <c r="J122" i="16"/>
  <c r="H122" i="16"/>
  <c r="E122" i="16"/>
  <c r="T121" i="16"/>
  <c r="R121" i="16"/>
  <c r="O121" i="16"/>
  <c r="M121" i="16"/>
  <c r="J121" i="16"/>
  <c r="H121" i="16"/>
  <c r="E121" i="16"/>
  <c r="T120" i="16"/>
  <c r="R120" i="16"/>
  <c r="O120" i="16"/>
  <c r="M120" i="16"/>
  <c r="J120" i="16"/>
  <c r="H120" i="16"/>
  <c r="E120" i="16"/>
  <c r="T115" i="16"/>
  <c r="R115" i="16"/>
  <c r="O115" i="16"/>
  <c r="M115" i="16"/>
  <c r="J115" i="16"/>
  <c r="H115" i="16"/>
  <c r="E115" i="16"/>
  <c r="T114" i="16"/>
  <c r="R114" i="16"/>
  <c r="O114" i="16"/>
  <c r="M114" i="16"/>
  <c r="J114" i="16"/>
  <c r="H114" i="16"/>
  <c r="E114" i="16"/>
  <c r="T113" i="16"/>
  <c r="R113" i="16"/>
  <c r="O113" i="16"/>
  <c r="M113" i="16"/>
  <c r="J113" i="16"/>
  <c r="H113" i="16"/>
  <c r="E113" i="16"/>
  <c r="T112" i="16"/>
  <c r="R112" i="16"/>
  <c r="O112" i="16"/>
  <c r="M112" i="16"/>
  <c r="J112" i="16"/>
  <c r="H112" i="16"/>
  <c r="E112" i="16"/>
  <c r="T111" i="16"/>
  <c r="R111" i="16"/>
  <c r="O111" i="16"/>
  <c r="M111" i="16"/>
  <c r="J111" i="16"/>
  <c r="H111" i="16"/>
  <c r="E111" i="16"/>
  <c r="T110" i="16"/>
  <c r="R110" i="16"/>
  <c r="O110" i="16"/>
  <c r="M110" i="16"/>
  <c r="J110" i="16"/>
  <c r="H110" i="16"/>
  <c r="E110" i="16"/>
  <c r="T109" i="16"/>
  <c r="R109" i="16"/>
  <c r="O109" i="16"/>
  <c r="M109" i="16"/>
  <c r="J109" i="16"/>
  <c r="H109" i="16"/>
  <c r="E109" i="16"/>
  <c r="T108" i="16"/>
  <c r="R108" i="16"/>
  <c r="O108" i="16"/>
  <c r="M108" i="16"/>
  <c r="J108" i="16"/>
  <c r="H108" i="16"/>
  <c r="E108" i="16"/>
  <c r="T107" i="16"/>
  <c r="R107" i="16"/>
  <c r="O107" i="16"/>
  <c r="M107" i="16"/>
  <c r="J107" i="16"/>
  <c r="H107" i="16"/>
  <c r="E107" i="16"/>
  <c r="T106" i="16"/>
  <c r="R106" i="16"/>
  <c r="O106" i="16"/>
  <c r="M106" i="16"/>
  <c r="J106" i="16"/>
  <c r="H106" i="16"/>
  <c r="E106" i="16"/>
  <c r="T105" i="16"/>
  <c r="R105" i="16"/>
  <c r="O105" i="16"/>
  <c r="M105" i="16"/>
  <c r="J105" i="16"/>
  <c r="H105" i="16"/>
  <c r="E105" i="16"/>
  <c r="T104" i="16"/>
  <c r="R104" i="16"/>
  <c r="O104" i="16"/>
  <c r="M104" i="16"/>
  <c r="J104" i="16"/>
  <c r="H104" i="16"/>
  <c r="E104" i="16"/>
  <c r="T103" i="16"/>
  <c r="R103" i="16"/>
  <c r="O103" i="16"/>
  <c r="M103" i="16"/>
  <c r="J103" i="16"/>
  <c r="H103" i="16"/>
  <c r="E103" i="16"/>
  <c r="E117" i="16" l="1"/>
  <c r="E133" i="16"/>
  <c r="E20" i="16" s="1"/>
  <c r="F20" i="16" s="1"/>
  <c r="L22" i="16"/>
  <c r="H133" i="16"/>
  <c r="G20" i="16" s="1"/>
  <c r="R133" i="16"/>
  <c r="M20" i="16" s="1"/>
  <c r="J131" i="16"/>
  <c r="T131" i="16"/>
  <c r="T133" i="16"/>
  <c r="N20" i="16" s="1"/>
  <c r="M133" i="16"/>
  <c r="J20" i="16" s="1"/>
  <c r="E131" i="16"/>
  <c r="O131" i="16"/>
  <c r="J133" i="16"/>
  <c r="H20" i="16" s="1"/>
  <c r="M131" i="16"/>
  <c r="O133" i="16"/>
  <c r="K20" i="16" s="1"/>
  <c r="H131" i="16"/>
  <c r="R131" i="16"/>
  <c r="H117" i="16"/>
  <c r="M117" i="16"/>
  <c r="R117" i="16"/>
  <c r="J117" i="16"/>
  <c r="O117" i="16"/>
  <c r="T117" i="16"/>
  <c r="E27" i="24" l="1"/>
  <c r="G27" i="24" s="1"/>
  <c r="Q22" i="16"/>
  <c r="O20" i="16"/>
  <c r="L20" i="16"/>
  <c r="I20" i="16"/>
  <c r="D26" i="20"/>
  <c r="B28" i="30" s="1"/>
  <c r="O176" i="39"/>
  <c r="P176" i="39" s="1"/>
  <c r="M176" i="39"/>
  <c r="L176" i="39"/>
  <c r="F176" i="39"/>
  <c r="G176" i="39" s="1"/>
  <c r="D176" i="39"/>
  <c r="C176" i="39"/>
  <c r="O175" i="39"/>
  <c r="P175" i="39" s="1"/>
  <c r="M175" i="39"/>
  <c r="L175" i="39"/>
  <c r="F175" i="39"/>
  <c r="G175" i="39" s="1"/>
  <c r="D175" i="39"/>
  <c r="C175" i="39"/>
  <c r="O174" i="39"/>
  <c r="P174" i="39" s="1"/>
  <c r="M174" i="39"/>
  <c r="L174" i="39"/>
  <c r="F174" i="39"/>
  <c r="G174" i="39" s="1"/>
  <c r="D174" i="39"/>
  <c r="C174" i="39"/>
  <c r="O173" i="39"/>
  <c r="P173" i="39" s="1"/>
  <c r="M173" i="39"/>
  <c r="L173" i="39"/>
  <c r="F173" i="39"/>
  <c r="G173" i="39" s="1"/>
  <c r="D173" i="39"/>
  <c r="C173" i="39"/>
  <c r="O172" i="39"/>
  <c r="P172" i="39" s="1"/>
  <c r="M172" i="39"/>
  <c r="L172" i="39"/>
  <c r="F172" i="39"/>
  <c r="G172" i="39" s="1"/>
  <c r="D172" i="39"/>
  <c r="C172" i="39"/>
  <c r="O171" i="39"/>
  <c r="P171" i="39" s="1"/>
  <c r="M171" i="39"/>
  <c r="L171" i="39"/>
  <c r="F171" i="39"/>
  <c r="G171" i="39" s="1"/>
  <c r="D171" i="39"/>
  <c r="C171" i="39"/>
  <c r="O170" i="39"/>
  <c r="P170" i="39" s="1"/>
  <c r="M170" i="39"/>
  <c r="L170" i="39"/>
  <c r="F170" i="39"/>
  <c r="G170" i="39" s="1"/>
  <c r="D170" i="39"/>
  <c r="C170" i="39"/>
  <c r="O169" i="39"/>
  <c r="P169" i="39" s="1"/>
  <c r="M169" i="39"/>
  <c r="L169" i="39"/>
  <c r="F169" i="39"/>
  <c r="G169" i="39" s="1"/>
  <c r="D169" i="39"/>
  <c r="C169" i="39"/>
  <c r="O168" i="39"/>
  <c r="P168" i="39" s="1"/>
  <c r="M168" i="39"/>
  <c r="L168" i="39"/>
  <c r="F168" i="39"/>
  <c r="G168" i="39" s="1"/>
  <c r="D168" i="39"/>
  <c r="C168" i="39"/>
  <c r="O167" i="39"/>
  <c r="P167" i="39" s="1"/>
  <c r="M167" i="39"/>
  <c r="L167" i="39"/>
  <c r="F167" i="39"/>
  <c r="G167" i="39" s="1"/>
  <c r="D167" i="39"/>
  <c r="C167" i="39"/>
  <c r="O166" i="39"/>
  <c r="P166" i="39" s="1"/>
  <c r="M166" i="39"/>
  <c r="L166" i="39"/>
  <c r="F166" i="39"/>
  <c r="G166" i="39" s="1"/>
  <c r="D166" i="39"/>
  <c r="C166" i="39"/>
  <c r="O165" i="39"/>
  <c r="P165" i="39" s="1"/>
  <c r="M165" i="39"/>
  <c r="L165" i="39"/>
  <c r="F165" i="39"/>
  <c r="G165" i="39" s="1"/>
  <c r="D165" i="39"/>
  <c r="C165" i="39"/>
  <c r="O164" i="39"/>
  <c r="P164" i="39" s="1"/>
  <c r="M164" i="39"/>
  <c r="L164" i="39"/>
  <c r="F164" i="39"/>
  <c r="G164" i="39" s="1"/>
  <c r="D164" i="39"/>
  <c r="C164" i="39"/>
  <c r="O163" i="39"/>
  <c r="P163" i="39" s="1"/>
  <c r="M163" i="39"/>
  <c r="L163" i="39"/>
  <c r="F163" i="39"/>
  <c r="G163" i="39" s="1"/>
  <c r="D163" i="39"/>
  <c r="C163" i="39"/>
  <c r="O162" i="39"/>
  <c r="P162" i="39" s="1"/>
  <c r="M162" i="39"/>
  <c r="L162" i="39"/>
  <c r="F162" i="39"/>
  <c r="G162" i="39" s="1"/>
  <c r="D162" i="39"/>
  <c r="C162" i="39"/>
  <c r="O161" i="39"/>
  <c r="P161" i="39" s="1"/>
  <c r="M161" i="39"/>
  <c r="L161" i="39"/>
  <c r="F161" i="39"/>
  <c r="G161" i="39" s="1"/>
  <c r="D161" i="39"/>
  <c r="C161" i="39"/>
  <c r="O160" i="39"/>
  <c r="P160" i="39" s="1"/>
  <c r="L160" i="39"/>
  <c r="M160" i="39" s="1"/>
  <c r="F160" i="39"/>
  <c r="G160" i="39" s="1"/>
  <c r="C160" i="39"/>
  <c r="D160" i="39" s="1"/>
  <c r="O159" i="39"/>
  <c r="P159" i="39" s="1"/>
  <c r="L159" i="39"/>
  <c r="M159" i="39" s="1"/>
  <c r="F159" i="39"/>
  <c r="G159" i="39" s="1"/>
  <c r="C159" i="39"/>
  <c r="D159" i="39" s="1"/>
  <c r="O158" i="39"/>
  <c r="P158" i="39" s="1"/>
  <c r="L158" i="39"/>
  <c r="M158" i="39" s="1"/>
  <c r="F158" i="39"/>
  <c r="G158" i="39" s="1"/>
  <c r="C158" i="39"/>
  <c r="D158" i="39" s="1"/>
  <c r="O157" i="39"/>
  <c r="P157" i="39" s="1"/>
  <c r="L157" i="39"/>
  <c r="M157" i="39" s="1"/>
  <c r="F157" i="39"/>
  <c r="G157" i="39" s="1"/>
  <c r="C157" i="39"/>
  <c r="D157" i="39" s="1"/>
  <c r="O156" i="39"/>
  <c r="P156" i="39" s="1"/>
  <c r="L156" i="39"/>
  <c r="M156" i="39" s="1"/>
  <c r="F156" i="39"/>
  <c r="G156" i="39" s="1"/>
  <c r="C156" i="39"/>
  <c r="D156" i="39" s="1"/>
  <c r="O155" i="39"/>
  <c r="P155" i="39" s="1"/>
  <c r="L155" i="39"/>
  <c r="M155" i="39" s="1"/>
  <c r="F155" i="39"/>
  <c r="G155" i="39" s="1"/>
  <c r="C155" i="39"/>
  <c r="D155" i="39" s="1"/>
  <c r="O154" i="39"/>
  <c r="P154" i="39" s="1"/>
  <c r="M154" i="39"/>
  <c r="L154" i="39"/>
  <c r="F154" i="39"/>
  <c r="G154" i="39" s="1"/>
  <c r="D154" i="39"/>
  <c r="C154" i="39"/>
  <c r="O153" i="39"/>
  <c r="P153" i="39" s="1"/>
  <c r="M153" i="39"/>
  <c r="L153" i="39"/>
  <c r="I153" i="39"/>
  <c r="F153" i="39"/>
  <c r="G153" i="39" s="1"/>
  <c r="D153" i="39"/>
  <c r="C153" i="39"/>
  <c r="G148" i="39"/>
  <c r="E116" i="39"/>
  <c r="E115" i="39"/>
  <c r="E114" i="39"/>
  <c r="E113" i="39"/>
  <c r="E112" i="39"/>
  <c r="E38" i="39"/>
  <c r="E40" i="39" s="1"/>
  <c r="G58" i="39" s="1"/>
  <c r="F32" i="39"/>
  <c r="B30" i="39"/>
  <c r="I24" i="39"/>
  <c r="I18" i="39"/>
  <c r="F18" i="39"/>
  <c r="D18" i="39"/>
  <c r="I17" i="39"/>
  <c r="F17" i="39"/>
  <c r="D17" i="39"/>
  <c r="I16" i="39"/>
  <c r="D16" i="39"/>
  <c r="D4" i="39"/>
  <c r="O178" i="35"/>
  <c r="P178" i="35" s="1"/>
  <c r="M178" i="35"/>
  <c r="L178" i="35"/>
  <c r="F178" i="35"/>
  <c r="G178" i="35" s="1"/>
  <c r="D178" i="35"/>
  <c r="C178" i="35"/>
  <c r="O177" i="35"/>
  <c r="P177" i="35" s="1"/>
  <c r="M177" i="35"/>
  <c r="L177" i="35"/>
  <c r="F177" i="35"/>
  <c r="G177" i="35" s="1"/>
  <c r="D177" i="35"/>
  <c r="C177" i="35"/>
  <c r="O176" i="35"/>
  <c r="P176" i="35" s="1"/>
  <c r="M176" i="35"/>
  <c r="L176" i="35"/>
  <c r="F176" i="35"/>
  <c r="G176" i="35" s="1"/>
  <c r="D176" i="35"/>
  <c r="C176" i="35"/>
  <c r="O175" i="35"/>
  <c r="P175" i="35" s="1"/>
  <c r="M175" i="35"/>
  <c r="L175" i="35"/>
  <c r="F175" i="35"/>
  <c r="G175" i="35" s="1"/>
  <c r="D175" i="35"/>
  <c r="C175" i="35"/>
  <c r="O174" i="35"/>
  <c r="P174" i="35" s="1"/>
  <c r="M174" i="35"/>
  <c r="L174" i="35"/>
  <c r="F174" i="35"/>
  <c r="G174" i="35" s="1"/>
  <c r="D174" i="35"/>
  <c r="C174" i="35"/>
  <c r="O173" i="35"/>
  <c r="P173" i="35" s="1"/>
  <c r="M173" i="35"/>
  <c r="L173" i="35"/>
  <c r="F173" i="35"/>
  <c r="G173" i="35" s="1"/>
  <c r="D173" i="35"/>
  <c r="C173" i="35"/>
  <c r="O172" i="35"/>
  <c r="P172" i="35" s="1"/>
  <c r="M172" i="35"/>
  <c r="L172" i="35"/>
  <c r="F172" i="35"/>
  <c r="G172" i="35" s="1"/>
  <c r="D172" i="35"/>
  <c r="C172" i="35"/>
  <c r="O171" i="35"/>
  <c r="P171" i="35" s="1"/>
  <c r="M171" i="35"/>
  <c r="L171" i="35"/>
  <c r="F171" i="35"/>
  <c r="G171" i="35" s="1"/>
  <c r="D171" i="35"/>
  <c r="C171" i="35"/>
  <c r="O170" i="35"/>
  <c r="P170" i="35" s="1"/>
  <c r="M170" i="35"/>
  <c r="L170" i="35"/>
  <c r="F170" i="35"/>
  <c r="G170" i="35" s="1"/>
  <c r="D170" i="35"/>
  <c r="C170" i="35"/>
  <c r="O169" i="35"/>
  <c r="P169" i="35" s="1"/>
  <c r="M169" i="35"/>
  <c r="L169" i="35"/>
  <c r="F169" i="35"/>
  <c r="G169" i="35" s="1"/>
  <c r="D169" i="35"/>
  <c r="C169" i="35"/>
  <c r="O168" i="35"/>
  <c r="P168" i="35" s="1"/>
  <c r="M168" i="35"/>
  <c r="L168" i="35"/>
  <c r="F168" i="35"/>
  <c r="G168" i="35" s="1"/>
  <c r="D168" i="35"/>
  <c r="C168" i="35"/>
  <c r="O167" i="35"/>
  <c r="P167" i="35" s="1"/>
  <c r="M167" i="35"/>
  <c r="L167" i="35"/>
  <c r="F167" i="35"/>
  <c r="G167" i="35" s="1"/>
  <c r="D167" i="35"/>
  <c r="C167" i="35"/>
  <c r="O166" i="35"/>
  <c r="P166" i="35" s="1"/>
  <c r="M166" i="35"/>
  <c r="L166" i="35"/>
  <c r="F166" i="35"/>
  <c r="G166" i="35" s="1"/>
  <c r="D166" i="35"/>
  <c r="C166" i="35"/>
  <c r="O165" i="35"/>
  <c r="P165" i="35" s="1"/>
  <c r="M165" i="35"/>
  <c r="L165" i="35"/>
  <c r="F165" i="35"/>
  <c r="G165" i="35" s="1"/>
  <c r="D165" i="35"/>
  <c r="C165" i="35"/>
  <c r="O164" i="35"/>
  <c r="P164" i="35" s="1"/>
  <c r="M164" i="35"/>
  <c r="L164" i="35"/>
  <c r="F164" i="35"/>
  <c r="G164" i="35" s="1"/>
  <c r="D164" i="35"/>
  <c r="C164" i="35"/>
  <c r="O163" i="35"/>
  <c r="P163" i="35" s="1"/>
  <c r="M163" i="35"/>
  <c r="L163" i="35"/>
  <c r="F163" i="35"/>
  <c r="G163" i="35" s="1"/>
  <c r="D163" i="35"/>
  <c r="C163" i="35"/>
  <c r="O162" i="35"/>
  <c r="P162" i="35" s="1"/>
  <c r="L162" i="35"/>
  <c r="M162" i="35" s="1"/>
  <c r="F162" i="35"/>
  <c r="G162" i="35" s="1"/>
  <c r="C162" i="35"/>
  <c r="D162" i="35" s="1"/>
  <c r="O161" i="35"/>
  <c r="P161" i="35" s="1"/>
  <c r="L161" i="35"/>
  <c r="M161" i="35" s="1"/>
  <c r="F161" i="35"/>
  <c r="G161" i="35" s="1"/>
  <c r="C161" i="35"/>
  <c r="D161" i="35" s="1"/>
  <c r="O160" i="35"/>
  <c r="P160" i="35" s="1"/>
  <c r="L160" i="35"/>
  <c r="M160" i="35" s="1"/>
  <c r="F160" i="35"/>
  <c r="G160" i="35" s="1"/>
  <c r="C160" i="35"/>
  <c r="D160" i="35" s="1"/>
  <c r="O159" i="35"/>
  <c r="P159" i="35" s="1"/>
  <c r="L159" i="35"/>
  <c r="M159" i="35" s="1"/>
  <c r="F159" i="35"/>
  <c r="G159" i="35" s="1"/>
  <c r="C159" i="35"/>
  <c r="D159" i="35" s="1"/>
  <c r="O158" i="35"/>
  <c r="P158" i="35" s="1"/>
  <c r="L158" i="35"/>
  <c r="M158" i="35" s="1"/>
  <c r="F158" i="35"/>
  <c r="G158" i="35" s="1"/>
  <c r="C158" i="35"/>
  <c r="D158" i="35" s="1"/>
  <c r="O157" i="35"/>
  <c r="P157" i="35" s="1"/>
  <c r="L157" i="35"/>
  <c r="M157" i="35" s="1"/>
  <c r="F157" i="35"/>
  <c r="G157" i="35" s="1"/>
  <c r="C157" i="35"/>
  <c r="D157" i="35" s="1"/>
  <c r="O156" i="35"/>
  <c r="P156" i="35" s="1"/>
  <c r="M156" i="35"/>
  <c r="L156" i="35"/>
  <c r="F156" i="35"/>
  <c r="G156" i="35" s="1"/>
  <c r="D156" i="35"/>
  <c r="C156" i="35"/>
  <c r="O155" i="35"/>
  <c r="P155" i="35" s="1"/>
  <c r="M155" i="35"/>
  <c r="L155" i="35"/>
  <c r="I155" i="35"/>
  <c r="F155" i="35"/>
  <c r="G155" i="35" s="1"/>
  <c r="D155" i="35"/>
  <c r="C155" i="35"/>
  <c r="G150" i="35"/>
  <c r="E118" i="35"/>
  <c r="E117" i="35"/>
  <c r="E116" i="35"/>
  <c r="E115" i="35"/>
  <c r="E114" i="35"/>
  <c r="E38" i="35"/>
  <c r="E40" i="35" s="1"/>
  <c r="G60" i="35" s="1"/>
  <c r="F32" i="35"/>
  <c r="C83" i="35" s="1"/>
  <c r="B30" i="35"/>
  <c r="I24" i="35"/>
  <c r="I18" i="35"/>
  <c r="F18" i="35"/>
  <c r="D18" i="35"/>
  <c r="I17" i="35"/>
  <c r="F17" i="35"/>
  <c r="D17" i="35"/>
  <c r="I16" i="35"/>
  <c r="D16" i="35"/>
  <c r="D4" i="35"/>
  <c r="C3" i="37"/>
  <c r="C3" i="5"/>
  <c r="T57" i="16"/>
  <c r="R57" i="16"/>
  <c r="O57" i="16"/>
  <c r="M57" i="16"/>
  <c r="J57" i="16"/>
  <c r="H57" i="16"/>
  <c r="E57" i="16"/>
  <c r="T56" i="16"/>
  <c r="R56" i="16"/>
  <c r="O56" i="16"/>
  <c r="M56" i="16"/>
  <c r="J56" i="16"/>
  <c r="H56" i="16"/>
  <c r="E56" i="16"/>
  <c r="T55" i="16"/>
  <c r="R55" i="16"/>
  <c r="O55" i="16"/>
  <c r="M55" i="16"/>
  <c r="J55" i="16"/>
  <c r="H55" i="16"/>
  <c r="E55" i="16"/>
  <c r="T54" i="16"/>
  <c r="R54" i="16"/>
  <c r="O54" i="16"/>
  <c r="M54" i="16"/>
  <c r="J54" i="16"/>
  <c r="H54" i="16"/>
  <c r="E54" i="16"/>
  <c r="T53" i="16"/>
  <c r="R53" i="16"/>
  <c r="O53" i="16"/>
  <c r="M53" i="16"/>
  <c r="J53" i="16"/>
  <c r="H53" i="16"/>
  <c r="E53" i="16"/>
  <c r="T52" i="16"/>
  <c r="R52" i="16"/>
  <c r="O52" i="16"/>
  <c r="M52" i="16"/>
  <c r="J52" i="16"/>
  <c r="H52" i="16"/>
  <c r="E52" i="16"/>
  <c r="T51" i="16"/>
  <c r="R51" i="16"/>
  <c r="O51" i="16"/>
  <c r="M51" i="16"/>
  <c r="J51" i="16"/>
  <c r="H51" i="16"/>
  <c r="E51" i="16"/>
  <c r="T50" i="16"/>
  <c r="R50" i="16"/>
  <c r="O50" i="16"/>
  <c r="M50" i="16"/>
  <c r="J50" i="16"/>
  <c r="H50" i="16"/>
  <c r="E50" i="16"/>
  <c r="T49" i="16"/>
  <c r="R49" i="16"/>
  <c r="O49" i="16"/>
  <c r="M49" i="16"/>
  <c r="J49" i="16"/>
  <c r="H49" i="16"/>
  <c r="E49" i="16"/>
  <c r="T48" i="16"/>
  <c r="R48" i="16"/>
  <c r="O48" i="16"/>
  <c r="M48" i="16"/>
  <c r="J48" i="16"/>
  <c r="H48" i="16"/>
  <c r="E48" i="16"/>
  <c r="T43" i="16"/>
  <c r="R43" i="16"/>
  <c r="O43" i="16"/>
  <c r="M43" i="16"/>
  <c r="J43" i="16"/>
  <c r="H43" i="16"/>
  <c r="E43" i="16"/>
  <c r="T42" i="16"/>
  <c r="R42" i="16"/>
  <c r="O42" i="16"/>
  <c r="M42" i="16"/>
  <c r="J42" i="16"/>
  <c r="H42" i="16"/>
  <c r="E42" i="16"/>
  <c r="T41" i="16"/>
  <c r="R41" i="16"/>
  <c r="O41" i="16"/>
  <c r="M41" i="16"/>
  <c r="J41" i="16"/>
  <c r="H41" i="16"/>
  <c r="E41" i="16"/>
  <c r="T40" i="16"/>
  <c r="R40" i="16"/>
  <c r="O40" i="16"/>
  <c r="M40" i="16"/>
  <c r="J40" i="16"/>
  <c r="H40" i="16"/>
  <c r="E40" i="16"/>
  <c r="T39" i="16"/>
  <c r="R39" i="16"/>
  <c r="O39" i="16"/>
  <c r="M39" i="16"/>
  <c r="J39" i="16"/>
  <c r="H39" i="16"/>
  <c r="E39" i="16"/>
  <c r="T38" i="16"/>
  <c r="R38" i="16"/>
  <c r="O38" i="16"/>
  <c r="M38" i="16"/>
  <c r="J38" i="16"/>
  <c r="H38" i="16"/>
  <c r="E38" i="16"/>
  <c r="T37" i="16"/>
  <c r="R37" i="16"/>
  <c r="O37" i="16"/>
  <c r="M37" i="16"/>
  <c r="J37" i="16"/>
  <c r="H37" i="16"/>
  <c r="E37" i="16"/>
  <c r="T36" i="16"/>
  <c r="R36" i="16"/>
  <c r="O36" i="16"/>
  <c r="M36" i="16"/>
  <c r="J36" i="16"/>
  <c r="H36" i="16"/>
  <c r="E36" i="16"/>
  <c r="T35" i="16"/>
  <c r="R35" i="16"/>
  <c r="O35" i="16"/>
  <c r="M35" i="16"/>
  <c r="J35" i="16"/>
  <c r="H35" i="16"/>
  <c r="E35" i="16"/>
  <c r="T34" i="16"/>
  <c r="R34" i="16"/>
  <c r="O34" i="16"/>
  <c r="M34" i="16"/>
  <c r="J34" i="16"/>
  <c r="H34" i="16"/>
  <c r="E34" i="16"/>
  <c r="T33" i="16"/>
  <c r="R33" i="16"/>
  <c r="O33" i="16"/>
  <c r="M33" i="16"/>
  <c r="J33" i="16"/>
  <c r="H33" i="16"/>
  <c r="E33" i="16"/>
  <c r="T32" i="16"/>
  <c r="R32" i="16"/>
  <c r="O32" i="16"/>
  <c r="M32" i="16"/>
  <c r="J32" i="16"/>
  <c r="H32" i="16"/>
  <c r="T31" i="16"/>
  <c r="R31" i="16"/>
  <c r="E31" i="16"/>
  <c r="C3" i="16"/>
  <c r="C3" i="15"/>
  <c r="H45" i="16" l="1"/>
  <c r="R61" i="16"/>
  <c r="M45" i="16"/>
  <c r="T61" i="16"/>
  <c r="N18" i="16" s="1"/>
  <c r="H61" i="16"/>
  <c r="G18" i="16" s="1"/>
  <c r="M61" i="16"/>
  <c r="J61" i="16"/>
  <c r="H18" i="16" s="1"/>
  <c r="O61" i="16"/>
  <c r="K18" i="16" s="1"/>
  <c r="E25" i="24"/>
  <c r="G25" i="24" s="1"/>
  <c r="E61" i="16"/>
  <c r="E18" i="16" s="1"/>
  <c r="F18" i="16" s="1"/>
  <c r="J45" i="16"/>
  <c r="Q20" i="16"/>
  <c r="M18" i="16"/>
  <c r="E59" i="16"/>
  <c r="E45" i="16"/>
  <c r="G125" i="39"/>
  <c r="G133" i="39"/>
  <c r="G135" i="39"/>
  <c r="G137" i="39"/>
  <c r="G139" i="39"/>
  <c r="G141" i="39"/>
  <c r="G143" i="39"/>
  <c r="B60" i="30"/>
  <c r="B51" i="30"/>
  <c r="B53" i="30" s="1"/>
  <c r="C110" i="30"/>
  <c r="C106" i="30"/>
  <c r="C102" i="30"/>
  <c r="C98" i="30"/>
  <c r="C91" i="30"/>
  <c r="C87" i="30"/>
  <c r="C83" i="30"/>
  <c r="C79" i="30"/>
  <c r="D79" i="30" s="1"/>
  <c r="C103" i="30"/>
  <c r="C88" i="30"/>
  <c r="C109" i="30"/>
  <c r="C105" i="30"/>
  <c r="C101" i="30"/>
  <c r="C97" i="30"/>
  <c r="C90" i="30"/>
  <c r="C86" i="30"/>
  <c r="C82" i="30"/>
  <c r="C111" i="30"/>
  <c r="C99" i="30"/>
  <c r="C84" i="30"/>
  <c r="C108" i="30"/>
  <c r="C104" i="30"/>
  <c r="C100" i="30"/>
  <c r="C93" i="30"/>
  <c r="C89" i="30"/>
  <c r="C85" i="30"/>
  <c r="C81" i="30"/>
  <c r="C107" i="30"/>
  <c r="C92" i="30"/>
  <c r="C80" i="30"/>
  <c r="G127" i="35"/>
  <c r="G128" i="35"/>
  <c r="G129" i="35"/>
  <c r="G130" i="35"/>
  <c r="G131" i="35"/>
  <c r="G132" i="35"/>
  <c r="G133" i="35"/>
  <c r="G135" i="35"/>
  <c r="G139" i="35"/>
  <c r="G143" i="35"/>
  <c r="G147" i="35"/>
  <c r="G126" i="39"/>
  <c r="G127" i="39"/>
  <c r="G128" i="39"/>
  <c r="G129" i="39"/>
  <c r="G130" i="39"/>
  <c r="G131" i="39"/>
  <c r="G138" i="39"/>
  <c r="G145" i="39"/>
  <c r="G147" i="39"/>
  <c r="G132" i="39"/>
  <c r="G134" i="39"/>
  <c r="G136" i="39"/>
  <c r="G140" i="39"/>
  <c r="G142" i="39"/>
  <c r="G144" i="39"/>
  <c r="G146" i="39"/>
  <c r="G124" i="39"/>
  <c r="G134" i="35"/>
  <c r="G136" i="35"/>
  <c r="G137" i="35"/>
  <c r="G138" i="35"/>
  <c r="G140" i="35"/>
  <c r="G141" i="35"/>
  <c r="G142" i="35"/>
  <c r="G144" i="35"/>
  <c r="G145" i="35"/>
  <c r="G146" i="35"/>
  <c r="G148" i="35"/>
  <c r="G149" i="35"/>
  <c r="G62" i="35"/>
  <c r="G64" i="35" s="1"/>
  <c r="G126" i="35"/>
  <c r="G60" i="39"/>
  <c r="G62" i="39" s="1"/>
  <c r="B28" i="39"/>
  <c r="B58" i="39" s="1"/>
  <c r="B28" i="35"/>
  <c r="B60" i="35" s="1"/>
  <c r="C79" i="35"/>
  <c r="C81" i="35"/>
  <c r="C85" i="35"/>
  <c r="C87" i="35"/>
  <c r="C89" i="35"/>
  <c r="C91" i="35"/>
  <c r="C93" i="35"/>
  <c r="C98" i="35"/>
  <c r="C100" i="35"/>
  <c r="C102" i="35"/>
  <c r="C104" i="35"/>
  <c r="C106" i="35"/>
  <c r="C108" i="35"/>
  <c r="C110" i="35"/>
  <c r="C80" i="35"/>
  <c r="C82" i="35"/>
  <c r="C84" i="35"/>
  <c r="C86" i="35"/>
  <c r="C88" i="35"/>
  <c r="C90" i="35"/>
  <c r="C92" i="35"/>
  <c r="C97" i="35"/>
  <c r="C99" i="35"/>
  <c r="C101" i="35"/>
  <c r="C103" i="35"/>
  <c r="C105" i="35"/>
  <c r="C107" i="35"/>
  <c r="C109" i="35"/>
  <c r="C111" i="35"/>
  <c r="C77" i="39"/>
  <c r="C78" i="39"/>
  <c r="C79" i="39"/>
  <c r="C80" i="39"/>
  <c r="C81" i="39"/>
  <c r="C82" i="39"/>
  <c r="C83" i="39"/>
  <c r="C84" i="39"/>
  <c r="C85" i="39"/>
  <c r="C86" i="39"/>
  <c r="C87" i="39"/>
  <c r="C88" i="39"/>
  <c r="C89" i="39"/>
  <c r="C90" i="39"/>
  <c r="C91" i="39"/>
  <c r="C95" i="39"/>
  <c r="C96" i="39"/>
  <c r="C97" i="39"/>
  <c r="C98" i="39"/>
  <c r="C99" i="39"/>
  <c r="C100" i="39"/>
  <c r="C101" i="39"/>
  <c r="C102" i="39"/>
  <c r="C103" i="39"/>
  <c r="C104" i="39"/>
  <c r="C105" i="39"/>
  <c r="C106" i="39"/>
  <c r="C107" i="39"/>
  <c r="C108" i="39"/>
  <c r="C109" i="39"/>
  <c r="R59" i="16"/>
  <c r="H59" i="16"/>
  <c r="M59" i="16"/>
  <c r="M97" i="16"/>
  <c r="O97" i="16"/>
  <c r="O59" i="16"/>
  <c r="H97" i="16"/>
  <c r="R97" i="16"/>
  <c r="J97" i="16"/>
  <c r="T97" i="16"/>
  <c r="J59" i="16"/>
  <c r="T59" i="16"/>
  <c r="T45" i="16"/>
  <c r="O45" i="16"/>
  <c r="R45" i="16"/>
  <c r="I18" i="16" l="1"/>
  <c r="I24" i="16" s="1"/>
  <c r="F24" i="16"/>
  <c r="B62" i="30"/>
  <c r="B64" i="30" s="1"/>
  <c r="B69" i="30"/>
  <c r="B55" i="30"/>
  <c r="B73" i="30" s="1"/>
  <c r="B71" i="30"/>
  <c r="D80" i="30"/>
  <c r="D81" i="30" s="1"/>
  <c r="D82" i="30" s="1"/>
  <c r="D83" i="30" s="1"/>
  <c r="D84" i="30" s="1"/>
  <c r="D85" i="30" s="1"/>
  <c r="D86" i="30" s="1"/>
  <c r="D87" i="30" s="1"/>
  <c r="D88" i="30" s="1"/>
  <c r="D89" i="30" s="1"/>
  <c r="D90" i="30" s="1"/>
  <c r="D91" i="30" s="1"/>
  <c r="D92" i="30" s="1"/>
  <c r="D93" i="30" s="1"/>
  <c r="G49" i="39"/>
  <c r="G51" i="39" s="1"/>
  <c r="G53" i="39" s="1"/>
  <c r="G55" i="39" s="1"/>
  <c r="G71" i="39" s="1"/>
  <c r="G51" i="35"/>
  <c r="G53" i="35" s="1"/>
  <c r="G69" i="35" s="1"/>
  <c r="O18" i="16"/>
  <c r="O24" i="16" s="1"/>
  <c r="E55" i="5"/>
  <c r="F40" i="5"/>
  <c r="C11" i="24" s="1"/>
  <c r="J18" i="16"/>
  <c r="B60" i="39"/>
  <c r="B62" i="39" s="1"/>
  <c r="B62" i="35"/>
  <c r="B64" i="35" s="1"/>
  <c r="G67" i="39"/>
  <c r="D97" i="30" l="1"/>
  <c r="D98" i="30" s="1"/>
  <c r="D99" i="30" s="1"/>
  <c r="D100" i="30" s="1"/>
  <c r="D101" i="30" s="1"/>
  <c r="D102" i="30" s="1"/>
  <c r="D103" i="30" s="1"/>
  <c r="D104" i="30" s="1"/>
  <c r="D105" i="30" s="1"/>
  <c r="D106" i="30" s="1"/>
  <c r="D107" i="30" s="1"/>
  <c r="D108" i="30" s="1"/>
  <c r="D109" i="30" s="1"/>
  <c r="D110" i="30" s="1"/>
  <c r="D111" i="30" s="1"/>
  <c r="L18" i="16"/>
  <c r="B49" i="39"/>
  <c r="B51" i="39" s="1"/>
  <c r="B69" i="39" s="1"/>
  <c r="B66" i="30"/>
  <c r="B57" i="30"/>
  <c r="B51" i="35"/>
  <c r="B53" i="35" s="1"/>
  <c r="B71" i="35" s="1"/>
  <c r="G55" i="35"/>
  <c r="G57" i="35" s="1"/>
  <c r="G73" i="35" s="1"/>
  <c r="D95" i="39"/>
  <c r="D96" i="39" s="1"/>
  <c r="D97" i="39" s="1"/>
  <c r="D98" i="39" s="1"/>
  <c r="D99" i="39" s="1"/>
  <c r="D100" i="39" s="1"/>
  <c r="D101" i="39" s="1"/>
  <c r="D102" i="39" s="1"/>
  <c r="D103" i="39" s="1"/>
  <c r="D104" i="39" s="1"/>
  <c r="D105" i="39" s="1"/>
  <c r="D106" i="39" s="1"/>
  <c r="D107" i="39" s="1"/>
  <c r="D108" i="39" s="1"/>
  <c r="D109" i="39" s="1"/>
  <c r="G71" i="35"/>
  <c r="D97" i="35"/>
  <c r="D98" i="35" s="1"/>
  <c r="D99" i="35" s="1"/>
  <c r="D100" i="35" s="1"/>
  <c r="D101" i="35" s="1"/>
  <c r="D102" i="35" s="1"/>
  <c r="D103" i="35" s="1"/>
  <c r="D104" i="35" s="1"/>
  <c r="D105" i="35" s="1"/>
  <c r="D106" i="35" s="1"/>
  <c r="D107" i="35" s="1"/>
  <c r="D108" i="35" s="1"/>
  <c r="D109" i="35" s="1"/>
  <c r="D110" i="35" s="1"/>
  <c r="D111" i="35" s="1"/>
  <c r="C12" i="24"/>
  <c r="G69" i="39"/>
  <c r="B53" i="39"/>
  <c r="B71" i="39" s="1"/>
  <c r="B67" i="39"/>
  <c r="L24" i="16" l="1"/>
  <c r="C8" i="24" s="1"/>
  <c r="E23" i="24"/>
  <c r="G23" i="24" s="1"/>
  <c r="G29" i="24" s="1"/>
  <c r="Q18" i="16"/>
  <c r="D79" i="35"/>
  <c r="D80" i="35" s="1"/>
  <c r="D77" i="39"/>
  <c r="D78" i="39" s="1"/>
  <c r="D79" i="39" s="1"/>
  <c r="D80" i="39" s="1"/>
  <c r="D81" i="39" s="1"/>
  <c r="D82" i="39" s="1"/>
  <c r="D83" i="39" s="1"/>
  <c r="D84" i="39" s="1"/>
  <c r="D85" i="39" s="1"/>
  <c r="D86" i="39" s="1"/>
  <c r="D87" i="39" s="1"/>
  <c r="D88" i="39" s="1"/>
  <c r="D89" i="39" s="1"/>
  <c r="D90" i="39" s="1"/>
  <c r="D91" i="39" s="1"/>
  <c r="B69" i="35"/>
  <c r="B55" i="35"/>
  <c r="B73" i="35" s="1"/>
  <c r="B75" i="30"/>
  <c r="I44" i="30" s="1"/>
  <c r="I46" i="30" s="1"/>
  <c r="C14" i="24" s="1"/>
  <c r="B64" i="39"/>
  <c r="B66" i="35"/>
  <c r="B55" i="39" l="1"/>
  <c r="D81" i="35"/>
  <c r="D82" i="35" s="1"/>
  <c r="D83" i="35" s="1"/>
  <c r="D84" i="35" s="1"/>
  <c r="D85" i="35" s="1"/>
  <c r="D86" i="35" s="1"/>
  <c r="D87" i="35" s="1"/>
  <c r="D88" i="35" s="1"/>
  <c r="D89" i="35" s="1"/>
  <c r="D90" i="35" s="1"/>
  <c r="D91" i="35" s="1"/>
  <c r="D92" i="35" s="1"/>
  <c r="D93" i="35" s="1"/>
  <c r="F23" i="24"/>
  <c r="B73" i="39"/>
  <c r="I43" i="39" s="1"/>
  <c r="I45" i="39" s="1"/>
  <c r="B57" i="35" l="1"/>
  <c r="B75" i="35" s="1"/>
  <c r="I44" i="35" s="1"/>
  <c r="I46" i="35" s="1"/>
  <c r="C15" i="24" s="1"/>
  <c r="C16" i="24"/>
  <c r="F27" i="24"/>
  <c r="F25" i="24" l="1"/>
  <c r="C17" i="24"/>
</calcChain>
</file>

<file path=xl/sharedStrings.xml><?xml version="1.0" encoding="utf-8"?>
<sst xmlns="http://schemas.openxmlformats.org/spreadsheetml/2006/main" count="1040" uniqueCount="343">
  <si>
    <t>These tables and graph are automatically updated</t>
  </si>
  <si>
    <t>AMI ENERGY COST CALCULATION</t>
  </si>
  <si>
    <t>MS3 3x18 ENERGY COST CALCULATION</t>
  </si>
  <si>
    <t>MS4 ENERGY COST CALCULATION</t>
  </si>
  <si>
    <t>OFF</t>
  </si>
  <si>
    <t>MS4</t>
  </si>
  <si>
    <t>AMI</t>
  </si>
  <si>
    <t>%</t>
  </si>
  <si>
    <t>Congestion Pictogram</t>
  </si>
  <si>
    <t>MS3 (3 by 18)</t>
  </si>
  <si>
    <t xml:space="preserve">ACCIDENT SLOW DOWN  </t>
  </si>
  <si>
    <t>CONGESTION STAY IN LANE</t>
  </si>
  <si>
    <t>This is to encourage the use of humidistats</t>
  </si>
  <si>
    <t>No of hours</t>
  </si>
  <si>
    <t>leave empty</t>
  </si>
  <si>
    <t>Accident Pictogram</t>
  </si>
  <si>
    <t>ACCIDENT SLOW DOWN</t>
  </si>
  <si>
    <t>Version control</t>
  </si>
  <si>
    <t>Ambient luminance</t>
  </si>
  <si>
    <t>04</t>
  </si>
  <si>
    <t>08</t>
  </si>
  <si>
    <t>29th May 2013</t>
  </si>
  <si>
    <t>Hours on</t>
  </si>
  <si>
    <t>DegC</t>
  </si>
  <si>
    <t>Thermostat</t>
  </si>
  <si>
    <t>Humidistat</t>
  </si>
  <si>
    <t>Description</t>
  </si>
  <si>
    <t>Quantity</t>
  </si>
  <si>
    <t>Item</t>
  </si>
  <si>
    <t>Grade Of Staff</t>
  </si>
  <si>
    <t>Installation Engineer</t>
  </si>
  <si>
    <t>Commissioning Engineer</t>
  </si>
  <si>
    <t>Labourer</t>
  </si>
  <si>
    <t>Rigger</t>
  </si>
  <si>
    <t>Ganger</t>
  </si>
  <si>
    <t>Total Monthly Storage Charge</t>
  </si>
  <si>
    <t>Energy Costs</t>
  </si>
  <si>
    <t>Standard Time Site Installation</t>
  </si>
  <si>
    <t xml:space="preserve">Remote Site Installation </t>
  </si>
  <si>
    <t>Evaluation Storage Value (3 months)</t>
  </si>
  <si>
    <t>Hourly Charge</t>
  </si>
  <si>
    <t>Total Charge</t>
  </si>
  <si>
    <t>Estimated Hours</t>
  </si>
  <si>
    <t>Total Estimated Charge</t>
  </si>
  <si>
    <t>TOTAL QTY</t>
  </si>
  <si>
    <t>Sign state consumption (kWhr)</t>
  </si>
  <si>
    <t>State</t>
  </si>
  <si>
    <t>Aspect</t>
  </si>
  <si>
    <t>Lum'ce</t>
  </si>
  <si>
    <t>Kwatts</t>
  </si>
  <si>
    <t>Quiescent state</t>
  </si>
  <si>
    <t>0D</t>
  </si>
  <si>
    <t>Congestion State</t>
  </si>
  <si>
    <t>Incident State</t>
  </si>
  <si>
    <t>note flashers will be set if dictated by IAN162 section 4.9</t>
  </si>
  <si>
    <t>Heater switch is a</t>
  </si>
  <si>
    <t>Commodity being Procured</t>
  </si>
  <si>
    <t>Life expectancy of sign (years)</t>
  </si>
  <si>
    <t>Watts</t>
  </si>
  <si>
    <t>Time heater is on (hrs):</t>
  </si>
  <si>
    <t>Heater daily cost:</t>
  </si>
  <si>
    <t>Heater daily consumption(kWhr):</t>
  </si>
  <si>
    <t>Heater annual cost:</t>
  </si>
  <si>
    <t>Heater annual consumption(kWhr):</t>
  </si>
  <si>
    <t>Whole life heater consumption(kWhr):</t>
  </si>
  <si>
    <t>Signing daily cost:</t>
  </si>
  <si>
    <t>Signing daily consumption(kWhr):</t>
  </si>
  <si>
    <t xml:space="preserve">Congestion state for </t>
  </si>
  <si>
    <t>hours</t>
  </si>
  <si>
    <t>Signing annual cost:</t>
  </si>
  <si>
    <t>Signing annual consumption(kWhr):</t>
  </si>
  <si>
    <t xml:space="preserve">incident state for </t>
  </si>
  <si>
    <t>quiescent state  for</t>
  </si>
  <si>
    <t>Whole life signing consumption(kWhr):</t>
  </si>
  <si>
    <t>Total daily cost:</t>
  </si>
  <si>
    <t>Total daily consumption(kWhr):</t>
  </si>
  <si>
    <t>Total annual cost:</t>
  </si>
  <si>
    <t>Total annual consumption(kWhr):</t>
  </si>
  <si>
    <t>Total whole life consumption(kWhr):</t>
  </si>
  <si>
    <t>Based on weather at Bristol Airport on 5th March 2013</t>
  </si>
  <si>
    <t>Time</t>
  </si>
  <si>
    <t>Temp</t>
  </si>
  <si>
    <t>Dew Point</t>
  </si>
  <si>
    <t>Pressure</t>
  </si>
  <si>
    <t>Rel.Humid</t>
  </si>
  <si>
    <t>Heater On?</t>
  </si>
  <si>
    <t xml:space="preserve">MANUAL </t>
  </si>
  <si>
    <t>N/A</t>
  </si>
  <si>
    <t>Active if humidistat used</t>
  </si>
  <si>
    <t>Active if Manual used</t>
  </si>
  <si>
    <t>For example. An MS4, we require the total power consumption figures for when the sign is displaying:</t>
  </si>
  <si>
    <t>• Heater power consumption (if fitted) (Watts)</t>
  </si>
  <si>
    <t>3 different sign ‘message’ power consumption figures (kWatts) that vary depending upon the type of message sign being procured.</t>
  </si>
  <si>
    <t>For purposes of assessment, it is assumed the signs are displaying 'Nothing' for 19 Hours a day, ‘Queue Caution’ for 4 hours a day, and Wickets/Distance for 1 hour a day.  This is considered representative of a Managed Motorway type installation.</t>
  </si>
  <si>
    <t>Sign Type</t>
  </si>
  <si>
    <t>Fixed Data for Energy Costs Financial Assessment</t>
  </si>
  <si>
    <t>Inflation as defined in the Model Conditions of contract are used to calculate the whole life cost.</t>
  </si>
  <si>
    <t>RPIX</t>
  </si>
  <si>
    <t>Current cost of electricity kWh pence</t>
  </si>
  <si>
    <t>Weather Information</t>
  </si>
  <si>
    <t>Active if thermostat used</t>
  </si>
  <si>
    <t>Settings depending on heater type used</t>
  </si>
  <si>
    <t>Year</t>
  </si>
  <si>
    <t>Include?</t>
  </si>
  <si>
    <t>Cost per year</t>
  </si>
  <si>
    <t>Heater cost with inflation for life expectency</t>
  </si>
  <si>
    <t>Signing Cost with inflation for life expentency</t>
  </si>
  <si>
    <t>Whole life heater energy cost no inflation</t>
  </si>
  <si>
    <t>Whole life heater energy cost with inflation</t>
  </si>
  <si>
    <t>Whole life signing cost with inflation</t>
  </si>
  <si>
    <t>Whole life signing cost no inflation</t>
  </si>
  <si>
    <t>Total life cost no inflation</t>
  </si>
  <si>
    <t>Number of units required</t>
  </si>
  <si>
    <t>Total energy cost for all units</t>
  </si>
  <si>
    <t>Total energy cost for 1 unit based on the life expectency of the equipment</t>
  </si>
  <si>
    <t>Total life cost with inflation</t>
  </si>
  <si>
    <t>Inflation RPIX</t>
  </si>
  <si>
    <t>It is recommended that for the heater switch measure the actual switch point when the heater comes ON. The switch is likely to have some hysteresis in-built, the OFF switch point is deemed as not significant. Note that some switches have graduations on which are "indicative" more than accurate.</t>
  </si>
  <si>
    <t>The yellow boxes are automatically populated</t>
  </si>
  <si>
    <t>31st October 2013</t>
  </si>
  <si>
    <t>Current cost Co2 of kWh in pence</t>
  </si>
  <si>
    <t>Total cost of electricty kWh in pence</t>
  </si>
  <si>
    <t>Current cost of electricity including CO2 (pence per kWhr):</t>
  </si>
  <si>
    <t>This is for the financial assessment only and does not form part of the Task Order</t>
  </si>
  <si>
    <t>Legend information</t>
  </si>
  <si>
    <t>Life expectancy (years)</t>
  </si>
  <si>
    <t>Evaluation Labour Charges for Repairs Value</t>
  </si>
  <si>
    <t>Heater Control Mechanism:</t>
  </si>
  <si>
    <t>Humidistat'AND'ed with Thermostat</t>
  </si>
  <si>
    <t>Humidistat'OR'ed with Thermostat</t>
  </si>
  <si>
    <t>Item Totals</t>
  </si>
  <si>
    <t>No required</t>
  </si>
  <si>
    <t>Manual (timer)</t>
  </si>
  <si>
    <t>Thermostat set at</t>
  </si>
  <si>
    <t xml:space="preserve">Timer set at </t>
  </si>
  <si>
    <t>Hours</t>
  </si>
  <si>
    <t>Humidstat set at</t>
  </si>
  <si>
    <t>Active if thermostat AND Humidistat used</t>
  </si>
  <si>
    <t>Active if thermostat OR Humidistat used</t>
  </si>
  <si>
    <t>Notes for this Price Schedule</t>
  </si>
  <si>
    <t>Energy Charges are not part of this contract but are used for financial assessment only</t>
  </si>
  <si>
    <t>Monthly Storage Charge per Unit</t>
  </si>
  <si>
    <r>
      <t>Additional Equipment Storage Charges:</t>
    </r>
    <r>
      <rPr>
        <sz val="12"/>
        <rFont val="Arial"/>
        <family val="2"/>
      </rPr>
      <t xml:space="preserve"> </t>
    </r>
  </si>
  <si>
    <t>RPIX is used on this worksheet as a whole life cost is being calculated.</t>
  </si>
  <si>
    <t>Version 1.2 Format Changes in line with the Price Schedule, and two heater control mechanisms added</t>
  </si>
  <si>
    <t>Version 1 passed to TTD on 24th May 2013</t>
  </si>
  <si>
    <t>Version 1.1 added light levels and Hints&amp;tips for suppliers</t>
  </si>
  <si>
    <t>• The number of hours the heater is switched on if a manual switch is used.</t>
  </si>
  <si>
    <t>Total Value of Financial Assessement</t>
  </si>
  <si>
    <t>Total Equipment Charge to site</t>
  </si>
  <si>
    <t>• Quiescent state i.e. Nothing – a blank sign (to include all background power consumption)</t>
  </si>
  <si>
    <t>• Congestion state i.e. the queue pictogram (or 'Queue Caution')</t>
  </si>
  <si>
    <t>• Incident state i.e. The accident pictogram (or Wickets/Distance)</t>
  </si>
  <si>
    <t>• Temperature in degrees C at which the Heater “kicks in” if the heater switch is a Thermostat or a Humidistat'AND'ed with Thermostat or a Humidistat'OR'ed with Thermostat</t>
  </si>
  <si>
    <t>• Relative humidity in percent at which the Heater “kicks in” if the heater switch is a Humidistat or a Humidistat'AND'ed with Thermostat or a Humidistat'OR'ed with Thermostat</t>
  </si>
  <si>
    <t xml:space="preserve"> </t>
  </si>
  <si>
    <t>Suppliers Ref</t>
  </si>
  <si>
    <t>Oracle Code in known</t>
  </si>
  <si>
    <t>Total Spares Charges</t>
  </si>
  <si>
    <t>For each spare, each column must be populated</t>
  </si>
  <si>
    <t xml:space="preserve">Non Standard Time Site Installation </t>
  </si>
  <si>
    <t>Training Charges</t>
  </si>
  <si>
    <t>Total Training Session Charge</t>
  </si>
  <si>
    <t>Training Session Charge</t>
  </si>
  <si>
    <t>Evaluation Training Charges Value</t>
  </si>
  <si>
    <r>
      <t>Labour Charges for repairs including 1st Line</t>
    </r>
    <r>
      <rPr>
        <sz val="12"/>
        <rFont val="Arial"/>
        <family val="2"/>
      </rPr>
      <t>:</t>
    </r>
  </si>
  <si>
    <t xml:space="preserve"> Charge for 1 installation per session</t>
  </si>
  <si>
    <t xml:space="preserve"> Charge for 2 installations per session</t>
  </si>
  <si>
    <t>Region</t>
  </si>
  <si>
    <t>North East</t>
  </si>
  <si>
    <t>North West</t>
  </si>
  <si>
    <t>Midlands</t>
  </si>
  <si>
    <t>M25</t>
  </si>
  <si>
    <t>South East</t>
  </si>
  <si>
    <t>Comments</t>
  </si>
  <si>
    <t>Y</t>
  </si>
  <si>
    <t>Installation Charge</t>
  </si>
  <si>
    <t>Unit Charge</t>
  </si>
  <si>
    <t>South West</t>
  </si>
  <si>
    <t>The cost of CO2 is taken from the October 2013 £12 per tonne carbon tax levied on Highways England</t>
  </si>
  <si>
    <t>Data Provided by Highways England</t>
  </si>
  <si>
    <t>No. of Hrs</t>
  </si>
  <si>
    <t>Charge</t>
  </si>
  <si>
    <t>Hr Rate</t>
  </si>
  <si>
    <t>1 per session</t>
  </si>
  <si>
    <t>2 per session</t>
  </si>
  <si>
    <t>Non Standard Time Site Installation</t>
  </si>
  <si>
    <t>Remote Site Installation</t>
  </si>
  <si>
    <t>Other Charges</t>
  </si>
  <si>
    <t>Sub-Total</t>
  </si>
  <si>
    <t>Name/Grade of Staff</t>
  </si>
  <si>
    <t>Standard Highways England T&amp;S rules apply if required.</t>
  </si>
  <si>
    <t>Highways England is moving toward a sustainable procurement strategy, where the whole life cost of an asset is to be considered when purchasing, rather than just the commodity’s unit charge.</t>
  </si>
  <si>
    <t>*** These figures are updated by Highways England to show the current data at the time of going out to Tender ***</t>
  </si>
  <si>
    <t>The heater cost calculation are based on actual meteorological conditions at Bristol Airport on the 5th March 2013. This was taken as a representative day, 12hours daylight, and allows energy savings for considered settings as there is a wide range of temperatures experienced over 24 hours.</t>
  </si>
  <si>
    <t>Total Storage Value (per month)</t>
  </si>
  <si>
    <t xml:space="preserve">Hourly charges should match those used in the Installation worksheet in this price schedule.  </t>
  </si>
  <si>
    <t>For Financial Evaluation purposes only,  the charge to be used is for 3 months</t>
  </si>
  <si>
    <t>For Financial Evaluation purposes only, the charge for an estimated number of hours for each grade is used.</t>
  </si>
  <si>
    <t>Total Installation Charges (Removal &amp; Non-Standard)</t>
  </si>
  <si>
    <t>Total Storage Charges (3 months)</t>
  </si>
  <si>
    <t>Total of Regional Training Charges</t>
  </si>
  <si>
    <t>Total of Repair Charge Rates for evaluation</t>
  </si>
  <si>
    <t>Significant variation to regional training charges will be validated by the financial assessment panel.</t>
  </si>
  <si>
    <t>Summary of Asset Totals (excluding additional &amp; spares charges)</t>
  </si>
  <si>
    <t>Total Standard Time Site Installation &amp; Removal Charge</t>
  </si>
  <si>
    <t>Total Non Standard Time Site Installation &amp; Removal Charge</t>
  </si>
  <si>
    <t>Total Remote Site Installation &amp; Removal Charge</t>
  </si>
  <si>
    <t>The following describes how proposed products are to be categorised based upon their current readiness for market and how we require energy consumption figures to be calculated based upon that categorisation.</t>
  </si>
  <si>
    <t>‘Existing’ products are those that you have sold to us or another National Road Authority (NRA) or UK Local Authority. Actual consumption figures measured by a competent person must be provided for Existing products.</t>
  </si>
  <si>
    <t xml:space="preserve">‘Similar’ is defined as a product that uses the same line replaceable units/components, but in different quantities. If your proposed product is similar to another product used by us or another National Road Authority (NRA) or UK Local Authority then you must measure its energy use and provide a CEng authorised report that justifies the tendered power consumption figures based upon the measured energy use of the similar product.  </t>
  </si>
  <si>
    <t xml:space="preserve">‘Upgrade’ is an Existing product that has been modified by changing at least one, but not all, Line Replaceable Units/components. If your proposed product is an upgrade, then you must: make all best efforts to replicate the upgraded product; measure its energy use, and; provide a CEng authorised report that justifies any differences between the replicated product and the proposed product, and, the tendered power consumption figures based upon the measured energy use of the replicated product.  </t>
  </si>
  <si>
    <t>‘New’ are products that have been created to better meet our operational requirements and share no line replaceable units with existing products. If your proposed product is a new product, then you must: make all best efforts to replicate the new product or parts thereof; measure its/their energy use, and; provide a CEng authorised report that justifies any differences between the replicated product and the proposed product, and, the tendered power consumption figures based upon the measured energy use of the replicated product.</t>
  </si>
  <si>
    <t>Please note that Highways England will publish the energy consumption figures of the products that it purchases to deploy on its network.</t>
  </si>
  <si>
    <t>Sign/Signal Type</t>
  </si>
  <si>
    <t>Existing</t>
  </si>
  <si>
    <t>Similar</t>
  </si>
  <si>
    <t>Upgrade</t>
  </si>
  <si>
    <t>New</t>
  </si>
  <si>
    <t>See Notes for explanation</t>
  </si>
  <si>
    <t>Actual? Y/N</t>
  </si>
  <si>
    <t>N</t>
  </si>
  <si>
    <t>Power Consumption of Heater:</t>
  </si>
  <si>
    <t xml:space="preserve"> Electronic Message Sign &amp; Signal (EMS) Procurement – Energy Price Spreadsheet</t>
  </si>
  <si>
    <t>Total Energy Costs MS4</t>
  </si>
  <si>
    <t>A CEng authorised report is requested for similar, upgraded and new products to provide a rational, equitable and defensible justification of the derived energy consumption figure submitted. Failure to provide an adequate substantiation of the derived figures may result in the tender being rejected as incomplete.</t>
  </si>
  <si>
    <t>MS4 Cantilever/Portal-Gantry Mounted Version 3</t>
  </si>
  <si>
    <t>MS3 3x18 Cantilever/Portal-Gantry Mounted Version 3</t>
  </si>
  <si>
    <t>MS3 2x16</t>
  </si>
  <si>
    <t>MS3 3x18</t>
  </si>
  <si>
    <t>Total Energy Costs MS3 (3x18)</t>
  </si>
  <si>
    <t>SUMMARY FOR THE FINANCIAL ASSESSMENT</t>
  </si>
  <si>
    <t>Installation and Commissioning Charges</t>
  </si>
  <si>
    <t>Additional Charges</t>
  </si>
  <si>
    <t>Spares</t>
  </si>
  <si>
    <t xml:space="preserve">Unit </t>
  </si>
  <si>
    <t>Yr 1</t>
  </si>
  <si>
    <t>Yr2</t>
  </si>
  <si>
    <t>Yr3</t>
  </si>
  <si>
    <t>Yr4</t>
  </si>
  <si>
    <t>Yr5</t>
  </si>
  <si>
    <t>Yr6</t>
  </si>
  <si>
    <t>Yr7</t>
  </si>
  <si>
    <t>Total</t>
  </si>
  <si>
    <t xml:space="preserve">Warranty </t>
  </si>
  <si>
    <t>The charges inserted in the Price List shall include all of the work in the Service Information.</t>
  </si>
  <si>
    <t>Charges for the installation of all types of assets are required.</t>
  </si>
  <si>
    <t>The charge for only installing one sign per night is also requested for when the order is for an odd number of signs. This charge is not expected to be more than the charge for 2 installations per session. When the order is for an odd number of signs, this charge will be used as the price for the last sign to be installed</t>
  </si>
  <si>
    <r>
      <t>Please enter charges for the following people that will apply if repairs are required as detailed in the</t>
    </r>
    <r>
      <rPr>
        <b/>
        <i/>
        <sz val="12"/>
        <color indexed="10"/>
        <rFont val="Arial"/>
        <family val="2"/>
      </rPr>
      <t xml:space="preserve"> Service Information</t>
    </r>
  </si>
  <si>
    <r>
      <t xml:space="preserve">Please enter charges for a single training session as detailed in the </t>
    </r>
    <r>
      <rPr>
        <b/>
        <i/>
        <sz val="12"/>
        <color indexed="10"/>
        <rFont val="Arial"/>
        <family val="2"/>
      </rPr>
      <t>Service Information</t>
    </r>
  </si>
  <si>
    <t>Spares requirements should be populated in both scenarios and should be based on the sign types and numbers for each scenario individually.</t>
  </si>
  <si>
    <t>Warranty Charge</t>
  </si>
  <si>
    <t>Suppliers are to price this Price List based upon information provided in the Service Information and RFQ.</t>
  </si>
  <si>
    <t>The successful Supplier will be reimbursed for the actual work executed in accordance with this Price List. This will be calculated based upon the unit charges for the ordered goods and services multiplied by the actual quantity provided.</t>
  </si>
  <si>
    <t>The Supplier is to input their name in the white box</t>
  </si>
  <si>
    <t xml:space="preserve">Supplier: </t>
  </si>
  <si>
    <t>The Supplier is to input their charges in the white boxes</t>
  </si>
  <si>
    <t xml:space="preserve">The Supplier is to input their unique reference, Oracle code if known, associated Item (using the drop-down list), description, quantities and charges for all spares in the white boxes. </t>
  </si>
  <si>
    <t>The Supplier is to input their data in the white boxes</t>
  </si>
  <si>
    <t>Suppliers to Populate</t>
  </si>
  <si>
    <t>Calculations based on the Supplier's data - this is automatically updated</t>
  </si>
  <si>
    <t>Detailed calculations based on the Supplier's data - this is automatically updated</t>
  </si>
  <si>
    <t>This page is not be be altered by Suppliers</t>
  </si>
  <si>
    <t>Removal and return to NTLC should be calculated at the normal working hours rate.</t>
  </si>
  <si>
    <t xml:space="preserve">MS3 Total Charges </t>
  </si>
  <si>
    <t xml:space="preserve">MS4 Total Charges </t>
  </si>
  <si>
    <t>The charge for the removal of existing signs or equipment is also required. The Supplier is to input their charge for the removal and transfer of all of the listed equipment as described in the Service Information to the NTLC.</t>
  </si>
  <si>
    <t>Tenderers should price on a year by year basis per unit but be aware that the total cost will be paid upon commencement of the warrantly period.</t>
  </si>
  <si>
    <t>Number of Units</t>
  </si>
  <si>
    <t xml:space="preserve">The Summary Worksheet in this Price List will be used to determine the lowest priced Supplier for the financial assessment scoring. </t>
  </si>
  <si>
    <t>Summary</t>
  </si>
  <si>
    <t>The Supplier is to input their charges in the white boxes for the manufacture of the units, tests and inspections, storage at their premises until delivery to site following reciept of a task order, delivery to site and required maintenance spares as defined in the Service Information.</t>
  </si>
  <si>
    <t>Sign charges</t>
  </si>
  <si>
    <t xml:space="preserve">Warranty Cost  Per Unit  </t>
  </si>
  <si>
    <t>Total Sign Charges</t>
  </si>
  <si>
    <t>Sign Charges deliver to site</t>
  </si>
  <si>
    <t>The total Sign charge will be included in the financial assessment .</t>
  </si>
  <si>
    <t>Provision of Warranty for signs for 7 yrs</t>
  </si>
  <si>
    <r>
      <t>Please enter the monthly charge per unit for storing the signs listed below, as detailed in the S</t>
    </r>
    <r>
      <rPr>
        <b/>
        <i/>
        <sz val="12"/>
        <color indexed="10"/>
        <rFont val="Arial"/>
        <family val="2"/>
      </rPr>
      <t>ervice Information</t>
    </r>
    <r>
      <rPr>
        <b/>
        <sz val="12"/>
        <color indexed="10"/>
        <rFont val="Arial"/>
        <family val="2"/>
      </rPr>
      <t>.</t>
    </r>
  </si>
  <si>
    <t>The quantity for each spare should be based on the requirements for maintenance as described in the Service Information. This will constitute part of the financial evaluation but the spares required will be supplied as part of the Sign charge for each sign.</t>
  </si>
  <si>
    <t>Associated Sign type</t>
  </si>
  <si>
    <r>
      <t>As detailed in the Service Information</t>
    </r>
    <r>
      <rPr>
        <i/>
        <sz val="12"/>
        <rFont val="Arial"/>
        <family val="2"/>
      </rPr>
      <t xml:space="preserve">, </t>
    </r>
    <r>
      <rPr>
        <sz val="12"/>
        <rFont val="Arial"/>
        <family val="2"/>
      </rPr>
      <t xml:space="preserve">spares supplied to facilitate first line maintenance will be supplied free of charge to the </t>
    </r>
    <r>
      <rPr>
        <i/>
        <sz val="12"/>
        <rFont val="Arial"/>
        <family val="2"/>
      </rPr>
      <t xml:space="preserve">Employer. </t>
    </r>
    <r>
      <rPr>
        <sz val="12"/>
        <rFont val="Arial"/>
        <family val="2"/>
      </rPr>
      <t>The costs identified within the Spares tab of the price list are for financial assessment and for information only unless further spares are requested by the</t>
    </r>
    <r>
      <rPr>
        <i/>
        <sz val="12"/>
        <rFont val="Arial"/>
        <family val="2"/>
      </rPr>
      <t xml:space="preserve"> Service Manager</t>
    </r>
    <r>
      <rPr>
        <sz val="12"/>
        <rFont val="Arial"/>
        <family val="2"/>
      </rPr>
      <t xml:space="preserve"> as detailed in the Service Information.</t>
    </r>
    <r>
      <rPr>
        <i/>
        <sz val="12"/>
        <rFont val="Arial"/>
        <family val="2"/>
      </rPr>
      <t xml:space="preserve"> </t>
    </r>
  </si>
  <si>
    <t>TMTii 52</t>
  </si>
  <si>
    <t>AMI Cantilever/Portal-Gantry Mounted Version 3</t>
  </si>
  <si>
    <t>The financial assessment of installation is based on installing two signs per night, the inference therefore is that Suppliers should price for returning two signs to NTLC per installation. Suppliers must price for returning two signs per night</t>
  </si>
  <si>
    <t>Existing Sign Removal &amp; Return to NTLC</t>
  </si>
  <si>
    <t>AMI Total Charges</t>
  </si>
  <si>
    <t>Total Energy Costs AMI</t>
  </si>
  <si>
    <t>Grand Total</t>
  </si>
  <si>
    <t>The Level of validation (review / testing) the supplier will be required to go through will vary based on whether the supplier has passed through the process before; and whether anything has changed with their product. The time / cost of going through this process must not be factored into the tender assessment process to ensure a supplier that has previously been validated; does not gain advantage over suppliers with new products; or that the tender process prevents supplier-product improvements or innnovation.</t>
  </si>
  <si>
    <t>Please Enter Company Name Here</t>
  </si>
  <si>
    <r>
      <rPr>
        <b/>
        <sz val="12"/>
        <color indexed="8"/>
        <rFont val="Arial"/>
        <family val="2"/>
      </rPr>
      <t>N.B.</t>
    </r>
    <r>
      <rPr>
        <sz val="12"/>
        <color indexed="8"/>
        <rFont val="Arial"/>
        <family val="2"/>
      </rPr>
      <t xml:space="preserve"> Only select 'Manual' as heater switch option after prior discussion &amp; agreement with Highways England.</t>
    </r>
  </si>
  <si>
    <t>Select</t>
  </si>
  <si>
    <t>Humidistat set at</t>
  </si>
  <si>
    <t>Total energy cost for 1 unit based on the life expectancy of the equipment</t>
  </si>
  <si>
    <t>Heater cost with inflation for life expectancy</t>
  </si>
  <si>
    <t>Signing Cost with inflation for life expectancy</t>
  </si>
  <si>
    <t>The Supplier is to input a breakdown of their charges in the white boxes for installation and commissioning for each asset, as detailed in the Service Information.</t>
  </si>
  <si>
    <r>
      <rPr>
        <b/>
        <sz val="12"/>
        <color indexed="8"/>
        <rFont val="Arial"/>
        <family val="2"/>
      </rPr>
      <t>N.B.</t>
    </r>
    <r>
      <rPr>
        <sz val="12"/>
        <color indexed="8"/>
        <rFont val="Arial"/>
        <family val="2"/>
      </rPr>
      <t xml:space="preserve"> It will be assumed Highways England the sign will be "OFF" for whole day for the purposes of calculating the heater consumption and the outside temperature/relative humidity equals the inside temperature/relative humidity.</t>
    </r>
  </si>
  <si>
    <r>
      <rPr>
        <b/>
        <sz val="12"/>
        <color indexed="8"/>
        <rFont val="Arial"/>
        <family val="2"/>
      </rPr>
      <t>N.B.</t>
    </r>
    <r>
      <rPr>
        <sz val="12"/>
        <color indexed="8"/>
        <rFont val="Arial"/>
        <family val="2"/>
      </rPr>
      <t xml:space="preserve"> It will be assumed Highways England the sign will be set to:</t>
    </r>
  </si>
  <si>
    <t>Everthing in RED please read before populating the Specific Tab(s) / Spreadsheet(s).</t>
  </si>
  <si>
    <t>Please Select</t>
  </si>
  <si>
    <r>
      <rPr>
        <b/>
        <sz val="12"/>
        <rFont val="Arial"/>
        <family val="2"/>
      </rPr>
      <t>N.B</t>
    </r>
    <r>
      <rPr>
        <sz val="12"/>
        <rFont val="Arial"/>
        <family val="2"/>
      </rPr>
      <t>:</t>
    </r>
  </si>
  <si>
    <r>
      <t>The price of electricity has been taken from</t>
    </r>
    <r>
      <rPr>
        <sz val="12"/>
        <color theme="3" tint="-0.249977111117893"/>
        <rFont val="Arial"/>
        <family val="2"/>
      </rPr>
      <t xml:space="preserve"> </t>
    </r>
    <r>
      <rPr>
        <i/>
        <sz val="12"/>
        <color theme="3" tint="0.39997558519241921"/>
        <rFont val="Arial"/>
        <family val="2"/>
      </rPr>
      <t>https://www.gov.uk/government/statistical-data-sets/gas-and-electricity-prices-in-the-non-domestic-sector</t>
    </r>
    <r>
      <rPr>
        <sz val="12"/>
        <rFont val="Arial"/>
        <family val="2"/>
      </rPr>
      <t xml:space="preserve"> 19th December 2013 report, using the Medium sized non domestic consumer </t>
    </r>
    <r>
      <rPr>
        <sz val="12"/>
        <color rgb="FFFF0000"/>
        <rFont val="Arial"/>
        <family val="2"/>
      </rPr>
      <t>9.11</t>
    </r>
    <r>
      <rPr>
        <sz val="12"/>
        <rFont val="Arial"/>
        <family val="2"/>
      </rPr>
      <t>pence per KwH</t>
    </r>
  </si>
  <si>
    <t>Therefore, going forward, Highways England are considering the cost of running devices, as well as the purchase and installation and commissioning charge. For EMS, a considerable cost is the energy usage which is often as much as the unit charge</t>
  </si>
  <si>
    <t>The source reference for selection of legends is IAN162, Annex A (note values A2.A9 must be in ascending alphabetical order) Ambient luminance is from TR2525A 11.2.</t>
  </si>
  <si>
    <t>Professional Technical Services Bristol have developed a tool to assist with the pricing assessment, which takes several factors into consideration, and reporting back energy figures and costs, derived from Highways England user defined figure.</t>
  </si>
  <si>
    <r>
      <t xml:space="preserve">The </t>
    </r>
    <r>
      <rPr>
        <b/>
        <u/>
        <sz val="12"/>
        <rFont val="Arial"/>
        <family val="2"/>
      </rPr>
      <t>5</t>
    </r>
    <r>
      <rPr>
        <u/>
        <sz val="12"/>
        <rFont val="Arial"/>
        <family val="2"/>
      </rPr>
      <t xml:space="preserve"> additional pieces of information required are:</t>
    </r>
  </si>
  <si>
    <t>• Type of Heater switch i.e:
 Humidistat, Thermostat,  Humidistat'AND'ed with Thermostat, Humidistat'OR'ed with Thermostat, or Manual - select one type</t>
  </si>
  <si>
    <r>
      <t xml:space="preserve">The tool relies on data from the manufacturer, with </t>
    </r>
    <r>
      <rPr>
        <b/>
        <u/>
        <sz val="12"/>
        <rFont val="Arial"/>
        <family val="2"/>
      </rPr>
      <t>8</t>
    </r>
    <r>
      <rPr>
        <sz val="12"/>
        <rFont val="Arial"/>
        <family val="2"/>
      </rPr>
      <t xml:space="preserve"> key pieces of information to be provided:</t>
    </r>
  </si>
  <si>
    <r>
      <rPr>
        <b/>
        <sz val="12"/>
        <color indexed="8"/>
        <rFont val="Arial"/>
        <family val="2"/>
      </rPr>
      <t>N.B</t>
    </r>
    <r>
      <rPr>
        <sz val="12"/>
        <color indexed="8"/>
        <rFont val="Arial"/>
        <family val="2"/>
      </rPr>
      <t xml:space="preserve"> Only select 'Manual' as heater switch option after prior discussion &amp; agreement with Highways England.</t>
    </r>
  </si>
  <si>
    <r>
      <rPr>
        <b/>
        <sz val="12"/>
        <color indexed="8"/>
        <rFont val="Arial"/>
        <family val="2"/>
      </rPr>
      <t>N.B</t>
    </r>
    <r>
      <rPr>
        <sz val="12"/>
        <color indexed="8"/>
        <rFont val="Arial"/>
        <family val="2"/>
      </rPr>
      <t xml:space="preserve"> it will be assumed Highways England the sign will be set to:</t>
    </r>
  </si>
  <si>
    <r>
      <rPr>
        <b/>
        <sz val="12"/>
        <color indexed="8"/>
        <rFont val="Arial"/>
        <family val="2"/>
      </rPr>
      <t>N.B</t>
    </r>
    <r>
      <rPr>
        <sz val="12"/>
        <color indexed="8"/>
        <rFont val="Arial"/>
        <family val="2"/>
      </rPr>
      <t xml:space="preserve"> It will be assumed Highways England the sign will be "OFF" for whole day for the purposes of calculating the heater consumption and the outside temperature/relative humidity equals the inside temperature/relative humidity.</t>
    </r>
  </si>
  <si>
    <r>
      <t xml:space="preserve">All Rates will have the </t>
    </r>
    <r>
      <rPr>
        <b/>
        <u/>
        <sz val="12"/>
        <color rgb="FFFF0000"/>
        <rFont val="Arial"/>
        <family val="2"/>
      </rPr>
      <t>direct fee percentage</t>
    </r>
    <r>
      <rPr>
        <b/>
        <sz val="12"/>
        <rFont val="Arial"/>
        <family val="2"/>
      </rPr>
      <t xml:space="preserve"> or </t>
    </r>
    <r>
      <rPr>
        <b/>
        <u/>
        <sz val="12"/>
        <color rgb="FFFF0000"/>
        <rFont val="Arial"/>
        <family val="2"/>
      </rPr>
      <t>subcontracted fee percentage</t>
    </r>
    <r>
      <rPr>
        <b/>
        <sz val="12"/>
        <rFont val="Arial"/>
        <family val="2"/>
      </rPr>
      <t xml:space="preserve"> applied to it depending on rate type. Please refer to Contract Data Part two - Data provided by the </t>
    </r>
    <r>
      <rPr>
        <b/>
        <i/>
        <sz val="12"/>
        <rFont val="Arial"/>
        <family val="2"/>
      </rPr>
      <t>Contractor.</t>
    </r>
  </si>
  <si>
    <t>Fee Percentage</t>
  </si>
  <si>
    <t>Guidance:</t>
  </si>
  <si>
    <r>
      <rPr>
        <b/>
        <sz val="16"/>
        <rFont val="Arial"/>
        <family val="2"/>
      </rPr>
      <t>&gt;</t>
    </r>
    <r>
      <rPr>
        <b/>
        <sz val="11"/>
        <rFont val="Arial"/>
        <family val="2"/>
      </rPr>
      <t xml:space="preserve"> </t>
    </r>
    <r>
      <rPr>
        <sz val="12"/>
        <rFont val="Arial"/>
        <family val="2"/>
      </rPr>
      <t>Please input your fee percentage rates below:</t>
    </r>
    <r>
      <rPr>
        <sz val="11"/>
        <rFont val="Arial"/>
        <family val="2"/>
      </rPr>
      <t xml:space="preserve">
</t>
    </r>
    <r>
      <rPr>
        <b/>
        <sz val="16"/>
        <rFont val="Arial"/>
        <family val="2"/>
      </rPr>
      <t>&gt;</t>
    </r>
    <r>
      <rPr>
        <b/>
        <sz val="11"/>
        <rFont val="Arial"/>
        <family val="2"/>
      </rPr>
      <t xml:space="preserve"> </t>
    </r>
    <r>
      <rPr>
        <sz val="12"/>
        <rFont val="Arial"/>
        <family val="2"/>
      </rPr>
      <t>If any element of the fee breakdown exceeds 10% (excluding profit) it will highlight red</t>
    </r>
    <r>
      <rPr>
        <sz val="11"/>
        <rFont val="Arial"/>
        <family val="2"/>
      </rPr>
      <t xml:space="preserve">.
</t>
    </r>
    <r>
      <rPr>
        <b/>
        <sz val="16"/>
        <rFont val="Arial"/>
        <family val="2"/>
      </rPr>
      <t>&gt;</t>
    </r>
    <r>
      <rPr>
        <sz val="11"/>
        <rFont val="Arial"/>
        <family val="2"/>
      </rPr>
      <t xml:space="preserve"> </t>
    </r>
    <r>
      <rPr>
        <sz val="12"/>
        <rFont val="Arial"/>
        <family val="2"/>
      </rPr>
      <t>All red cells please provide a breakdown calc detailing how the percentage has been calculated.</t>
    </r>
  </si>
  <si>
    <t>Profit</t>
  </si>
  <si>
    <t xml:space="preserve">Comment / Calculation </t>
  </si>
  <si>
    <t>Head Office Charges (Overheads)</t>
  </si>
  <si>
    <t>Insurance Premiums (e.g. employers liability)</t>
  </si>
  <si>
    <t>Corporation Tax</t>
  </si>
  <si>
    <t>Personnel Overhead costs (e.g pensions)</t>
  </si>
  <si>
    <t>Cost of giving Sureties and Guarantees</t>
  </si>
  <si>
    <t>Indirect Overheads</t>
  </si>
  <si>
    <t>Total Fee %</t>
  </si>
  <si>
    <t xml:space="preserve">Direct Fee Percentage </t>
  </si>
  <si>
    <t>Subcontracted Fee Percentage</t>
  </si>
  <si>
    <t>For the financial assessment only, the total value to be used is based upon the quantities and charges inserted in the Price List for the Sign charges, Installation &amp; Commissioning charges, Warranty, Additional charges, Spares and the Energy cost.</t>
  </si>
  <si>
    <t>Build up of Overheads &amp; Profit on Subcontractor's Work</t>
  </si>
  <si>
    <t>Build up of Overheads &amp; Profit on Supplier's Work</t>
  </si>
  <si>
    <r>
      <t xml:space="preserve">Part two - Data provided by the </t>
    </r>
    <r>
      <rPr>
        <b/>
        <i/>
        <sz val="12"/>
        <color theme="1"/>
        <rFont val="Arial"/>
        <family val="2"/>
      </rPr>
      <t>Contractor</t>
    </r>
  </si>
  <si>
    <t xml:space="preserve">RCV3 for MS4 </t>
  </si>
  <si>
    <t>RCV3 for MS3</t>
  </si>
  <si>
    <t>RCV3 for AMI (1 per 4 AMI's)</t>
  </si>
  <si>
    <t xml:space="preserve">RCV3 for AMI (1 per 4 AMI's) Total Charges </t>
  </si>
  <si>
    <t xml:space="preserve">RCV3 for MS3 Total Charges </t>
  </si>
  <si>
    <r>
      <t>For the financial evaluation it is assumed that</t>
    </r>
    <r>
      <rPr>
        <b/>
        <u val="singleAccounting"/>
        <sz val="12"/>
        <color indexed="10"/>
        <rFont val="Arial"/>
        <family val="2"/>
      </rPr>
      <t xml:space="preserve"> </t>
    </r>
    <r>
      <rPr>
        <b/>
        <u/>
        <sz val="12"/>
        <color indexed="10"/>
        <rFont val="Arial"/>
        <family val="2"/>
      </rPr>
      <t>2 signs and associated equipment will be able to be installed per night.</t>
    </r>
  </si>
  <si>
    <r>
      <t xml:space="preserve">For </t>
    </r>
    <r>
      <rPr>
        <b/>
        <u/>
        <sz val="12"/>
        <color indexed="10"/>
        <rFont val="Arial"/>
        <family val="2"/>
      </rPr>
      <t>financial evaluation</t>
    </r>
    <r>
      <rPr>
        <b/>
        <sz val="12"/>
        <color indexed="10"/>
        <rFont val="Arial"/>
        <family val="2"/>
      </rPr>
      <t xml:space="preserve"> </t>
    </r>
    <r>
      <rPr>
        <b/>
        <u val="double"/>
        <sz val="12"/>
        <color indexed="10"/>
        <rFont val="Arial"/>
        <family val="2"/>
      </rPr>
      <t>only</t>
    </r>
    <r>
      <rPr>
        <b/>
        <sz val="12"/>
        <color indexed="10"/>
        <rFont val="Arial"/>
        <family val="2"/>
      </rPr>
      <t xml:space="preserve">, the cost for each site will use the </t>
    </r>
    <r>
      <rPr>
        <b/>
        <u/>
        <sz val="12"/>
        <color indexed="10"/>
        <rFont val="Arial"/>
        <family val="2"/>
      </rPr>
      <t>Non Standard Time rate</t>
    </r>
    <r>
      <rPr>
        <b/>
        <sz val="12"/>
        <color indexed="10"/>
        <rFont val="Arial"/>
        <family val="2"/>
      </rPr>
      <t>. Standard and remote time rates are expected to be less than the non standard charge.</t>
    </r>
  </si>
  <si>
    <t xml:space="preserve">RCV3 for MS4 Total Charges </t>
  </si>
  <si>
    <t>276 Signs / Controllers</t>
  </si>
  <si>
    <t>Version 1.3 Changed Format(s) to comply with the latest Price Schedule, With alterations to suite Service Information.</t>
  </si>
  <si>
    <t>9th January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</si>
</sst>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164" formatCode="&quot;£&quot;#,##0.00"/>
    <numFmt numFmtId="165" formatCode="0.0%"/>
    <numFmt numFmtId="166" formatCode="#,##0.0_ ;\-#,##0.0\ "/>
    <numFmt numFmtId="167" formatCode="[$-F400]h:mm:ss\ AM/PM"/>
    <numFmt numFmtId="168" formatCode="0.0"/>
    <numFmt numFmtId="169" formatCode="#,##0_ ;\-#,##0\ "/>
  </numFmts>
  <fonts count="76">
    <font>
      <sz val="12"/>
      <name val="Arial"/>
    </font>
    <font>
      <sz val="11"/>
      <color theme="1"/>
      <name val="Calibri"/>
      <family val="2"/>
      <scheme val="minor"/>
    </font>
    <font>
      <sz val="12"/>
      <name val="Arial"/>
      <family val="2"/>
    </font>
    <font>
      <sz val="12"/>
      <name val="Arial"/>
      <family val="2"/>
    </font>
    <font>
      <sz val="8"/>
      <name val="Arial"/>
      <family val="2"/>
    </font>
    <font>
      <b/>
      <sz val="12"/>
      <name val="Arial"/>
      <family val="2"/>
    </font>
    <font>
      <b/>
      <u/>
      <sz val="16"/>
      <name val="Arial"/>
      <family val="2"/>
    </font>
    <font>
      <sz val="12"/>
      <name val="Arial"/>
      <family val="2"/>
    </font>
    <font>
      <b/>
      <sz val="12"/>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sz val="8"/>
      <name val="Arial"/>
      <family val="2"/>
    </font>
    <font>
      <b/>
      <sz val="16"/>
      <name val="Arial"/>
      <family val="2"/>
    </font>
    <font>
      <b/>
      <sz val="12"/>
      <color indexed="10"/>
      <name val="Arial"/>
      <family val="2"/>
    </font>
    <font>
      <b/>
      <sz val="10"/>
      <name val="Arial"/>
      <family val="2"/>
    </font>
    <font>
      <sz val="12"/>
      <color indexed="10"/>
      <name val="Arial"/>
      <family val="2"/>
    </font>
    <font>
      <sz val="8"/>
      <name val="Calibri"/>
      <family val="2"/>
    </font>
    <font>
      <b/>
      <sz val="14"/>
      <color indexed="8"/>
      <name val="Arial"/>
      <family val="2"/>
    </font>
    <font>
      <sz val="12"/>
      <color indexed="8"/>
      <name val="Arial"/>
      <family val="2"/>
    </font>
    <font>
      <i/>
      <sz val="12"/>
      <color indexed="8"/>
      <name val="Arial"/>
      <family val="2"/>
    </font>
    <font>
      <b/>
      <sz val="12"/>
      <color indexed="8"/>
      <name val="Arial"/>
      <family val="2"/>
    </font>
    <font>
      <i/>
      <sz val="12"/>
      <name val="Arial"/>
      <family val="2"/>
    </font>
    <font>
      <sz val="12"/>
      <color indexed="9"/>
      <name val="Arial"/>
      <family val="2"/>
    </font>
    <font>
      <sz val="12"/>
      <color indexed="44"/>
      <name val="Arial"/>
      <family val="2"/>
    </font>
    <font>
      <sz val="12"/>
      <color rgb="FFFF0000"/>
      <name val="Arial"/>
      <family val="2"/>
    </font>
    <font>
      <b/>
      <sz val="22"/>
      <name val="Arial"/>
      <family val="2"/>
    </font>
    <font>
      <b/>
      <sz val="10"/>
      <color indexed="8"/>
      <name val="Arial"/>
      <family val="2"/>
    </font>
    <font>
      <b/>
      <sz val="12"/>
      <color theme="1"/>
      <name val="Arial"/>
      <family val="2"/>
    </font>
    <font>
      <b/>
      <i/>
      <sz val="12"/>
      <color indexed="10"/>
      <name val="Arial"/>
      <family val="2"/>
    </font>
    <font>
      <sz val="10"/>
      <color theme="1"/>
      <name val="Arial Unicode MS"/>
      <family val="2"/>
    </font>
    <font>
      <b/>
      <sz val="20"/>
      <name val="Arial"/>
      <family val="2"/>
    </font>
    <font>
      <b/>
      <sz val="12"/>
      <color indexed="44"/>
      <name val="Arial"/>
      <family val="2"/>
    </font>
    <font>
      <b/>
      <sz val="20"/>
      <color indexed="8"/>
      <name val="Arial"/>
      <family val="2"/>
    </font>
    <font>
      <b/>
      <sz val="14"/>
      <color rgb="FFFF0000"/>
      <name val="Arial"/>
      <family val="2"/>
    </font>
    <font>
      <b/>
      <sz val="12"/>
      <color rgb="FFFF0000"/>
      <name val="Arial"/>
      <family val="2"/>
    </font>
    <font>
      <sz val="12"/>
      <color theme="3" tint="-0.249977111117893"/>
      <name val="Arial"/>
      <family val="2"/>
    </font>
    <font>
      <i/>
      <sz val="12"/>
      <color theme="3" tint="0.39997558519241921"/>
      <name val="Arial"/>
      <family val="2"/>
    </font>
    <font>
      <b/>
      <u/>
      <sz val="12"/>
      <name val="Arial"/>
      <family val="2"/>
    </font>
    <font>
      <u/>
      <sz val="12"/>
      <name val="Arial"/>
      <family val="2"/>
    </font>
    <font>
      <sz val="20"/>
      <color indexed="8"/>
      <name val="Arial"/>
      <family val="2"/>
    </font>
    <font>
      <b/>
      <u/>
      <sz val="12"/>
      <color rgb="FFFF0000"/>
      <name val="Arial"/>
      <family val="2"/>
    </font>
    <font>
      <b/>
      <i/>
      <sz val="12"/>
      <name val="Arial"/>
      <family val="2"/>
    </font>
    <font>
      <u/>
      <sz val="12"/>
      <color theme="1"/>
      <name val="Arial"/>
      <family val="2"/>
    </font>
    <font>
      <u/>
      <sz val="11"/>
      <color theme="1"/>
      <name val="Arial"/>
      <family val="2"/>
    </font>
    <font>
      <sz val="11"/>
      <color theme="1"/>
      <name val="Arial"/>
      <family val="2"/>
    </font>
    <font>
      <sz val="11"/>
      <name val="Arial"/>
      <family val="2"/>
    </font>
    <font>
      <b/>
      <sz val="11"/>
      <name val="Arial"/>
      <family val="2"/>
    </font>
    <font>
      <b/>
      <sz val="10"/>
      <color indexed="10"/>
      <name val="Arial"/>
      <family val="2"/>
    </font>
    <font>
      <sz val="10"/>
      <color theme="1"/>
      <name val="Arial"/>
      <family val="2"/>
    </font>
    <font>
      <sz val="12"/>
      <color theme="1"/>
      <name val="Calibri"/>
      <family val="2"/>
      <scheme val="minor"/>
    </font>
    <font>
      <b/>
      <sz val="11"/>
      <color theme="1"/>
      <name val="Arial"/>
      <family val="2"/>
    </font>
    <font>
      <b/>
      <i/>
      <sz val="12"/>
      <color theme="1"/>
      <name val="Arial"/>
      <family val="2"/>
    </font>
    <font>
      <sz val="12"/>
      <color theme="1"/>
      <name val="Arial"/>
      <family val="2"/>
    </font>
    <font>
      <sz val="8"/>
      <color theme="1"/>
      <name val="Arial"/>
      <family val="2"/>
    </font>
    <font>
      <b/>
      <u/>
      <sz val="12"/>
      <color indexed="10"/>
      <name val="Arial"/>
      <family val="2"/>
    </font>
    <font>
      <b/>
      <u val="double"/>
      <sz val="12"/>
      <color indexed="10"/>
      <name val="Arial"/>
      <family val="2"/>
    </font>
    <font>
      <b/>
      <u val="singleAccounting"/>
      <sz val="12"/>
      <color indexed="10"/>
      <name val="Arial"/>
      <family val="2"/>
    </font>
    <font>
      <b/>
      <i/>
      <u/>
      <sz val="12"/>
      <color indexed="8"/>
      <name val="Arial"/>
      <family val="2"/>
    </font>
  </fonts>
  <fills count="5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44"/>
        <bgColor indexed="64"/>
      </patternFill>
    </fill>
    <fill>
      <patternFill patternType="solid">
        <fgColor theme="0"/>
        <bgColor indexed="64"/>
      </patternFill>
    </fill>
    <fill>
      <patternFill patternType="solid">
        <fgColor rgb="FFFFC000"/>
        <bgColor indexed="64"/>
      </patternFill>
    </fill>
    <fill>
      <patternFill patternType="solid">
        <fgColor rgb="FF99CCFF"/>
        <bgColor indexed="64"/>
      </patternFill>
    </fill>
    <fill>
      <patternFill patternType="solid">
        <fgColor rgb="FFFFFF99"/>
        <bgColor indexed="64"/>
      </patternFill>
    </fill>
    <fill>
      <patternFill patternType="solid">
        <fgColor rgb="FFFFFFFF"/>
        <bgColor indexed="64"/>
      </patternFill>
    </fill>
    <fill>
      <patternFill patternType="solid">
        <fgColor rgb="FFFFFF0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theme="6" tint="-0.249977111117893"/>
        <bgColor indexed="64"/>
      </patternFill>
    </fill>
    <fill>
      <patternFill patternType="solid">
        <fgColor rgb="FFFF896D"/>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EAEAEA"/>
        <bgColor indexed="64"/>
      </patternFill>
    </fill>
    <fill>
      <patternFill patternType="solid">
        <fgColor theme="6" tint="0.39997558519241921"/>
        <bgColor indexed="64"/>
      </patternFill>
    </fill>
    <fill>
      <patternFill patternType="solid">
        <fgColor theme="3" tint="0.79998168889431442"/>
        <bgColor indexed="64"/>
      </patternFill>
    </fill>
    <fill>
      <patternFill patternType="solid">
        <fgColor theme="7" tint="0.59999389629810485"/>
        <bgColor indexed="64"/>
      </patternFill>
    </fill>
  </fills>
  <borders count="9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style="medium">
        <color indexed="64"/>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medium">
        <color rgb="FFFFFF00"/>
      </right>
      <top style="medium">
        <color indexed="64"/>
      </top>
      <bottom style="medium">
        <color indexed="64"/>
      </bottom>
      <diagonal/>
    </border>
    <border>
      <left style="medium">
        <color rgb="FFFFFF00"/>
      </left>
      <right style="medium">
        <color rgb="FFFFFF00"/>
      </right>
      <top style="medium">
        <color auto="1"/>
      </top>
      <bottom style="medium">
        <color auto="1"/>
      </bottom>
      <diagonal/>
    </border>
    <border>
      <left style="medium">
        <color rgb="FFFFFF00"/>
      </left>
      <right style="medium">
        <color auto="1"/>
      </right>
      <top style="medium">
        <color auto="1"/>
      </top>
      <bottom style="medium">
        <color auto="1"/>
      </bottom>
      <diagonal/>
    </border>
  </borders>
  <cellStyleXfs count="52">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4" fillId="21" borderId="2" applyNumberFormat="0" applyAlignment="0" applyProtection="0"/>
    <xf numFmtId="44" fontId="3" fillId="0" borderId="0" applyFon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0" fontId="17" fillId="0" borderId="3"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20" fillId="7" borderId="1" applyNumberFormat="0" applyAlignment="0" applyProtection="0"/>
    <xf numFmtId="0" fontId="21" fillId="0" borderId="6" applyNumberFormat="0" applyFill="0" applyAlignment="0" applyProtection="0"/>
    <xf numFmtId="0" fontId="22" fillId="22" borderId="0" applyNumberFormat="0" applyBorder="0" applyAlignment="0" applyProtection="0"/>
    <xf numFmtId="0" fontId="2" fillId="0" borderId="0"/>
    <xf numFmtId="0" fontId="10" fillId="0" borderId="0"/>
    <xf numFmtId="0" fontId="23" fillId="23" borderId="7" applyNumberFormat="0" applyFont="0" applyAlignment="0" applyProtection="0"/>
    <xf numFmtId="0" fontId="24" fillId="20" borderId="8" applyNumberFormat="0" applyAlignment="0" applyProtection="0"/>
    <xf numFmtId="0" fontId="25" fillId="0" borderId="0" applyNumberFormat="0" applyFill="0" applyBorder="0" applyAlignment="0" applyProtection="0"/>
    <xf numFmtId="0" fontId="26" fillId="0" borderId="9" applyNumberFormat="0" applyFill="0" applyAlignment="0" applyProtection="0"/>
    <xf numFmtId="0" fontId="27" fillId="0" borderId="0" applyNumberFormat="0" applyFill="0" applyBorder="0" applyAlignment="0" applyProtection="0"/>
    <xf numFmtId="44" fontId="2" fillId="0" borderId="0" applyFont="0" applyFill="0" applyBorder="0" applyAlignment="0" applyProtection="0"/>
    <xf numFmtId="0" fontId="9" fillId="23" borderId="7" applyNumberFormat="0" applyFont="0" applyAlignment="0" applyProtection="0"/>
    <xf numFmtId="0" fontId="2" fillId="0" borderId="0"/>
    <xf numFmtId="0" fontId="1" fillId="0" borderId="0"/>
    <xf numFmtId="0" fontId="2" fillId="0" borderId="0"/>
    <xf numFmtId="0" fontId="2" fillId="0" borderId="0"/>
    <xf numFmtId="0" fontId="2" fillId="0" borderId="0"/>
  </cellStyleXfs>
  <cellXfs count="1065">
    <xf numFmtId="0" fontId="0" fillId="0" borderId="0" xfId="0"/>
    <xf numFmtId="0" fontId="0" fillId="0" borderId="0" xfId="0" applyProtection="1"/>
    <xf numFmtId="0" fontId="0" fillId="0" borderId="0" xfId="0" applyBorder="1" applyAlignment="1" applyProtection="1"/>
    <xf numFmtId="0" fontId="6" fillId="0" borderId="0" xfId="0" applyFont="1" applyFill="1" applyAlignment="1" applyProtection="1">
      <alignment horizontal="left" vertical="center"/>
    </xf>
    <xf numFmtId="0" fontId="5" fillId="0" borderId="0" xfId="0" applyFont="1" applyProtection="1"/>
    <xf numFmtId="0" fontId="7" fillId="0" borderId="0" xfId="0" applyNumberFormat="1" applyFont="1" applyFill="1" applyBorder="1" applyAlignment="1" applyProtection="1">
      <alignment vertical="center"/>
    </xf>
    <xf numFmtId="0" fontId="8" fillId="0" borderId="0" xfId="0" applyFont="1" applyFill="1" applyBorder="1" applyAlignment="1" applyProtection="1">
      <alignment horizontal="center"/>
    </xf>
    <xf numFmtId="44" fontId="0" fillId="0" borderId="0" xfId="0" applyNumberFormat="1" applyFill="1" applyBorder="1" applyProtection="1"/>
    <xf numFmtId="0" fontId="0" fillId="0" borderId="0" xfId="0" applyFill="1" applyBorder="1" applyProtection="1"/>
    <xf numFmtId="44" fontId="0" fillId="24" borderId="10" xfId="0" applyNumberFormat="1" applyFill="1" applyBorder="1" applyProtection="1"/>
    <xf numFmtId="0" fontId="7" fillId="0" borderId="0" xfId="38" applyFont="1" applyAlignment="1"/>
    <xf numFmtId="167" fontId="2" fillId="0" borderId="0" xfId="38" applyNumberFormat="1" applyBorder="1"/>
    <xf numFmtId="168" fontId="2" fillId="0" borderId="0" xfId="38" applyNumberFormat="1" applyBorder="1"/>
    <xf numFmtId="1" fontId="2" fillId="0" borderId="0" xfId="38" applyNumberFormat="1" applyBorder="1"/>
    <xf numFmtId="165" fontId="2" fillId="0" borderId="0" xfId="38" applyNumberFormat="1" applyBorder="1"/>
    <xf numFmtId="0" fontId="2" fillId="0" borderId="0" xfId="38" applyBorder="1"/>
    <xf numFmtId="0" fontId="2" fillId="0" borderId="0" xfId="38" applyAlignment="1"/>
    <xf numFmtId="0" fontId="2" fillId="0" borderId="0" xfId="38" applyBorder="1" applyAlignment="1"/>
    <xf numFmtId="0" fontId="0" fillId="0" borderId="0" xfId="0" applyAlignment="1">
      <alignment wrapText="1"/>
    </xf>
    <xf numFmtId="0" fontId="38" fillId="0" borderId="0" xfId="39" applyFont="1"/>
    <xf numFmtId="44" fontId="5" fillId="0" borderId="0" xfId="0" applyNumberFormat="1" applyFont="1" applyFill="1" applyBorder="1" applyAlignment="1" applyProtection="1">
      <alignment horizontal="center"/>
    </xf>
    <xf numFmtId="0" fontId="0" fillId="0" borderId="0" xfId="0" applyAlignment="1">
      <alignment horizontal="left" wrapText="1" indent="1"/>
    </xf>
    <xf numFmtId="0" fontId="36" fillId="24" borderId="10" xfId="39" applyFont="1" applyFill="1" applyBorder="1" applyAlignment="1">
      <alignment horizontal="center"/>
    </xf>
    <xf numFmtId="0" fontId="36" fillId="0" borderId="0" xfId="39" applyFont="1"/>
    <xf numFmtId="49" fontId="36" fillId="24" borderId="10" xfId="39" applyNumberFormat="1" applyFont="1" applyFill="1" applyBorder="1" applyAlignment="1">
      <alignment horizontal="center"/>
    </xf>
    <xf numFmtId="0" fontId="36" fillId="0" borderId="0" xfId="39" applyFont="1" applyAlignment="1">
      <alignment horizontal="center"/>
    </xf>
    <xf numFmtId="0" fontId="36" fillId="0" borderId="0" xfId="39" applyFont="1" applyBorder="1" applyAlignment="1">
      <alignment horizontal="center" wrapText="1"/>
    </xf>
    <xf numFmtId="0" fontId="36" fillId="0" borderId="0" xfId="39" applyFont="1" applyBorder="1" applyAlignment="1">
      <alignment wrapText="1"/>
    </xf>
    <xf numFmtId="0" fontId="36" fillId="0" borderId="0" xfId="39" applyFont="1" applyFill="1"/>
    <xf numFmtId="167" fontId="7" fillId="25" borderId="10" xfId="38" applyNumberFormat="1" applyFont="1" applyFill="1" applyBorder="1"/>
    <xf numFmtId="167" fontId="2" fillId="25" borderId="10" xfId="38" applyNumberFormat="1" applyFill="1" applyBorder="1"/>
    <xf numFmtId="168" fontId="2" fillId="24" borderId="10" xfId="38" applyNumberFormat="1" applyFill="1" applyBorder="1"/>
    <xf numFmtId="1" fontId="2" fillId="24" borderId="10" xfId="38" applyNumberFormat="1" applyFill="1" applyBorder="1"/>
    <xf numFmtId="165" fontId="2" fillId="24" borderId="10" xfId="38" applyNumberFormat="1" applyFill="1" applyBorder="1"/>
    <xf numFmtId="0" fontId="5" fillId="0" borderId="0" xfId="38" applyFont="1"/>
    <xf numFmtId="0" fontId="2" fillId="24" borderId="12" xfId="38" applyFill="1" applyBorder="1"/>
    <xf numFmtId="0" fontId="2" fillId="24" borderId="13" xfId="38" applyFill="1" applyBorder="1"/>
    <xf numFmtId="0" fontId="2" fillId="24" borderId="14" xfId="38" applyFill="1" applyBorder="1"/>
    <xf numFmtId="0" fontId="2" fillId="24" borderId="15" xfId="38" applyFill="1" applyBorder="1"/>
    <xf numFmtId="0" fontId="36" fillId="0" borderId="0" xfId="39" applyFont="1" applyProtection="1"/>
    <xf numFmtId="0" fontId="38" fillId="0" borderId="0" xfId="39" applyFont="1" applyProtection="1"/>
    <xf numFmtId="164" fontId="36" fillId="0" borderId="0" xfId="39" applyNumberFormat="1" applyFont="1" applyFill="1" applyBorder="1" applyAlignment="1" applyProtection="1">
      <alignment horizontal="center"/>
    </xf>
    <xf numFmtId="49" fontId="36" fillId="0" borderId="0" xfId="39" applyNumberFormat="1" applyFont="1" applyFill="1" applyBorder="1" applyAlignment="1" applyProtection="1">
      <alignment horizontal="center" vertical="center" wrapText="1"/>
    </xf>
    <xf numFmtId="1" fontId="36" fillId="0" borderId="0" xfId="39" applyNumberFormat="1" applyFont="1" applyFill="1" applyBorder="1" applyAlignment="1" applyProtection="1">
      <alignment horizontal="center" vertical="center" wrapText="1"/>
    </xf>
    <xf numFmtId="0" fontId="36" fillId="0" borderId="0" xfId="39" applyFont="1" applyBorder="1" applyProtection="1"/>
    <xf numFmtId="0" fontId="36" fillId="0" borderId="0" xfId="39" applyFont="1" applyFill="1" applyProtection="1"/>
    <xf numFmtId="49" fontId="36" fillId="0" borderId="0" xfId="39" applyNumberFormat="1" applyFont="1" applyFill="1" applyBorder="1" applyAlignment="1" applyProtection="1">
      <alignment horizontal="left" vertical="center" wrapText="1"/>
    </xf>
    <xf numFmtId="3" fontId="36" fillId="0" borderId="0" xfId="39" applyNumberFormat="1" applyFont="1" applyBorder="1" applyAlignment="1" applyProtection="1">
      <alignment horizontal="center"/>
    </xf>
    <xf numFmtId="49" fontId="36" fillId="0" borderId="0" xfId="39" applyNumberFormat="1" applyFont="1" applyBorder="1" applyAlignment="1" applyProtection="1">
      <alignment horizontal="center" vertical="center" wrapText="1"/>
    </xf>
    <xf numFmtId="3" fontId="36" fillId="0" borderId="0" xfId="39" applyNumberFormat="1" applyFont="1" applyFill="1" applyBorder="1" applyAlignment="1" applyProtection="1">
      <alignment horizontal="center"/>
    </xf>
    <xf numFmtId="0" fontId="0" fillId="0" borderId="0" xfId="0" applyBorder="1" applyAlignment="1" applyProtection="1">
      <alignment horizontal="center"/>
    </xf>
    <xf numFmtId="164" fontId="36" fillId="0" borderId="0" xfId="39" applyNumberFormat="1" applyFont="1" applyBorder="1" applyAlignment="1" applyProtection="1">
      <alignment horizontal="center"/>
    </xf>
    <xf numFmtId="0" fontId="36" fillId="0" borderId="0" xfId="39" applyFont="1" applyFill="1" applyBorder="1" applyProtection="1"/>
    <xf numFmtId="0" fontId="36" fillId="0" borderId="0" xfId="39" applyFont="1" applyFill="1" applyBorder="1" applyAlignment="1" applyProtection="1">
      <alignment horizontal="left"/>
    </xf>
    <xf numFmtId="0" fontId="10" fillId="0" borderId="0" xfId="39" applyFill="1" applyBorder="1" applyAlignment="1" applyProtection="1">
      <alignment horizontal="left"/>
    </xf>
    <xf numFmtId="0" fontId="7" fillId="0" borderId="0" xfId="38" applyFont="1" applyFill="1" applyBorder="1" applyProtection="1"/>
    <xf numFmtId="0" fontId="31" fillId="0" borderId="0" xfId="39" applyFont="1" applyProtection="1"/>
    <xf numFmtId="0" fontId="29" fillId="0" borderId="0" xfId="38" applyFont="1" applyFill="1" applyBorder="1" applyAlignment="1" applyProtection="1">
      <alignment horizontal="center"/>
    </xf>
    <xf numFmtId="0" fontId="37" fillId="0" borderId="0" xfId="39" applyFont="1" applyFill="1" applyBorder="1" applyAlignment="1" applyProtection="1"/>
    <xf numFmtId="0" fontId="7" fillId="0" borderId="0" xfId="38" applyFont="1" applyFill="1" applyBorder="1" applyAlignment="1" applyProtection="1"/>
    <xf numFmtId="0" fontId="36" fillId="0" borderId="0" xfId="39" applyFont="1" applyFill="1" applyBorder="1" applyAlignment="1" applyProtection="1">
      <alignment horizontal="right"/>
    </xf>
    <xf numFmtId="0" fontId="5" fillId="0" borderId="0" xfId="0" applyFont="1" applyFill="1" applyBorder="1" applyAlignment="1" applyProtection="1"/>
    <xf numFmtId="44" fontId="5" fillId="0" borderId="0" xfId="0" applyNumberFormat="1" applyFont="1" applyFill="1" applyBorder="1" applyProtection="1"/>
    <xf numFmtId="0" fontId="30" fillId="0" borderId="0" xfId="0" applyFont="1" applyFill="1" applyAlignment="1" applyProtection="1">
      <alignment horizontal="left" vertical="center"/>
    </xf>
    <xf numFmtId="0" fontId="5" fillId="0" borderId="0" xfId="0" applyFont="1" applyFill="1" applyBorder="1" applyAlignment="1" applyProtection="1">
      <alignment horizontal="left" vertical="center"/>
    </xf>
    <xf numFmtId="0" fontId="37" fillId="0" borderId="0" xfId="39" applyFont="1"/>
    <xf numFmtId="0" fontId="31" fillId="0" borderId="0" xfId="38" applyFont="1"/>
    <xf numFmtId="0" fontId="33" fillId="0" borderId="0" xfId="38" applyFont="1"/>
    <xf numFmtId="0" fontId="31" fillId="0" borderId="0" xfId="39" applyFont="1"/>
    <xf numFmtId="0" fontId="33" fillId="0" borderId="0" xfId="39" applyFont="1"/>
    <xf numFmtId="0" fontId="2" fillId="0" borderId="0" xfId="38" applyAlignment="1">
      <alignment horizontal="center" vertical="center" wrapText="1"/>
    </xf>
    <xf numFmtId="0" fontId="31" fillId="0" borderId="0" xfId="0" applyFont="1" applyProtection="1"/>
    <xf numFmtId="0" fontId="7" fillId="0" borderId="0" xfId="0" applyFont="1" applyProtection="1"/>
    <xf numFmtId="0" fontId="40" fillId="0" borderId="0" xfId="39" applyFont="1" applyProtection="1"/>
    <xf numFmtId="0" fontId="0" fillId="0" borderId="0" xfId="0" applyFill="1" applyBorder="1" applyAlignment="1" applyProtection="1">
      <alignment vertical="center"/>
    </xf>
    <xf numFmtId="0" fontId="0" fillId="0" borderId="0" xfId="0" applyFill="1" applyBorder="1" applyAlignment="1" applyProtection="1"/>
    <xf numFmtId="0" fontId="23" fillId="0" borderId="0" xfId="0" applyFont="1" applyProtection="1"/>
    <xf numFmtId="44" fontId="23" fillId="0" borderId="0" xfId="0" applyNumberFormat="1" applyFont="1" applyProtection="1"/>
    <xf numFmtId="0" fontId="31" fillId="0" borderId="0" xfId="39" applyFont="1" applyAlignment="1" applyProtection="1">
      <alignment wrapText="1"/>
    </xf>
    <xf numFmtId="0" fontId="31" fillId="0" borderId="0" xfId="39" applyFont="1" applyAlignment="1" applyProtection="1">
      <alignment horizontal="left" wrapText="1"/>
    </xf>
    <xf numFmtId="0" fontId="7" fillId="0" borderId="0" xfId="39" applyFont="1" applyBorder="1" applyAlignment="1" applyProtection="1">
      <alignment horizontal="left"/>
    </xf>
    <xf numFmtId="0" fontId="7" fillId="0" borderId="0" xfId="39" applyFont="1" applyProtection="1"/>
    <xf numFmtId="0" fontId="41" fillId="25" borderId="16" xfId="39" applyFont="1" applyFill="1" applyBorder="1" applyProtection="1"/>
    <xf numFmtId="0" fontId="9" fillId="0" borderId="0" xfId="0" applyFont="1" applyProtection="1"/>
    <xf numFmtId="0" fontId="0" fillId="0" borderId="0" xfId="0" applyBorder="1" applyAlignment="1" applyProtection="1">
      <alignment wrapText="1"/>
    </xf>
    <xf numFmtId="0" fontId="0" fillId="0" borderId="0" xfId="0" applyAlignment="1" applyProtection="1">
      <alignment wrapText="1"/>
    </xf>
    <xf numFmtId="0" fontId="7" fillId="0" borderId="0" xfId="0" applyFont="1" applyAlignment="1" applyProtection="1">
      <alignment horizontal="center" vertical="center"/>
    </xf>
    <xf numFmtId="0" fontId="7" fillId="0" borderId="0" xfId="0" applyFont="1" applyAlignment="1" applyProtection="1">
      <alignment horizontal="right"/>
    </xf>
    <xf numFmtId="0" fontId="36" fillId="0" borderId="0" xfId="39" applyFont="1" applyFill="1" applyBorder="1" applyAlignment="1">
      <alignment horizontal="center" vertical="center" wrapText="1"/>
    </xf>
    <xf numFmtId="0" fontId="7" fillId="26" borderId="0" xfId="0" applyFont="1" applyFill="1" applyBorder="1" applyProtection="1"/>
    <xf numFmtId="169" fontId="7" fillId="26" borderId="0" xfId="0" applyNumberFormat="1" applyFont="1" applyFill="1" applyBorder="1" applyAlignment="1" applyProtection="1">
      <alignment horizontal="center"/>
    </xf>
    <xf numFmtId="0" fontId="28" fillId="0" borderId="0" xfId="0" applyFont="1" applyProtection="1"/>
    <xf numFmtId="0" fontId="28" fillId="0" borderId="0" xfId="0" applyFont="1" applyAlignment="1" applyProtection="1">
      <alignment horizontal="right"/>
    </xf>
    <xf numFmtId="0" fontId="5" fillId="27" borderId="10" xfId="0" applyFont="1" applyFill="1" applyBorder="1" applyAlignment="1" applyProtection="1">
      <alignment horizontal="center" vertical="center" wrapText="1"/>
    </xf>
    <xf numFmtId="0" fontId="36" fillId="0" borderId="0" xfId="39" applyFont="1"/>
    <xf numFmtId="0" fontId="37" fillId="0" borderId="0" xfId="39" applyFont="1"/>
    <xf numFmtId="0" fontId="36" fillId="0" borderId="0" xfId="39" applyFont="1"/>
    <xf numFmtId="0" fontId="36" fillId="0" borderId="0" xfId="39" applyFont="1"/>
    <xf numFmtId="0" fontId="36" fillId="0" borderId="0" xfId="39" applyFont="1" applyBorder="1" applyAlignment="1">
      <alignment horizontal="center" wrapText="1"/>
    </xf>
    <xf numFmtId="0" fontId="36" fillId="0" borderId="0" xfId="39" applyFont="1" applyBorder="1" applyAlignment="1">
      <alignment wrapText="1"/>
    </xf>
    <xf numFmtId="0" fontId="0" fillId="0" borderId="0" xfId="0"/>
    <xf numFmtId="0" fontId="36" fillId="0" borderId="0" xfId="39" applyFont="1" applyBorder="1" applyAlignment="1">
      <alignment horizontal="center" wrapText="1"/>
    </xf>
    <xf numFmtId="0" fontId="36" fillId="0" borderId="0" xfId="39" applyFont="1" applyBorder="1" applyAlignment="1">
      <alignment wrapText="1"/>
    </xf>
    <xf numFmtId="0" fontId="2" fillId="0" borderId="0" xfId="0" applyFont="1" applyProtection="1"/>
    <xf numFmtId="0" fontId="36" fillId="0" borderId="0" xfId="39" applyFont="1" applyProtection="1"/>
    <xf numFmtId="0" fontId="2" fillId="0" borderId="0" xfId="38"/>
    <xf numFmtId="0" fontId="36" fillId="0" borderId="0" xfId="39" applyFont="1" applyFill="1" applyBorder="1" applyAlignment="1" applyProtection="1">
      <alignment horizontal="center"/>
    </xf>
    <xf numFmtId="0" fontId="36" fillId="0" borderId="0" xfId="39" applyFont="1" applyFill="1" applyBorder="1" applyAlignment="1" applyProtection="1"/>
    <xf numFmtId="0" fontId="42" fillId="0" borderId="0" xfId="39" applyFont="1" applyFill="1" applyBorder="1" applyAlignment="1" applyProtection="1">
      <alignment horizontal="center"/>
    </xf>
    <xf numFmtId="0" fontId="36" fillId="0" borderId="0" xfId="39" applyFont="1" applyAlignment="1" applyProtection="1">
      <alignment wrapText="1"/>
    </xf>
    <xf numFmtId="0" fontId="7" fillId="0" borderId="0" xfId="38" applyFont="1" applyFill="1" applyBorder="1" applyAlignment="1" applyProtection="1">
      <alignment horizontal="center"/>
    </xf>
    <xf numFmtId="0" fontId="45" fillId="0" borderId="0" xfId="0" applyFont="1" applyAlignment="1">
      <alignment horizontal="center"/>
    </xf>
    <xf numFmtId="0" fontId="0" fillId="0" borderId="0" xfId="0" applyAlignment="1">
      <alignment horizontal="center"/>
    </xf>
    <xf numFmtId="0" fontId="0" fillId="0" borderId="0" xfId="0" applyFill="1" applyProtection="1"/>
    <xf numFmtId="44" fontId="0" fillId="0" borderId="0" xfId="0" applyNumberFormat="1" applyProtection="1"/>
    <xf numFmtId="0" fontId="36" fillId="24" borderId="10" xfId="39" quotePrefix="1" applyFont="1" applyFill="1" applyBorder="1" applyAlignment="1">
      <alignment horizontal="center"/>
    </xf>
    <xf numFmtId="44" fontId="28" fillId="0" borderId="0" xfId="0" applyNumberFormat="1" applyFont="1" applyFill="1" applyBorder="1" applyProtection="1"/>
    <xf numFmtId="0" fontId="36" fillId="0" borderId="0" xfId="39" applyFont="1" applyProtection="1"/>
    <xf numFmtId="0" fontId="36" fillId="0" borderId="0" xfId="39" applyFont="1" applyProtection="1"/>
    <xf numFmtId="0" fontId="36" fillId="0" borderId="0" xfId="39" applyFont="1" applyProtection="1"/>
    <xf numFmtId="0" fontId="31" fillId="0" borderId="0" xfId="39" applyFont="1" applyProtection="1"/>
    <xf numFmtId="0" fontId="0" fillId="0" borderId="0" xfId="0" applyBorder="1" applyProtection="1"/>
    <xf numFmtId="0" fontId="0" fillId="0" borderId="40" xfId="0" applyBorder="1" applyProtection="1"/>
    <xf numFmtId="44" fontId="5" fillId="24" borderId="42" xfId="0" applyNumberFormat="1" applyFont="1" applyFill="1" applyBorder="1" applyAlignment="1" applyProtection="1"/>
    <xf numFmtId="0" fontId="2" fillId="0" borderId="10" xfId="0" applyFont="1" applyBorder="1" applyProtection="1">
      <protection locked="0"/>
    </xf>
    <xf numFmtId="0" fontId="2" fillId="0" borderId="51" xfId="0" applyFont="1" applyBorder="1" applyProtection="1">
      <protection locked="0"/>
    </xf>
    <xf numFmtId="0" fontId="2" fillId="0" borderId="52" xfId="0" applyFont="1" applyBorder="1" applyProtection="1">
      <protection locked="0"/>
    </xf>
    <xf numFmtId="0" fontId="2" fillId="0" borderId="11" xfId="0" applyFont="1" applyBorder="1" applyProtection="1">
      <protection locked="0"/>
    </xf>
    <xf numFmtId="44" fontId="0" fillId="24" borderId="13" xfId="0" applyNumberFormat="1" applyFill="1" applyBorder="1" applyProtection="1"/>
    <xf numFmtId="44" fontId="0" fillId="24" borderId="42" xfId="0" applyNumberFormat="1" applyFill="1" applyBorder="1" applyProtection="1"/>
    <xf numFmtId="0" fontId="32" fillId="25" borderId="48" xfId="0" applyFont="1" applyFill="1" applyBorder="1" applyAlignment="1" applyProtection="1">
      <alignment horizontal="center" vertical="center" wrapText="1"/>
    </xf>
    <xf numFmtId="0" fontId="28" fillId="32" borderId="48" xfId="0" applyFont="1" applyFill="1" applyBorder="1" applyAlignment="1" applyProtection="1">
      <alignment horizontal="center" vertical="center"/>
    </xf>
    <xf numFmtId="0" fontId="36" fillId="0" borderId="48" xfId="39" applyFont="1" applyBorder="1" applyProtection="1"/>
    <xf numFmtId="0" fontId="7" fillId="0" borderId="0" xfId="0" applyFont="1" applyBorder="1" applyAlignment="1" applyProtection="1">
      <alignment wrapText="1"/>
    </xf>
    <xf numFmtId="0" fontId="5" fillId="27" borderId="48" xfId="0" applyFont="1" applyFill="1" applyBorder="1" applyAlignment="1" applyProtection="1">
      <alignment horizontal="center" vertical="center" wrapText="1"/>
    </xf>
    <xf numFmtId="0" fontId="5" fillId="25" borderId="48" xfId="0" applyFont="1" applyFill="1" applyBorder="1" applyAlignment="1" applyProtection="1">
      <alignment horizontal="center" vertical="center" wrapText="1"/>
    </xf>
    <xf numFmtId="0" fontId="5" fillId="28" borderId="48" xfId="0" applyFont="1" applyFill="1" applyBorder="1" applyAlignment="1" applyProtection="1">
      <alignment horizontal="center" vertical="center" wrapText="1"/>
    </xf>
    <xf numFmtId="44" fontId="7" fillId="0" borderId="0" xfId="0" applyNumberFormat="1" applyFont="1" applyFill="1" applyBorder="1" applyAlignment="1" applyProtection="1">
      <alignment vertical="center"/>
    </xf>
    <xf numFmtId="0" fontId="5" fillId="25" borderId="62" xfId="0" applyFont="1" applyFill="1" applyBorder="1" applyAlignment="1" applyProtection="1">
      <alignment horizontal="center" vertical="center" wrapText="1"/>
    </xf>
    <xf numFmtId="44" fontId="0" fillId="24" borderId="52" xfId="0" applyNumberFormat="1" applyFill="1" applyBorder="1" applyProtection="1"/>
    <xf numFmtId="44" fontId="0" fillId="24" borderId="19" xfId="0" applyNumberFormat="1" applyFill="1" applyBorder="1" applyProtection="1"/>
    <xf numFmtId="44" fontId="0" fillId="24" borderId="15" xfId="0" applyNumberFormat="1" applyFill="1" applyBorder="1" applyProtection="1"/>
    <xf numFmtId="0" fontId="5" fillId="27" borderId="54" xfId="0" applyFont="1" applyFill="1" applyBorder="1" applyAlignment="1" applyProtection="1">
      <alignment horizontal="center" vertical="center" wrapText="1"/>
    </xf>
    <xf numFmtId="0" fontId="5" fillId="25" borderId="79" xfId="0" applyFont="1" applyFill="1" applyBorder="1" applyAlignment="1" applyProtection="1">
      <alignment horizontal="center" vertical="center" wrapText="1"/>
    </xf>
    <xf numFmtId="44" fontId="7" fillId="24" borderId="11" xfId="0" applyNumberFormat="1" applyFont="1" applyFill="1" applyBorder="1" applyAlignment="1" applyProtection="1">
      <alignment vertical="center"/>
    </xf>
    <xf numFmtId="44" fontId="7" fillId="24" borderId="77" xfId="0" applyNumberFormat="1" applyFont="1" applyFill="1" applyBorder="1" applyAlignment="1" applyProtection="1">
      <alignment vertical="center"/>
    </xf>
    <xf numFmtId="44" fontId="7" fillId="24" borderId="38" xfId="0" applyNumberFormat="1" applyFont="1" applyFill="1" applyBorder="1" applyAlignment="1" applyProtection="1">
      <alignment vertical="center"/>
    </xf>
    <xf numFmtId="44" fontId="7" fillId="24" borderId="28" xfId="0" applyNumberFormat="1" applyFont="1" applyFill="1" applyBorder="1" applyAlignment="1" applyProtection="1">
      <alignment vertical="center"/>
    </xf>
    <xf numFmtId="44" fontId="0" fillId="24" borderId="48" xfId="0" applyNumberFormat="1" applyFill="1" applyBorder="1" applyProtection="1"/>
    <xf numFmtId="0" fontId="8" fillId="25" borderId="68" xfId="0" applyFont="1" applyFill="1" applyBorder="1" applyAlignment="1" applyProtection="1">
      <alignment horizontal="center" vertical="center" wrapText="1"/>
    </xf>
    <xf numFmtId="0" fontId="8" fillId="25" borderId="64" xfId="0" applyFont="1" applyFill="1" applyBorder="1" applyAlignment="1" applyProtection="1">
      <alignment horizontal="center" vertical="center" wrapText="1"/>
    </xf>
    <xf numFmtId="0" fontId="8" fillId="25" borderId="70" xfId="0" applyFont="1" applyFill="1" applyBorder="1" applyAlignment="1" applyProtection="1">
      <alignment horizontal="center" vertical="center" wrapText="1"/>
    </xf>
    <xf numFmtId="0" fontId="8" fillId="25" borderId="48" xfId="0" applyFont="1" applyFill="1" applyBorder="1" applyAlignment="1" applyProtection="1">
      <alignment horizontal="center" vertical="center" wrapText="1"/>
    </xf>
    <xf numFmtId="0" fontId="7" fillId="24" borderId="75" xfId="38" applyFont="1" applyFill="1" applyBorder="1" applyAlignment="1" applyProtection="1">
      <alignment horizontal="center"/>
    </xf>
    <xf numFmtId="0" fontId="7" fillId="24" borderId="26" xfId="38" applyFont="1" applyFill="1" applyBorder="1" applyAlignment="1" applyProtection="1">
      <alignment horizontal="center"/>
    </xf>
    <xf numFmtId="164" fontId="36" fillId="24" borderId="24" xfId="39" applyNumberFormat="1" applyFont="1" applyFill="1" applyBorder="1" applyAlignment="1" applyProtection="1"/>
    <xf numFmtId="1" fontId="31" fillId="24" borderId="75" xfId="39" applyNumberFormat="1" applyFont="1" applyFill="1" applyBorder="1" applyAlignment="1" applyProtection="1"/>
    <xf numFmtId="164" fontId="38" fillId="24" borderId="26" xfId="39" applyNumberFormat="1" applyFont="1" applyFill="1" applyBorder="1" applyAlignment="1" applyProtection="1"/>
    <xf numFmtId="0" fontId="38" fillId="25" borderId="55" xfId="39" applyFont="1" applyFill="1" applyBorder="1" applyAlignment="1" applyProtection="1">
      <alignment horizontal="center" vertical="center"/>
    </xf>
    <xf numFmtId="0" fontId="38" fillId="25" borderId="48" xfId="39" applyFont="1" applyFill="1" applyBorder="1" applyAlignment="1" applyProtection="1">
      <alignment horizontal="center" vertical="center"/>
    </xf>
    <xf numFmtId="0" fontId="7" fillId="24" borderId="55" xfId="38" applyFont="1" applyFill="1" applyBorder="1" applyAlignment="1" applyProtection="1">
      <alignment horizontal="center"/>
    </xf>
    <xf numFmtId="0" fontId="7" fillId="24" borderId="12" xfId="38" applyFont="1" applyFill="1" applyBorder="1" applyAlignment="1" applyProtection="1">
      <alignment horizontal="center"/>
    </xf>
    <xf numFmtId="0" fontId="7" fillId="24" borderId="50" xfId="38" applyFont="1" applyFill="1" applyBorder="1" applyAlignment="1" applyProtection="1">
      <alignment horizontal="center"/>
    </xf>
    <xf numFmtId="0" fontId="7" fillId="24" borderId="78" xfId="38" applyFont="1" applyFill="1" applyBorder="1" applyAlignment="1" applyProtection="1">
      <alignment horizontal="center"/>
    </xf>
    <xf numFmtId="0" fontId="36" fillId="24" borderId="77" xfId="39" applyFont="1" applyFill="1" applyBorder="1" applyAlignment="1">
      <alignment horizontal="center"/>
    </xf>
    <xf numFmtId="0" fontId="36" fillId="24" borderId="73" xfId="39" applyFont="1" applyFill="1" applyBorder="1" applyAlignment="1">
      <alignment horizontal="center"/>
    </xf>
    <xf numFmtId="49" fontId="36" fillId="24" borderId="73" xfId="39" applyNumberFormat="1" applyFont="1" applyFill="1" applyBorder="1" applyAlignment="1">
      <alignment horizontal="center"/>
    </xf>
    <xf numFmtId="0" fontId="36" fillId="24" borderId="53" xfId="39" applyFont="1" applyFill="1" applyBorder="1" applyAlignment="1">
      <alignment horizontal="center"/>
    </xf>
    <xf numFmtId="0" fontId="36" fillId="24" borderId="38" xfId="39" applyFont="1" applyFill="1" applyBorder="1" applyAlignment="1">
      <alignment horizontal="center"/>
    </xf>
    <xf numFmtId="0" fontId="36" fillId="24" borderId="13" xfId="39" applyFont="1" applyFill="1" applyBorder="1" applyAlignment="1">
      <alignment horizontal="center"/>
    </xf>
    <xf numFmtId="0" fontId="36" fillId="24" borderId="52" xfId="39" applyFont="1" applyFill="1" applyBorder="1" applyAlignment="1">
      <alignment horizontal="center"/>
    </xf>
    <xf numFmtId="0" fontId="36" fillId="24" borderId="42" xfId="39" applyFont="1" applyFill="1" applyBorder="1" applyAlignment="1">
      <alignment horizontal="center"/>
    </xf>
    <xf numFmtId="0" fontId="36" fillId="24" borderId="55" xfId="39" applyFont="1" applyFill="1" applyBorder="1" applyAlignment="1">
      <alignment horizontal="center" vertical="center"/>
    </xf>
    <xf numFmtId="0" fontId="36" fillId="24" borderId="12" xfId="39" applyFont="1" applyFill="1" applyBorder="1" applyAlignment="1">
      <alignment horizontal="center" vertical="center"/>
    </xf>
    <xf numFmtId="10" fontId="36" fillId="24" borderId="50" xfId="39" applyNumberFormat="1" applyFont="1" applyFill="1" applyBorder="1" applyAlignment="1">
      <alignment horizontal="center" vertical="center"/>
    </xf>
    <xf numFmtId="0" fontId="38" fillId="25" borderId="20" xfId="39" applyFont="1" applyFill="1" applyBorder="1" applyAlignment="1" applyProtection="1">
      <alignment horizontal="center"/>
    </xf>
    <xf numFmtId="0" fontId="38" fillId="25" borderId="20" xfId="39" applyFont="1" applyFill="1" applyBorder="1" applyAlignment="1" applyProtection="1">
      <alignment horizontal="center" vertical="center"/>
    </xf>
    <xf numFmtId="0" fontId="36" fillId="24" borderId="55" xfId="39" applyFont="1" applyFill="1" applyBorder="1" applyAlignment="1">
      <alignment horizontal="center"/>
    </xf>
    <xf numFmtId="0" fontId="36" fillId="24" borderId="12" xfId="39" applyFont="1" applyFill="1" applyBorder="1" applyAlignment="1">
      <alignment horizontal="center"/>
    </xf>
    <xf numFmtId="0" fontId="36" fillId="24" borderId="50" xfId="39" applyFont="1" applyFill="1" applyBorder="1" applyAlignment="1">
      <alignment horizontal="center"/>
    </xf>
    <xf numFmtId="0" fontId="5" fillId="25" borderId="60" xfId="0" applyFont="1" applyFill="1" applyBorder="1" applyAlignment="1" applyProtection="1">
      <alignment horizontal="center" vertical="center" wrapText="1"/>
    </xf>
    <xf numFmtId="0" fontId="5" fillId="25" borderId="48" xfId="0" applyFont="1" applyFill="1" applyBorder="1" applyAlignment="1" applyProtection="1">
      <alignment horizontal="right" vertical="center"/>
    </xf>
    <xf numFmtId="0" fontId="36" fillId="25" borderId="75" xfId="39" applyFont="1" applyFill="1" applyBorder="1" applyProtection="1"/>
    <xf numFmtId="0" fontId="36" fillId="25" borderId="55" xfId="39" applyFont="1" applyFill="1" applyBorder="1" applyProtection="1"/>
    <xf numFmtId="0" fontId="36" fillId="25" borderId="12" xfId="39" applyFont="1" applyFill="1" applyBorder="1" applyProtection="1"/>
    <xf numFmtId="0" fontId="36" fillId="25" borderId="50" xfId="39" applyFont="1" applyFill="1" applyBorder="1" applyProtection="1"/>
    <xf numFmtId="0" fontId="36" fillId="0" borderId="47" xfId="39" applyFont="1" applyFill="1" applyBorder="1" applyAlignment="1" applyProtection="1">
      <alignment horizontal="center"/>
      <protection locked="0"/>
    </xf>
    <xf numFmtId="1" fontId="36" fillId="24" borderId="35" xfId="39" applyNumberFormat="1" applyFont="1" applyFill="1" applyBorder="1" applyAlignment="1" applyProtection="1">
      <alignment horizontal="center" vertical="center" wrapText="1"/>
    </xf>
    <xf numFmtId="1" fontId="36" fillId="24" borderId="18" xfId="39" applyNumberFormat="1" applyFont="1" applyFill="1" applyBorder="1" applyAlignment="1" applyProtection="1">
      <alignment horizontal="center" vertical="center" wrapText="1"/>
    </xf>
    <xf numFmtId="1" fontId="36" fillId="24" borderId="41" xfId="39" applyNumberFormat="1" applyFont="1" applyFill="1" applyBorder="1" applyAlignment="1" applyProtection="1">
      <alignment horizontal="center" vertical="center" wrapText="1"/>
    </xf>
    <xf numFmtId="0" fontId="41" fillId="25" borderId="12" xfId="39" applyFont="1" applyFill="1" applyBorder="1" applyProtection="1"/>
    <xf numFmtId="0" fontId="41" fillId="25" borderId="50" xfId="39" applyFont="1" applyFill="1" applyBorder="1" applyProtection="1"/>
    <xf numFmtId="0" fontId="41" fillId="25" borderId="14" xfId="39" applyFont="1" applyFill="1" applyBorder="1" applyProtection="1"/>
    <xf numFmtId="0" fontId="49" fillId="25" borderId="48" xfId="39" applyFont="1" applyFill="1" applyBorder="1" applyAlignment="1" applyProtection="1">
      <alignment horizontal="center" vertical="center"/>
    </xf>
    <xf numFmtId="0" fontId="49" fillId="25" borderId="48" xfId="39" applyFont="1" applyFill="1" applyBorder="1" applyAlignment="1" applyProtection="1">
      <alignment horizontal="center"/>
    </xf>
    <xf numFmtId="0" fontId="35" fillId="0" borderId="0" xfId="39" applyFont="1" applyAlignment="1" applyProtection="1"/>
    <xf numFmtId="0" fontId="9" fillId="25" borderId="12" xfId="0" applyFont="1" applyFill="1" applyBorder="1" applyAlignment="1" applyProtection="1">
      <alignment horizontal="right" vertical="top"/>
    </xf>
    <xf numFmtId="0" fontId="28" fillId="25" borderId="50" xfId="0" applyFont="1" applyFill="1" applyBorder="1" applyAlignment="1" applyProtection="1">
      <alignment horizontal="right" vertical="top"/>
    </xf>
    <xf numFmtId="44" fontId="28" fillId="24" borderId="50" xfId="0" applyNumberFormat="1" applyFont="1" applyFill="1" applyBorder="1" applyAlignment="1" applyProtection="1">
      <alignment vertical="center"/>
    </xf>
    <xf numFmtId="44" fontId="9" fillId="24" borderId="12" xfId="0" applyNumberFormat="1" applyFont="1" applyFill="1" applyBorder="1" applyAlignment="1" applyProtection="1">
      <alignment horizontal="right" vertical="center"/>
    </xf>
    <xf numFmtId="44" fontId="23" fillId="24" borderId="19" xfId="0" applyNumberFormat="1" applyFont="1" applyFill="1" applyBorder="1" applyAlignment="1" applyProtection="1">
      <alignment horizontal="right" vertical="center"/>
    </xf>
    <xf numFmtId="44" fontId="23" fillId="24" borderId="10" xfId="0" applyNumberFormat="1" applyFont="1" applyFill="1" applyBorder="1" applyAlignment="1" applyProtection="1">
      <alignment horizontal="right" vertical="center"/>
    </xf>
    <xf numFmtId="44" fontId="23" fillId="24" borderId="51" xfId="0" applyNumberFormat="1" applyFont="1" applyFill="1" applyBorder="1" applyAlignment="1" applyProtection="1">
      <alignment horizontal="right" vertical="center"/>
    </xf>
    <xf numFmtId="44" fontId="23" fillId="24" borderId="19" xfId="0" applyNumberFormat="1" applyFont="1" applyFill="1" applyBorder="1" applyAlignment="1" applyProtection="1">
      <alignment horizontal="center" vertical="center"/>
    </xf>
    <xf numFmtId="44" fontId="23" fillId="24" borderId="12" xfId="0" applyNumberFormat="1" applyFont="1" applyFill="1" applyBorder="1" applyAlignment="1" applyProtection="1">
      <alignment horizontal="center" vertical="center"/>
    </xf>
    <xf numFmtId="44" fontId="23" fillId="24" borderId="10" xfId="0" applyNumberFormat="1" applyFont="1" applyFill="1" applyBorder="1" applyAlignment="1" applyProtection="1">
      <alignment horizontal="center" vertical="center"/>
    </xf>
    <xf numFmtId="44" fontId="23" fillId="24" borderId="52" xfId="0" applyNumberFormat="1" applyFont="1" applyFill="1" applyBorder="1" applyAlignment="1" applyProtection="1">
      <alignment horizontal="center" vertical="center"/>
    </xf>
    <xf numFmtId="44" fontId="23" fillId="24" borderId="50" xfId="0" applyNumberFormat="1" applyFont="1" applyFill="1" applyBorder="1" applyAlignment="1" applyProtection="1">
      <alignment horizontal="center" vertical="center"/>
    </xf>
    <xf numFmtId="0" fontId="7" fillId="25" borderId="12" xfId="0" applyFont="1" applyFill="1" applyBorder="1" applyAlignment="1" applyProtection="1">
      <alignment horizontal="right" vertical="top"/>
    </xf>
    <xf numFmtId="0" fontId="7" fillId="25" borderId="50" xfId="0" applyFont="1" applyFill="1" applyBorder="1" applyAlignment="1" applyProtection="1">
      <alignment horizontal="right" vertical="top"/>
    </xf>
    <xf numFmtId="0" fontId="7" fillId="24" borderId="16" xfId="0" applyFont="1" applyFill="1" applyBorder="1" applyAlignment="1" applyProtection="1">
      <alignment horizontal="center" vertical="center"/>
    </xf>
    <xf numFmtId="0" fontId="7" fillId="24" borderId="61" xfId="0" applyFont="1" applyFill="1" applyBorder="1" applyAlignment="1" applyProtection="1">
      <alignment horizontal="center" vertical="center"/>
    </xf>
    <xf numFmtId="44" fontId="0" fillId="24" borderId="13" xfId="0" applyNumberFormat="1" applyFill="1" applyBorder="1" applyAlignment="1" applyProtection="1">
      <alignment horizontal="right" vertical="center"/>
    </xf>
    <xf numFmtId="44" fontId="0" fillId="24" borderId="42" xfId="0" applyNumberFormat="1" applyFill="1" applyBorder="1" applyAlignment="1" applyProtection="1">
      <alignment horizontal="right" vertical="center"/>
    </xf>
    <xf numFmtId="44" fontId="0" fillId="0" borderId="10" xfId="0" applyNumberFormat="1" applyFill="1" applyBorder="1" applyAlignment="1" applyProtection="1">
      <alignment horizontal="center" vertical="center"/>
      <protection locked="0"/>
    </xf>
    <xf numFmtId="44" fontId="0" fillId="0" borderId="52" xfId="0" applyNumberFormat="1" applyFill="1" applyBorder="1" applyAlignment="1" applyProtection="1">
      <alignment horizontal="center" vertical="center"/>
      <protection locked="0"/>
    </xf>
    <xf numFmtId="44" fontId="5" fillId="24" borderId="55" xfId="0" applyNumberFormat="1" applyFont="1" applyFill="1" applyBorder="1" applyAlignment="1" applyProtection="1">
      <alignment horizontal="center" vertical="center"/>
    </xf>
    <xf numFmtId="44" fontId="5" fillId="24" borderId="50" xfId="0" applyNumberFormat="1" applyFont="1" applyFill="1" applyBorder="1" applyAlignment="1" applyProtection="1">
      <alignment horizontal="center" vertical="center"/>
    </xf>
    <xf numFmtId="44" fontId="0" fillId="0" borderId="29" xfId="0" applyNumberFormat="1" applyBorder="1" applyAlignment="1" applyProtection="1">
      <alignment horizontal="center" vertical="center"/>
      <protection locked="0"/>
    </xf>
    <xf numFmtId="44" fontId="0" fillId="0" borderId="18" xfId="0" applyNumberFormat="1" applyBorder="1" applyAlignment="1" applyProtection="1">
      <alignment horizontal="center" vertical="center"/>
      <protection locked="0"/>
    </xf>
    <xf numFmtId="44" fontId="0" fillId="0" borderId="41" xfId="0" applyNumberFormat="1" applyBorder="1" applyAlignment="1" applyProtection="1">
      <alignment horizontal="center" vertical="center"/>
      <protection locked="0"/>
    </xf>
    <xf numFmtId="44" fontId="0" fillId="24" borderId="78" xfId="0" applyNumberFormat="1" applyFill="1" applyBorder="1" applyAlignment="1" applyProtection="1">
      <alignment horizontal="right"/>
    </xf>
    <xf numFmtId="44" fontId="0" fillId="24" borderId="75" xfId="0" applyNumberFormat="1" applyFill="1" applyBorder="1" applyAlignment="1" applyProtection="1">
      <alignment horizontal="right"/>
    </xf>
    <xf numFmtId="44" fontId="0" fillId="24" borderId="26" xfId="0" applyNumberFormat="1" applyFill="1" applyBorder="1" applyAlignment="1" applyProtection="1">
      <alignment horizontal="right"/>
    </xf>
    <xf numFmtId="44" fontId="5" fillId="24" borderId="48" xfId="0" applyNumberFormat="1" applyFont="1" applyFill="1" applyBorder="1" applyAlignment="1" applyProtection="1">
      <alignment horizontal="center" vertical="center"/>
    </xf>
    <xf numFmtId="0" fontId="41" fillId="25" borderId="14" xfId="39" applyFont="1" applyFill="1" applyBorder="1" applyAlignment="1" applyProtection="1">
      <alignment horizontal="center" vertical="center"/>
    </xf>
    <xf numFmtId="0" fontId="41" fillId="25" borderId="12" xfId="39" applyFont="1" applyFill="1" applyBorder="1" applyAlignment="1" applyProtection="1">
      <alignment horizontal="center" vertical="center"/>
    </xf>
    <xf numFmtId="0" fontId="41" fillId="25" borderId="50" xfId="39" applyFont="1" applyFill="1" applyBorder="1" applyAlignment="1" applyProtection="1">
      <alignment horizontal="center" vertical="center"/>
    </xf>
    <xf numFmtId="0" fontId="41" fillId="25" borderId="55" xfId="39" applyFont="1" applyFill="1" applyBorder="1" applyAlignment="1" applyProtection="1">
      <alignment horizontal="center" vertical="center"/>
    </xf>
    <xf numFmtId="164" fontId="36" fillId="24" borderId="24" xfId="39" applyNumberFormat="1" applyFont="1" applyFill="1" applyBorder="1" applyAlignment="1" applyProtection="1">
      <alignment horizontal="center" vertical="center"/>
    </xf>
    <xf numFmtId="1" fontId="31" fillId="24" borderId="75" xfId="39" applyNumberFormat="1" applyFont="1" applyFill="1" applyBorder="1" applyAlignment="1" applyProtection="1">
      <alignment horizontal="center" vertical="center"/>
    </xf>
    <xf numFmtId="164" fontId="38" fillId="24" borderId="26" xfId="39" applyNumberFormat="1" applyFont="1" applyFill="1" applyBorder="1" applyAlignment="1" applyProtection="1">
      <alignment horizontal="center" vertical="center"/>
    </xf>
    <xf numFmtId="0" fontId="38" fillId="0" borderId="50" xfId="39" applyFont="1" applyBorder="1" applyAlignment="1" applyProtection="1">
      <alignment horizontal="center" vertical="center"/>
      <protection locked="0"/>
    </xf>
    <xf numFmtId="0" fontId="38" fillId="0" borderId="33" xfId="39" applyFont="1" applyBorder="1" applyAlignment="1" applyProtection="1">
      <alignment horizontal="center" vertical="center"/>
      <protection locked="0"/>
    </xf>
    <xf numFmtId="0" fontId="36" fillId="0" borderId="47" xfId="39" applyFont="1" applyFill="1" applyBorder="1" applyAlignment="1" applyProtection="1">
      <alignment horizontal="center" vertical="center"/>
      <protection locked="0"/>
    </xf>
    <xf numFmtId="0" fontId="36" fillId="25" borderId="83" xfId="39" applyFont="1" applyFill="1" applyBorder="1" applyProtection="1"/>
    <xf numFmtId="0" fontId="5" fillId="25" borderId="48" xfId="38" applyFont="1" applyFill="1" applyBorder="1" applyAlignment="1" applyProtection="1">
      <alignment horizontal="center" vertical="center"/>
    </xf>
    <xf numFmtId="0" fontId="7" fillId="25" borderId="48" xfId="38" applyFont="1" applyFill="1" applyBorder="1" applyAlignment="1" applyProtection="1">
      <alignment horizontal="center" vertical="center"/>
    </xf>
    <xf numFmtId="0" fontId="7" fillId="25" borderId="80" xfId="38" applyFont="1" applyFill="1" applyBorder="1" applyAlignment="1" applyProtection="1">
      <alignment horizontal="center" vertical="center"/>
    </xf>
    <xf numFmtId="0" fontId="36" fillId="25" borderId="48" xfId="39" applyFont="1" applyFill="1" applyBorder="1" applyAlignment="1" applyProtection="1">
      <alignment horizontal="center" vertical="center"/>
    </xf>
    <xf numFmtId="49" fontId="38" fillId="25" borderId="48" xfId="39" applyNumberFormat="1" applyFont="1" applyFill="1" applyBorder="1" applyAlignment="1" applyProtection="1">
      <alignment horizontal="center" vertical="center" wrapText="1"/>
    </xf>
    <xf numFmtId="49" fontId="36" fillId="25" borderId="48" xfId="39" applyNumberFormat="1" applyFont="1" applyFill="1" applyBorder="1" applyAlignment="1" applyProtection="1">
      <alignment horizontal="center" vertical="center" wrapText="1"/>
    </xf>
    <xf numFmtId="0" fontId="41" fillId="25" borderId="78" xfId="39" applyFont="1" applyFill="1" applyBorder="1" applyProtection="1"/>
    <xf numFmtId="0" fontId="41" fillId="25" borderId="75" xfId="39" applyFont="1" applyFill="1" applyBorder="1" applyProtection="1"/>
    <xf numFmtId="0" fontId="41" fillId="25" borderId="26" xfId="39" applyFont="1" applyFill="1" applyBorder="1" applyProtection="1"/>
    <xf numFmtId="0" fontId="36" fillId="25" borderId="48" xfId="39" applyFont="1" applyFill="1" applyBorder="1" applyAlignment="1">
      <alignment horizontal="right"/>
    </xf>
    <xf numFmtId="0" fontId="38" fillId="25" borderId="48" xfId="39" applyFont="1" applyFill="1" applyBorder="1" applyAlignment="1">
      <alignment horizontal="center" vertical="center"/>
    </xf>
    <xf numFmtId="0" fontId="36" fillId="24" borderId="61" xfId="39" applyFont="1" applyFill="1" applyBorder="1" applyAlignment="1">
      <alignment horizontal="center"/>
    </xf>
    <xf numFmtId="0" fontId="36" fillId="24" borderId="36" xfId="39" applyFont="1" applyFill="1" applyBorder="1" applyAlignment="1">
      <alignment horizontal="center"/>
    </xf>
    <xf numFmtId="0" fontId="38" fillId="25" borderId="48" xfId="39" applyFont="1" applyFill="1" applyBorder="1" applyAlignment="1">
      <alignment horizontal="center"/>
    </xf>
    <xf numFmtId="0" fontId="36" fillId="25" borderId="48" xfId="39" applyFont="1" applyFill="1" applyBorder="1" applyAlignment="1">
      <alignment horizontal="center" vertical="center"/>
    </xf>
    <xf numFmtId="44" fontId="0" fillId="24" borderId="55" xfId="0" applyNumberFormat="1" applyFill="1" applyBorder="1" applyProtection="1"/>
    <xf numFmtId="44" fontId="0" fillId="24" borderId="12" xfId="0" applyNumberFormat="1" applyFill="1" applyBorder="1" applyProtection="1"/>
    <xf numFmtId="44" fontId="0" fillId="24" borderId="50" xfId="0" applyNumberFormat="1" applyFill="1" applyBorder="1" applyProtection="1"/>
    <xf numFmtId="0" fontId="5" fillId="25" borderId="69" xfId="0" applyFont="1" applyFill="1" applyBorder="1" applyAlignment="1" applyProtection="1">
      <alignment horizontal="center" vertical="center" wrapText="1"/>
    </xf>
    <xf numFmtId="44" fontId="0" fillId="24" borderId="14" xfId="0" applyNumberFormat="1" applyFill="1" applyBorder="1" applyProtection="1"/>
    <xf numFmtId="0" fontId="5" fillId="27" borderId="70" xfId="0" applyFont="1" applyFill="1" applyBorder="1" applyAlignment="1" applyProtection="1">
      <alignment horizontal="center" vertical="center" wrapText="1"/>
    </xf>
    <xf numFmtId="0" fontId="5" fillId="25" borderId="70" xfId="0" applyFont="1" applyFill="1" applyBorder="1" applyAlignment="1" applyProtection="1">
      <alignment horizontal="center" vertical="center" wrapText="1"/>
    </xf>
    <xf numFmtId="44" fontId="7" fillId="24" borderId="14" xfId="0" applyNumberFormat="1" applyFont="1" applyFill="1" applyBorder="1" applyAlignment="1" applyProtection="1">
      <alignment horizontal="center" vertical="center"/>
    </xf>
    <xf numFmtId="44" fontId="7" fillId="24" borderId="12" xfId="0" applyNumberFormat="1" applyFont="1" applyFill="1" applyBorder="1" applyAlignment="1" applyProtection="1">
      <alignment vertical="center"/>
    </xf>
    <xf numFmtId="44" fontId="7" fillId="24" borderId="50" xfId="0" applyNumberFormat="1" applyFont="1" applyFill="1" applyBorder="1" applyAlignment="1" applyProtection="1">
      <alignment horizontal="center" vertical="center"/>
    </xf>
    <xf numFmtId="44" fontId="7" fillId="24" borderId="31" xfId="0" applyNumberFormat="1" applyFont="1" applyFill="1" applyBorder="1" applyAlignment="1" applyProtection="1">
      <alignment vertical="center"/>
    </xf>
    <xf numFmtId="44" fontId="7" fillId="24" borderId="14" xfId="0" applyNumberFormat="1" applyFont="1" applyFill="1" applyBorder="1" applyAlignment="1" applyProtection="1">
      <alignment vertical="center"/>
    </xf>
    <xf numFmtId="0" fontId="5" fillId="25" borderId="41" xfId="0" applyFont="1" applyFill="1" applyBorder="1" applyAlignment="1" applyProtection="1">
      <alignment horizontal="center" vertical="center" wrapText="1"/>
    </xf>
    <xf numFmtId="0" fontId="5" fillId="27" borderId="41" xfId="0" applyFont="1" applyFill="1" applyBorder="1" applyAlignment="1" applyProtection="1">
      <alignment horizontal="center" vertical="center" wrapText="1"/>
    </xf>
    <xf numFmtId="0" fontId="7" fillId="25" borderId="14" xfId="0" applyFont="1" applyFill="1" applyBorder="1" applyAlignment="1" applyProtection="1">
      <alignment horizontal="right" vertical="top"/>
    </xf>
    <xf numFmtId="0" fontId="7" fillId="24" borderId="30" xfId="0" applyFont="1" applyFill="1" applyBorder="1" applyAlignment="1" applyProtection="1">
      <alignment horizontal="center" vertical="center"/>
    </xf>
    <xf numFmtId="44" fontId="0" fillId="0" borderId="19" xfId="0" applyNumberFormat="1" applyFill="1" applyBorder="1" applyAlignment="1" applyProtection="1">
      <alignment horizontal="center" vertical="center"/>
      <protection locked="0"/>
    </xf>
    <xf numFmtId="44" fontId="0" fillId="24" borderId="15" xfId="0" applyNumberFormat="1" applyFill="1" applyBorder="1" applyAlignment="1" applyProtection="1">
      <alignment horizontal="right" vertical="center"/>
    </xf>
    <xf numFmtId="0" fontId="0" fillId="25" borderId="48" xfId="0" applyFill="1" applyBorder="1" applyAlignment="1" applyProtection="1">
      <alignment horizontal="center"/>
    </xf>
    <xf numFmtId="0" fontId="0" fillId="25" borderId="48" xfId="0" applyFill="1" applyBorder="1" applyAlignment="1" applyProtection="1">
      <alignment horizontal="center" vertical="center"/>
    </xf>
    <xf numFmtId="0" fontId="0" fillId="25" borderId="48" xfId="0" applyFill="1" applyBorder="1" applyAlignment="1" applyProtection="1">
      <alignment horizontal="right"/>
    </xf>
    <xf numFmtId="0" fontId="0" fillId="25" borderId="48" xfId="0" applyFill="1" applyBorder="1" applyAlignment="1" applyProtection="1">
      <alignment horizontal="right" vertical="top"/>
    </xf>
    <xf numFmtId="166" fontId="0" fillId="25" borderId="48" xfId="0" applyNumberFormat="1" applyFill="1" applyBorder="1" applyAlignment="1" applyProtection="1">
      <alignment horizontal="center" vertical="center"/>
    </xf>
    <xf numFmtId="44" fontId="0" fillId="24" borderId="55" xfId="0" applyNumberFormat="1" applyFill="1" applyBorder="1" applyAlignment="1" applyProtection="1">
      <alignment horizontal="right"/>
    </xf>
    <xf numFmtId="44" fontId="0" fillId="24" borderId="12" xfId="0" applyNumberFormat="1" applyFill="1" applyBorder="1" applyAlignment="1" applyProtection="1">
      <alignment horizontal="right"/>
    </xf>
    <xf numFmtId="44" fontId="0" fillId="24" borderId="50" xfId="0" applyNumberFormat="1" applyFill="1" applyBorder="1" applyAlignment="1" applyProtection="1">
      <alignment horizontal="right"/>
    </xf>
    <xf numFmtId="0" fontId="5" fillId="25" borderId="49" xfId="0" applyFont="1" applyFill="1" applyBorder="1" applyAlignment="1" applyProtection="1">
      <alignment horizontal="center" vertical="center" wrapText="1"/>
    </xf>
    <xf numFmtId="0" fontId="5" fillId="25" borderId="68" xfId="0" applyFont="1" applyFill="1" applyBorder="1" applyAlignment="1" applyProtection="1">
      <alignment horizontal="center" vertical="center" wrapText="1"/>
    </xf>
    <xf numFmtId="0" fontId="5" fillId="27" borderId="20" xfId="0" applyFont="1" applyFill="1" applyBorder="1" applyAlignment="1" applyProtection="1">
      <alignment horizontal="center" vertical="center" wrapText="1"/>
    </xf>
    <xf numFmtId="0" fontId="5" fillId="27" borderId="21" xfId="0" applyFont="1" applyFill="1" applyBorder="1" applyAlignment="1" applyProtection="1">
      <alignment horizontal="center" vertical="center" wrapText="1"/>
    </xf>
    <xf numFmtId="0" fontId="5" fillId="25" borderId="65" xfId="0" applyFont="1" applyFill="1" applyBorder="1" applyAlignment="1" applyProtection="1">
      <alignment horizontal="center" vertical="center" wrapText="1"/>
    </xf>
    <xf numFmtId="0" fontId="5" fillId="27" borderId="49" xfId="0" applyFont="1" applyFill="1" applyBorder="1" applyAlignment="1" applyProtection="1">
      <alignment horizontal="center" vertical="center" wrapText="1"/>
    </xf>
    <xf numFmtId="0" fontId="5" fillId="27" borderId="68" xfId="0" applyFont="1" applyFill="1" applyBorder="1" applyAlignment="1" applyProtection="1">
      <alignment horizontal="center" vertical="center" wrapText="1"/>
    </xf>
    <xf numFmtId="0" fontId="5" fillId="27" borderId="64" xfId="0" applyFont="1" applyFill="1" applyBorder="1" applyAlignment="1" applyProtection="1">
      <alignment horizontal="center" vertical="center" wrapText="1"/>
    </xf>
    <xf numFmtId="0" fontId="5" fillId="25" borderId="20" xfId="0" applyFont="1" applyFill="1" applyBorder="1" applyAlignment="1" applyProtection="1">
      <alignment horizontal="center" vertical="center" wrapText="1"/>
    </xf>
    <xf numFmtId="0" fontId="5" fillId="25" borderId="21" xfId="0" applyFont="1" applyFill="1" applyBorder="1" applyAlignment="1" applyProtection="1">
      <alignment horizontal="center" vertical="center" wrapText="1"/>
    </xf>
    <xf numFmtId="0" fontId="5" fillId="25" borderId="54" xfId="0" applyFont="1" applyFill="1" applyBorder="1" applyAlignment="1" applyProtection="1">
      <alignment horizontal="center" vertical="center" wrapText="1"/>
    </xf>
    <xf numFmtId="0" fontId="5" fillId="25" borderId="10" xfId="0" applyFont="1" applyFill="1" applyBorder="1" applyAlignment="1" applyProtection="1">
      <alignment horizontal="center" vertical="center" wrapText="1"/>
    </xf>
    <xf numFmtId="0" fontId="5" fillId="25" borderId="66" xfId="0" applyFont="1" applyFill="1" applyBorder="1" applyAlignment="1" applyProtection="1">
      <alignment horizontal="center" vertical="center" wrapText="1"/>
    </xf>
    <xf numFmtId="0" fontId="5" fillId="26" borderId="0" xfId="0" applyFont="1" applyFill="1" applyProtection="1"/>
    <xf numFmtId="0" fontId="7" fillId="26" borderId="0" xfId="0" applyFont="1" applyFill="1" applyProtection="1"/>
    <xf numFmtId="0" fontId="9" fillId="26" borderId="0" xfId="0" applyFont="1" applyFill="1" applyProtection="1"/>
    <xf numFmtId="0" fontId="38" fillId="0" borderId="48" xfId="39" applyFont="1" applyFill="1" applyBorder="1" applyAlignment="1" applyProtection="1">
      <alignment horizontal="center"/>
      <protection locked="0"/>
    </xf>
    <xf numFmtId="0" fontId="38" fillId="25" borderId="62" xfId="39" applyFont="1" applyFill="1" applyBorder="1" applyAlignment="1" applyProtection="1">
      <alignment horizontal="center" vertical="center"/>
    </xf>
    <xf numFmtId="0" fontId="38" fillId="0" borderId="48" xfId="39" applyFont="1" applyBorder="1" applyAlignment="1" applyProtection="1">
      <alignment horizontal="center" vertical="center"/>
      <protection locked="0"/>
    </xf>
    <xf numFmtId="0" fontId="7" fillId="25" borderId="33" xfId="38" applyFont="1" applyFill="1" applyBorder="1" applyAlignment="1" applyProtection="1">
      <alignment horizontal="center" vertical="center"/>
    </xf>
    <xf numFmtId="0" fontId="36" fillId="0" borderId="48" xfId="39" applyFont="1" applyFill="1" applyBorder="1" applyAlignment="1" applyProtection="1">
      <alignment horizontal="center" vertical="center"/>
      <protection locked="0"/>
    </xf>
    <xf numFmtId="0" fontId="36" fillId="0" borderId="46" xfId="39" applyFont="1" applyFill="1" applyBorder="1" applyAlignment="1" applyProtection="1">
      <alignment horizontal="center" vertical="center"/>
      <protection locked="0"/>
    </xf>
    <xf numFmtId="0" fontId="36" fillId="0" borderId="40" xfId="39" applyFont="1" applyFill="1" applyBorder="1" applyAlignment="1" applyProtection="1">
      <alignment horizontal="center" vertical="center"/>
      <protection locked="0"/>
    </xf>
    <xf numFmtId="0" fontId="36" fillId="25" borderId="78" xfId="39" applyFont="1" applyFill="1" applyBorder="1" applyProtection="1"/>
    <xf numFmtId="0" fontId="36" fillId="0" borderId="62" xfId="39" applyFont="1" applyFill="1" applyBorder="1" applyAlignment="1" applyProtection="1">
      <alignment horizontal="center" vertical="center"/>
      <protection locked="0"/>
    </xf>
    <xf numFmtId="0" fontId="36" fillId="0" borderId="33" xfId="39" applyFont="1" applyFill="1" applyBorder="1" applyAlignment="1" applyProtection="1">
      <alignment horizontal="center" vertical="center"/>
      <protection locked="0"/>
    </xf>
    <xf numFmtId="0" fontId="38" fillId="0" borderId="48" xfId="39" applyFont="1" applyFill="1" applyBorder="1" applyAlignment="1" applyProtection="1">
      <alignment horizontal="center" vertical="center"/>
      <protection locked="0"/>
    </xf>
    <xf numFmtId="0" fontId="38" fillId="0" borderId="62" xfId="39" applyFont="1" applyBorder="1" applyAlignment="1" applyProtection="1">
      <alignment horizontal="center" vertical="center"/>
      <protection locked="0"/>
    </xf>
    <xf numFmtId="0" fontId="38" fillId="0" borderId="0" xfId="39" applyFont="1" applyAlignment="1">
      <alignment horizontal="left"/>
    </xf>
    <xf numFmtId="0" fontId="5" fillId="25" borderId="68" xfId="0" applyFont="1" applyFill="1" applyBorder="1" applyAlignment="1" applyProtection="1">
      <alignment horizontal="center" vertical="center" wrapText="1"/>
    </xf>
    <xf numFmtId="0" fontId="5" fillId="25" borderId="58" xfId="0" applyFont="1" applyFill="1" applyBorder="1" applyAlignment="1" applyProtection="1">
      <alignment horizontal="center" vertical="center" wrapText="1"/>
    </xf>
    <xf numFmtId="0" fontId="50" fillId="0" borderId="0" xfId="39" applyFont="1" applyAlignment="1" applyProtection="1">
      <alignment horizontal="center"/>
    </xf>
    <xf numFmtId="0" fontId="7" fillId="0" borderId="0" xfId="38" applyFont="1" applyFill="1" applyBorder="1" applyAlignment="1" applyProtection="1">
      <alignment horizontal="center"/>
    </xf>
    <xf numFmtId="0" fontId="38" fillId="25" borderId="68" xfId="39" applyFont="1" applyFill="1" applyBorder="1" applyAlignment="1" applyProtection="1">
      <alignment horizontal="center" vertical="center"/>
    </xf>
    <xf numFmtId="0" fontId="38" fillId="25" borderId="64" xfId="39" applyFont="1" applyFill="1" applyBorder="1" applyAlignment="1" applyProtection="1">
      <alignment horizontal="center" vertical="center"/>
    </xf>
    <xf numFmtId="0" fontId="36" fillId="0" borderId="0" xfId="39" applyFont="1" applyAlignment="1" applyProtection="1">
      <alignment wrapText="1"/>
    </xf>
    <xf numFmtId="0" fontId="9" fillId="0" borderId="74" xfId="0" applyFont="1" applyBorder="1" applyAlignment="1" applyProtection="1">
      <alignment horizontal="center" vertical="center"/>
      <protection locked="0"/>
    </xf>
    <xf numFmtId="0" fontId="9" fillId="0" borderId="81" xfId="0" applyFont="1" applyBorder="1" applyAlignment="1" applyProtection="1">
      <alignment horizontal="center" vertical="center"/>
      <protection locked="0"/>
    </xf>
    <xf numFmtId="0" fontId="9" fillId="0" borderId="25" xfId="0" applyFont="1" applyBorder="1" applyAlignment="1" applyProtection="1">
      <alignment horizontal="center" vertical="center"/>
      <protection locked="0"/>
    </xf>
    <xf numFmtId="0" fontId="9" fillId="0" borderId="59" xfId="0" applyFont="1" applyBorder="1" applyAlignment="1" applyProtection="1">
      <alignment horizontal="center" vertical="center"/>
      <protection locked="0"/>
    </xf>
    <xf numFmtId="44" fontId="9" fillId="0" borderId="19" xfId="0" applyNumberFormat="1" applyFont="1" applyBorder="1" applyAlignment="1" applyProtection="1">
      <alignment horizontal="center" vertical="center"/>
      <protection locked="0"/>
    </xf>
    <xf numFmtId="0" fontId="9" fillId="0" borderId="28" xfId="0" applyFont="1" applyBorder="1" applyAlignment="1" applyProtection="1">
      <alignment horizontal="center" vertical="center"/>
      <protection locked="0"/>
    </xf>
    <xf numFmtId="0" fontId="9" fillId="0" borderId="38" xfId="0" applyFont="1" applyBorder="1" applyAlignment="1" applyProtection="1">
      <alignment horizontal="center" vertical="center"/>
      <protection locked="0"/>
    </xf>
    <xf numFmtId="44" fontId="9" fillId="0" borderId="10" xfId="0" applyNumberFormat="1"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0" borderId="51" xfId="0" applyFont="1" applyBorder="1" applyAlignment="1" applyProtection="1">
      <alignment horizontal="center" vertical="center"/>
      <protection locked="0"/>
    </xf>
    <xf numFmtId="44" fontId="9" fillId="0" borderId="52" xfId="0" applyNumberFormat="1" applyFont="1" applyBorder="1" applyAlignment="1" applyProtection="1">
      <alignment horizontal="center" vertical="center"/>
      <protection locked="0"/>
    </xf>
    <xf numFmtId="0" fontId="9" fillId="0" borderId="54" xfId="0"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0" fontId="9" fillId="0" borderId="41" xfId="0" applyFont="1" applyBorder="1" applyAlignment="1" applyProtection="1">
      <alignment horizontal="center" vertical="center"/>
      <protection locked="0"/>
    </xf>
    <xf numFmtId="44" fontId="9" fillId="0" borderId="16" xfId="0" applyNumberFormat="1" applyFont="1" applyBorder="1" applyAlignment="1" applyProtection="1">
      <alignment horizontal="center" vertical="center"/>
      <protection locked="0"/>
    </xf>
    <xf numFmtId="44" fontId="9" fillId="0" borderId="61" xfId="0" applyNumberFormat="1" applyFont="1" applyBorder="1" applyAlignment="1" applyProtection="1">
      <alignment horizontal="center" vertical="center"/>
      <protection locked="0"/>
    </xf>
    <xf numFmtId="0" fontId="9" fillId="0" borderId="30" xfId="0" applyFont="1" applyBorder="1" applyAlignment="1" applyProtection="1">
      <alignment horizontal="center" vertical="center"/>
      <protection locked="0"/>
    </xf>
    <xf numFmtId="0" fontId="9" fillId="0" borderId="16" xfId="0" applyFont="1" applyBorder="1" applyAlignment="1" applyProtection="1">
      <alignment horizontal="center" vertical="center"/>
      <protection locked="0"/>
    </xf>
    <xf numFmtId="0" fontId="9" fillId="0" borderId="61" xfId="0" applyFont="1" applyBorder="1" applyAlignment="1" applyProtection="1">
      <alignment horizontal="center" vertical="center"/>
      <protection locked="0"/>
    </xf>
    <xf numFmtId="0" fontId="9" fillId="0" borderId="29" xfId="0" applyFont="1" applyBorder="1" applyAlignment="1" applyProtection="1">
      <alignment horizontal="center" vertical="center"/>
      <protection locked="0"/>
    </xf>
    <xf numFmtId="44" fontId="9" fillId="0" borderId="30" xfId="0" applyNumberFormat="1" applyFont="1" applyBorder="1" applyAlignment="1" applyProtection="1">
      <alignment horizontal="center" vertical="center"/>
      <protection locked="0"/>
    </xf>
    <xf numFmtId="0" fontId="31" fillId="0" borderId="0" xfId="39" applyFont="1" applyAlignment="1" applyProtection="1">
      <alignment horizontal="left"/>
    </xf>
    <xf numFmtId="0" fontId="5" fillId="0" borderId="0" xfId="0" applyFont="1" applyAlignment="1" applyProtection="1">
      <alignment horizontal="left" vertical="top"/>
    </xf>
    <xf numFmtId="0" fontId="9" fillId="28" borderId="48" xfId="0" applyFont="1" applyFill="1" applyBorder="1" applyAlignment="1" applyProtection="1">
      <alignment horizontal="right" vertical="center"/>
    </xf>
    <xf numFmtId="0" fontId="2" fillId="29" borderId="34" xfId="0" applyFont="1" applyFill="1" applyBorder="1" applyAlignment="1" applyProtection="1">
      <alignment horizontal="center" vertical="center"/>
    </xf>
    <xf numFmtId="0" fontId="9" fillId="28" borderId="33" xfId="0" applyFont="1" applyFill="1" applyBorder="1" applyAlignment="1" applyProtection="1">
      <alignment horizontal="right" vertical="center"/>
    </xf>
    <xf numFmtId="0" fontId="5" fillId="28" borderId="33" xfId="0" applyFont="1" applyFill="1" applyBorder="1" applyAlignment="1" applyProtection="1">
      <alignment horizontal="center" vertical="center" wrapText="1"/>
    </xf>
    <xf numFmtId="0" fontId="5" fillId="28" borderId="34" xfId="0" applyFont="1" applyFill="1" applyBorder="1" applyAlignment="1" applyProtection="1">
      <alignment horizontal="center" vertical="center" wrapText="1"/>
    </xf>
    <xf numFmtId="0" fontId="2" fillId="28" borderId="33" xfId="0" applyFont="1" applyFill="1" applyBorder="1" applyAlignment="1" applyProtection="1">
      <alignment horizontal="right" vertical="center"/>
    </xf>
    <xf numFmtId="44" fontId="5" fillId="29" borderId="34" xfId="0" applyNumberFormat="1" applyFont="1" applyFill="1" applyBorder="1" applyAlignment="1" applyProtection="1">
      <alignment vertical="center"/>
    </xf>
    <xf numFmtId="0" fontId="47" fillId="0" borderId="0" xfId="0" applyFont="1" applyProtection="1"/>
    <xf numFmtId="0" fontId="9" fillId="0" borderId="10" xfId="0" applyFont="1" applyBorder="1" applyProtection="1"/>
    <xf numFmtId="44" fontId="9" fillId="0" borderId="10" xfId="0" applyNumberFormat="1" applyFont="1" applyBorder="1" applyProtection="1"/>
    <xf numFmtId="0" fontId="9" fillId="0" borderId="77" xfId="0" applyFont="1" applyBorder="1" applyAlignment="1" applyProtection="1">
      <alignment horizontal="center" vertical="center"/>
      <protection locked="0"/>
    </xf>
    <xf numFmtId="44" fontId="9" fillId="0" borderId="73" xfId="0" applyNumberFormat="1" applyFont="1" applyBorder="1" applyAlignment="1" applyProtection="1">
      <alignment horizontal="center" vertical="center"/>
      <protection locked="0"/>
    </xf>
    <xf numFmtId="0" fontId="9" fillId="0" borderId="82" xfId="0" applyFont="1" applyBorder="1" applyAlignment="1" applyProtection="1">
      <alignment horizontal="center" vertical="center"/>
      <protection locked="0"/>
    </xf>
    <xf numFmtId="44" fontId="9" fillId="0" borderId="76" xfId="0" applyNumberFormat="1" applyFont="1" applyBorder="1" applyAlignment="1" applyProtection="1">
      <alignment horizontal="center" vertical="center"/>
      <protection locked="0"/>
    </xf>
    <xf numFmtId="0" fontId="9" fillId="0" borderId="35" xfId="0" applyFont="1" applyBorder="1" applyAlignment="1" applyProtection="1">
      <alignment horizontal="center" vertical="center"/>
      <protection locked="0"/>
    </xf>
    <xf numFmtId="44" fontId="9" fillId="0" borderId="77" xfId="0" applyNumberFormat="1" applyFont="1" applyBorder="1" applyAlignment="1" applyProtection="1">
      <alignment horizontal="center" vertical="center"/>
      <protection locked="0"/>
    </xf>
    <xf numFmtId="44" fontId="9" fillId="0" borderId="38" xfId="0" applyNumberFormat="1" applyFont="1" applyBorder="1" applyAlignment="1" applyProtection="1">
      <alignment horizontal="center" vertical="center"/>
      <protection locked="0"/>
    </xf>
    <xf numFmtId="44" fontId="9" fillId="0" borderId="51" xfId="0" applyNumberFormat="1" applyFont="1" applyBorder="1" applyAlignment="1" applyProtection="1">
      <alignment horizontal="center" vertical="center"/>
      <protection locked="0"/>
    </xf>
    <xf numFmtId="0" fontId="28" fillId="0" borderId="0" xfId="0" applyFont="1" applyAlignment="1" applyProtection="1">
      <alignment horizontal="right" vertical="center"/>
    </xf>
    <xf numFmtId="0" fontId="0" fillId="26" borderId="0" xfId="0" applyFill="1" applyProtection="1"/>
    <xf numFmtId="0" fontId="45" fillId="26" borderId="0" xfId="0" applyFont="1" applyFill="1" applyAlignment="1" applyProtection="1"/>
    <xf numFmtId="0" fontId="45" fillId="28" borderId="48" xfId="0" applyFont="1" applyFill="1" applyBorder="1" applyAlignment="1" applyProtection="1">
      <alignment horizontal="center" vertical="center"/>
    </xf>
    <xf numFmtId="0" fontId="45" fillId="28" borderId="48" xfId="0" applyFont="1" applyFill="1" applyBorder="1" applyAlignment="1" applyProtection="1">
      <alignment horizontal="center"/>
    </xf>
    <xf numFmtId="0" fontId="0" fillId="28" borderId="30" xfId="0" applyFill="1" applyBorder="1" applyAlignment="1" applyProtection="1">
      <alignment horizontal="center" vertical="center"/>
    </xf>
    <xf numFmtId="0" fontId="0" fillId="28" borderId="19" xfId="0" applyFill="1" applyBorder="1" applyAlignment="1" applyProtection="1">
      <alignment horizontal="center" vertical="center"/>
    </xf>
    <xf numFmtId="0" fontId="0" fillId="28" borderId="28" xfId="0" applyFill="1" applyBorder="1" applyAlignment="1" applyProtection="1">
      <alignment horizontal="center" vertical="center"/>
    </xf>
    <xf numFmtId="0" fontId="0" fillId="28" borderId="55" xfId="0" applyFill="1" applyBorder="1" applyAlignment="1" applyProtection="1">
      <alignment horizontal="center" vertical="center"/>
    </xf>
    <xf numFmtId="0" fontId="45" fillId="28" borderId="48" xfId="0" applyFont="1" applyFill="1" applyBorder="1" applyAlignment="1" applyProtection="1">
      <alignment horizontal="right"/>
    </xf>
    <xf numFmtId="0" fontId="2" fillId="31" borderId="22" xfId="0" applyFont="1" applyFill="1" applyBorder="1" applyAlignment="1" applyProtection="1">
      <alignment horizontal="center" vertical="top"/>
    </xf>
    <xf numFmtId="44" fontId="0" fillId="31" borderId="12" xfId="28" applyFont="1" applyFill="1" applyBorder="1" applyAlignment="1" applyProtection="1">
      <alignment horizontal="right"/>
    </xf>
    <xf numFmtId="44" fontId="5" fillId="31" borderId="48" xfId="0" applyNumberFormat="1" applyFont="1" applyFill="1" applyBorder="1" applyAlignment="1" applyProtection="1">
      <alignment horizontal="center" vertical="center"/>
    </xf>
    <xf numFmtId="0" fontId="2" fillId="0" borderId="0" xfId="38" applyProtection="1"/>
    <xf numFmtId="0" fontId="5" fillId="0" borderId="0" xfId="38" applyFont="1" applyProtection="1"/>
    <xf numFmtId="0" fontId="33" fillId="0" borderId="0" xfId="38" applyFont="1" applyProtection="1"/>
    <xf numFmtId="0" fontId="7" fillId="0" borderId="0" xfId="38" applyFont="1" applyAlignment="1" applyProtection="1"/>
    <xf numFmtId="0" fontId="5" fillId="25" borderId="65" xfId="38" applyFont="1" applyFill="1" applyBorder="1" applyAlignment="1" applyProtection="1">
      <alignment horizontal="center"/>
    </xf>
    <xf numFmtId="0" fontId="5" fillId="25" borderId="66" xfId="38" applyFont="1" applyFill="1" applyBorder="1" applyAlignment="1" applyProtection="1">
      <alignment horizontal="center"/>
    </xf>
    <xf numFmtId="0" fontId="5" fillId="25" borderId="67" xfId="38" applyFont="1" applyFill="1" applyBorder="1" applyAlignment="1" applyProtection="1">
      <alignment horizontal="center"/>
    </xf>
    <xf numFmtId="167" fontId="7" fillId="25" borderId="48" xfId="38" applyNumberFormat="1" applyFont="1" applyFill="1" applyBorder="1" applyAlignment="1" applyProtection="1">
      <alignment horizontal="center" vertical="center"/>
    </xf>
    <xf numFmtId="168" fontId="2" fillId="24" borderId="30" xfId="38" applyNumberFormat="1" applyFill="1" applyBorder="1" applyAlignment="1" applyProtection="1">
      <alignment horizontal="center" vertical="center"/>
    </xf>
    <xf numFmtId="168" fontId="2" fillId="24" borderId="19" xfId="38" applyNumberFormat="1" applyFill="1" applyBorder="1" applyAlignment="1" applyProtection="1">
      <alignment horizontal="center" vertical="center"/>
    </xf>
    <xf numFmtId="1" fontId="2" fillId="24" borderId="19" xfId="38" applyNumberFormat="1" applyFill="1" applyBorder="1" applyAlignment="1" applyProtection="1">
      <alignment horizontal="center" vertical="center"/>
    </xf>
    <xf numFmtId="165" fontId="2" fillId="24" borderId="19" xfId="38" applyNumberFormat="1" applyFill="1" applyBorder="1" applyAlignment="1" applyProtection="1">
      <alignment horizontal="center" vertical="center"/>
    </xf>
    <xf numFmtId="0" fontId="2" fillId="24" borderId="15" xfId="38" applyFill="1" applyBorder="1" applyAlignment="1" applyProtection="1">
      <alignment horizontal="center" vertical="center"/>
    </xf>
    <xf numFmtId="167" fontId="2" fillId="25" borderId="48" xfId="38" applyNumberFormat="1" applyFill="1" applyBorder="1" applyAlignment="1" applyProtection="1">
      <alignment horizontal="center" vertical="center"/>
    </xf>
    <xf numFmtId="168" fontId="2" fillId="24" borderId="16" xfId="38" applyNumberFormat="1" applyFill="1" applyBorder="1" applyAlignment="1" applyProtection="1">
      <alignment horizontal="center" vertical="center"/>
    </xf>
    <xf numFmtId="168" fontId="2" fillId="24" borderId="10" xfId="38" applyNumberFormat="1" applyFill="1" applyBorder="1" applyAlignment="1" applyProtection="1">
      <alignment horizontal="center" vertical="center"/>
    </xf>
    <xf numFmtId="1" fontId="2" fillId="24" borderId="10" xfId="38" applyNumberFormat="1" applyFill="1" applyBorder="1" applyAlignment="1" applyProtection="1">
      <alignment horizontal="center" vertical="center"/>
    </xf>
    <xf numFmtId="165" fontId="2" fillId="24" borderId="10" xfId="38" applyNumberFormat="1" applyFill="1" applyBorder="1" applyAlignment="1" applyProtection="1">
      <alignment horizontal="center" vertical="center"/>
    </xf>
    <xf numFmtId="0" fontId="2" fillId="24" borderId="13" xfId="38" applyFill="1" applyBorder="1" applyAlignment="1" applyProtection="1">
      <alignment horizontal="center" vertical="center"/>
    </xf>
    <xf numFmtId="167" fontId="2" fillId="25" borderId="33" xfId="38" applyNumberFormat="1" applyFont="1" applyFill="1" applyBorder="1" applyAlignment="1" applyProtection="1">
      <alignment horizontal="center" vertical="center"/>
    </xf>
    <xf numFmtId="168" fontId="2" fillId="24" borderId="61" xfId="38" applyNumberFormat="1" applyFont="1" applyFill="1" applyBorder="1" applyAlignment="1" applyProtection="1">
      <alignment horizontal="center"/>
    </xf>
    <xf numFmtId="168" fontId="2" fillId="24" borderId="52" xfId="38" applyNumberFormat="1" applyFont="1" applyFill="1" applyBorder="1" applyAlignment="1" applyProtection="1">
      <alignment horizontal="center"/>
    </xf>
    <xf numFmtId="0" fontId="2" fillId="24" borderId="42" xfId="38" applyFill="1" applyBorder="1" applyProtection="1"/>
    <xf numFmtId="167" fontId="2" fillId="0" borderId="0" xfId="38" applyNumberFormat="1" applyBorder="1" applyProtection="1"/>
    <xf numFmtId="168" fontId="2" fillId="0" borderId="0" xfId="38" applyNumberFormat="1" applyBorder="1" applyProtection="1"/>
    <xf numFmtId="1" fontId="2" fillId="0" borderId="0" xfId="38" applyNumberFormat="1" applyBorder="1" applyProtection="1"/>
    <xf numFmtId="165" fontId="2" fillId="0" borderId="0" xfId="38" applyNumberFormat="1" applyBorder="1" applyProtection="1"/>
    <xf numFmtId="0" fontId="2" fillId="0" borderId="0" xfId="38" applyBorder="1" applyProtection="1"/>
    <xf numFmtId="0" fontId="5" fillId="25" borderId="49" xfId="38" applyFont="1" applyFill="1" applyBorder="1" applyAlignment="1" applyProtection="1">
      <alignment horizontal="center" vertical="center"/>
    </xf>
    <xf numFmtId="0" fontId="5" fillId="25" borderId="68" xfId="38" applyFont="1" applyFill="1" applyBorder="1" applyAlignment="1" applyProtection="1">
      <alignment horizontal="center" vertical="center"/>
    </xf>
    <xf numFmtId="0" fontId="2" fillId="0" borderId="0" xfId="38" applyAlignment="1" applyProtection="1">
      <alignment horizontal="center" vertical="center" wrapText="1"/>
    </xf>
    <xf numFmtId="0" fontId="2" fillId="0" borderId="0" xfId="38" applyAlignment="1" applyProtection="1"/>
    <xf numFmtId="0" fontId="2" fillId="24" borderId="14" xfId="38" applyFill="1" applyBorder="1" applyAlignment="1" applyProtection="1">
      <alignment horizontal="center" vertical="center"/>
    </xf>
    <xf numFmtId="167" fontId="7" fillId="25" borderId="19" xfId="38" applyNumberFormat="1" applyFont="1" applyFill="1" applyBorder="1" applyAlignment="1" applyProtection="1">
      <alignment horizontal="center" vertical="center"/>
    </xf>
    <xf numFmtId="0" fontId="2" fillId="24" borderId="12" xfId="38" applyFill="1" applyBorder="1" applyAlignment="1" applyProtection="1">
      <alignment horizontal="center" vertical="center"/>
    </xf>
    <xf numFmtId="167" fontId="2" fillId="25" borderId="10" xfId="38" applyNumberFormat="1" applyFill="1" applyBorder="1" applyAlignment="1" applyProtection="1">
      <alignment horizontal="center" vertical="center"/>
    </xf>
    <xf numFmtId="0" fontId="2" fillId="0" borderId="0" xfId="38" applyBorder="1" applyAlignment="1" applyProtection="1"/>
    <xf numFmtId="167" fontId="7" fillId="25" borderId="10" xfId="38" applyNumberFormat="1" applyFont="1" applyFill="1" applyBorder="1" applyAlignment="1" applyProtection="1">
      <alignment horizontal="center" vertical="center"/>
    </xf>
    <xf numFmtId="0" fontId="2" fillId="24" borderId="50" xfId="38" applyFill="1" applyBorder="1" applyAlignment="1" applyProtection="1">
      <alignment horizontal="center" vertical="center"/>
    </xf>
    <xf numFmtId="0" fontId="2" fillId="24" borderId="42" xfId="38" applyFill="1" applyBorder="1" applyAlignment="1" applyProtection="1">
      <alignment horizontal="center" vertical="center"/>
    </xf>
    <xf numFmtId="167" fontId="2" fillId="25" borderId="52" xfId="38" applyNumberFormat="1" applyFill="1" applyBorder="1" applyAlignment="1" applyProtection="1">
      <alignment horizontal="center" vertical="center"/>
    </xf>
    <xf numFmtId="0" fontId="2" fillId="24" borderId="33" xfId="38" applyFill="1" applyBorder="1" applyAlignment="1" applyProtection="1">
      <alignment horizontal="center" vertical="center"/>
    </xf>
    <xf numFmtId="0" fontId="2" fillId="24" borderId="67" xfId="38" applyFill="1" applyBorder="1" applyAlignment="1" applyProtection="1">
      <alignment horizontal="center" vertical="center"/>
    </xf>
    <xf numFmtId="0" fontId="31" fillId="0" borderId="0" xfId="38" applyFont="1" applyProtection="1"/>
    <xf numFmtId="0" fontId="5" fillId="25" borderId="70" xfId="38" applyFont="1" applyFill="1" applyBorder="1" applyAlignment="1" applyProtection="1">
      <alignment horizontal="center" vertical="center"/>
    </xf>
    <xf numFmtId="0" fontId="5" fillId="25" borderId="64" xfId="38" applyFont="1" applyFill="1" applyBorder="1" applyAlignment="1" applyProtection="1">
      <alignment horizontal="center" vertical="center"/>
    </xf>
    <xf numFmtId="167" fontId="2" fillId="25" borderId="33" xfId="38" applyNumberFormat="1" applyFont="1" applyFill="1" applyBorder="1" applyAlignment="1" applyProtection="1">
      <alignment horizontal="center"/>
    </xf>
    <xf numFmtId="168" fontId="2" fillId="24" borderId="61" xfId="38" applyNumberFormat="1" applyFont="1" applyFill="1" applyBorder="1" applyAlignment="1" applyProtection="1">
      <alignment horizontal="center" vertical="center"/>
    </xf>
    <xf numFmtId="168" fontId="2" fillId="24" borderId="52" xfId="38" applyNumberFormat="1" applyFont="1" applyFill="1" applyBorder="1" applyAlignment="1" applyProtection="1">
      <alignment horizontal="center" vertical="center"/>
    </xf>
    <xf numFmtId="0" fontId="2" fillId="25" borderId="68" xfId="38" applyFill="1" applyBorder="1" applyAlignment="1" applyProtection="1">
      <alignment horizontal="center" vertical="center"/>
    </xf>
    <xf numFmtId="167" fontId="7" fillId="25" borderId="48" xfId="38" applyNumberFormat="1" applyFont="1" applyFill="1" applyBorder="1" applyAlignment="1" applyProtection="1">
      <alignment horizontal="center"/>
    </xf>
    <xf numFmtId="0" fontId="2" fillId="24" borderId="55" xfId="38" applyFill="1" applyBorder="1" applyAlignment="1" applyProtection="1">
      <alignment horizontal="center"/>
    </xf>
    <xf numFmtId="0" fontId="2" fillId="24" borderId="53" xfId="38" applyFill="1" applyBorder="1" applyAlignment="1" applyProtection="1">
      <alignment horizontal="center"/>
    </xf>
    <xf numFmtId="167" fontId="2" fillId="25" borderId="48" xfId="38" applyNumberFormat="1" applyFill="1" applyBorder="1" applyAlignment="1" applyProtection="1">
      <alignment horizontal="center"/>
    </xf>
    <xf numFmtId="0" fontId="2" fillId="24" borderId="12" xfId="38" applyFill="1" applyBorder="1" applyAlignment="1" applyProtection="1">
      <alignment horizontal="center"/>
    </xf>
    <xf numFmtId="0" fontId="2" fillId="24" borderId="13" xfId="38" applyFill="1" applyBorder="1" applyAlignment="1" applyProtection="1">
      <alignment horizontal="center"/>
    </xf>
    <xf numFmtId="0" fontId="2" fillId="24" borderId="50" xfId="38" applyFill="1" applyBorder="1" applyAlignment="1" applyProtection="1">
      <alignment horizontal="center"/>
    </xf>
    <xf numFmtId="0" fontId="2" fillId="24" borderId="42" xfId="38" applyFill="1" applyBorder="1" applyAlignment="1" applyProtection="1">
      <alignment horizontal="center"/>
    </xf>
    <xf numFmtId="0" fontId="5" fillId="25" borderId="68" xfId="0" applyFont="1" applyFill="1" applyBorder="1" applyAlignment="1" applyProtection="1">
      <alignment horizontal="center" vertical="center" wrapText="1"/>
    </xf>
    <xf numFmtId="0" fontId="5" fillId="25" borderId="64" xfId="0" applyFont="1" applyFill="1" applyBorder="1" applyAlignment="1" applyProtection="1">
      <alignment horizontal="center" vertical="center" wrapText="1"/>
    </xf>
    <xf numFmtId="0" fontId="31" fillId="0" borderId="0" xfId="38" applyFont="1" applyAlignment="1" applyProtection="1">
      <alignment horizontal="left" vertical="top"/>
    </xf>
    <xf numFmtId="0" fontId="38" fillId="0" borderId="0" xfId="39" applyFont="1" applyAlignment="1" applyProtection="1">
      <alignment horizontal="center" vertical="top"/>
    </xf>
    <xf numFmtId="49" fontId="36" fillId="0" borderId="0" xfId="39" applyNumberFormat="1" applyFont="1" applyBorder="1" applyAlignment="1" applyProtection="1">
      <alignment horizontal="left" vertical="center" wrapText="1"/>
    </xf>
    <xf numFmtId="0" fontId="7" fillId="25" borderId="20" xfId="38" applyFont="1" applyFill="1" applyBorder="1" applyAlignment="1" applyProtection="1">
      <alignment horizontal="center"/>
    </xf>
    <xf numFmtId="0" fontId="36" fillId="0" borderId="0" xfId="39" applyFont="1" applyAlignment="1" applyProtection="1">
      <alignment vertical="center"/>
    </xf>
    <xf numFmtId="0" fontId="5" fillId="25" borderId="49" xfId="0" applyFont="1" applyFill="1" applyBorder="1" applyAlignment="1" applyProtection="1">
      <alignment horizontal="center" vertical="center"/>
    </xf>
    <xf numFmtId="0" fontId="5" fillId="25" borderId="68" xfId="0" applyFont="1" applyFill="1" applyBorder="1" applyAlignment="1" applyProtection="1">
      <alignment horizontal="center" vertical="center"/>
    </xf>
    <xf numFmtId="0" fontId="5" fillId="26" borderId="62" xfId="0" applyFont="1" applyFill="1" applyBorder="1" applyAlignment="1" applyProtection="1">
      <alignment horizontal="center" vertical="center"/>
      <protection locked="0"/>
    </xf>
    <xf numFmtId="0" fontId="7" fillId="26" borderId="55" xfId="0" applyFont="1" applyFill="1" applyBorder="1" applyAlignment="1" applyProtection="1">
      <alignment horizontal="center"/>
      <protection locked="0"/>
    </xf>
    <xf numFmtId="44" fontId="0" fillId="26" borderId="55" xfId="0" applyNumberFormat="1" applyFill="1" applyBorder="1" applyAlignment="1" applyProtection="1">
      <alignment horizontal="center"/>
      <protection locked="0"/>
    </xf>
    <xf numFmtId="44" fontId="0" fillId="24" borderId="55" xfId="0" applyNumberFormat="1" applyFill="1" applyBorder="1" applyAlignment="1" applyProtection="1">
      <alignment horizontal="center"/>
    </xf>
    <xf numFmtId="0" fontId="5" fillId="26" borderId="71" xfId="0" applyFont="1" applyFill="1" applyBorder="1" applyAlignment="1" applyProtection="1">
      <alignment horizontal="center" vertical="center"/>
      <protection locked="0"/>
    </xf>
    <xf numFmtId="0" fontId="7" fillId="26" borderId="12" xfId="0" applyFont="1" applyFill="1" applyBorder="1" applyAlignment="1" applyProtection="1">
      <alignment horizontal="center"/>
      <protection locked="0"/>
    </xf>
    <xf numFmtId="44" fontId="0" fillId="26" borderId="12" xfId="0" applyNumberFormat="1" applyFill="1" applyBorder="1" applyAlignment="1" applyProtection="1">
      <alignment horizontal="center"/>
      <protection locked="0"/>
    </xf>
    <xf numFmtId="44" fontId="0" fillId="24" borderId="12" xfId="0" applyNumberFormat="1" applyFill="1" applyBorder="1" applyAlignment="1" applyProtection="1">
      <alignment horizontal="center"/>
    </xf>
    <xf numFmtId="0" fontId="7" fillId="26" borderId="12" xfId="0" applyFont="1" applyFill="1" applyBorder="1" applyProtection="1">
      <protection locked="0"/>
    </xf>
    <xf numFmtId="0" fontId="7" fillId="26" borderId="50" xfId="0" applyFont="1" applyFill="1" applyBorder="1" applyProtection="1">
      <protection locked="0"/>
    </xf>
    <xf numFmtId="0" fontId="7" fillId="26" borderId="50" xfId="0" applyFont="1" applyFill="1" applyBorder="1" applyAlignment="1" applyProtection="1">
      <alignment horizontal="center"/>
      <protection locked="0"/>
    </xf>
    <xf numFmtId="44" fontId="0" fillId="26" borderId="50" xfId="0" applyNumberFormat="1" applyFill="1" applyBorder="1" applyAlignment="1" applyProtection="1">
      <alignment horizontal="center"/>
      <protection locked="0"/>
    </xf>
    <xf numFmtId="44" fontId="0" fillId="24" borderId="50" xfId="0" applyNumberFormat="1" applyFill="1" applyBorder="1" applyAlignment="1" applyProtection="1">
      <alignment horizontal="center"/>
    </xf>
    <xf numFmtId="0" fontId="5" fillId="26" borderId="55" xfId="0" applyFont="1" applyFill="1" applyBorder="1" applyAlignment="1" applyProtection="1">
      <alignment horizontal="center" vertical="center"/>
      <protection locked="0"/>
    </xf>
    <xf numFmtId="0" fontId="7" fillId="0" borderId="0" xfId="0" applyFont="1" applyAlignment="1" applyProtection="1">
      <alignment vertical="center"/>
    </xf>
    <xf numFmtId="0" fontId="0" fillId="0" borderId="0" xfId="0" applyAlignment="1">
      <alignment vertical="center" wrapText="1"/>
    </xf>
    <xf numFmtId="0" fontId="0" fillId="26" borderId="89" xfId="0" applyFill="1" applyBorder="1" applyAlignment="1">
      <alignment vertical="center"/>
    </xf>
    <xf numFmtId="0" fontId="39" fillId="26" borderId="89" xfId="47" applyFont="1" applyFill="1" applyBorder="1" applyAlignment="1">
      <alignment vertical="center" wrapText="1"/>
    </xf>
    <xf numFmtId="0" fontId="0" fillId="0" borderId="89" xfId="0" applyBorder="1" applyAlignment="1">
      <alignment vertical="center" wrapText="1"/>
    </xf>
    <xf numFmtId="0" fontId="2" fillId="26" borderId="89" xfId="47" applyFill="1" applyBorder="1" applyAlignment="1">
      <alignment horizontal="left" vertical="center" wrapText="1"/>
    </xf>
    <xf numFmtId="0" fontId="2" fillId="26" borderId="89" xfId="47" applyFont="1" applyFill="1" applyBorder="1" applyAlignment="1">
      <alignment horizontal="left" vertical="center" wrapText="1"/>
    </xf>
    <xf numFmtId="0" fontId="2" fillId="26" borderId="89" xfId="47" applyNumberFormat="1" applyFont="1" applyFill="1" applyBorder="1" applyAlignment="1">
      <alignment horizontal="left" vertical="center" wrapText="1"/>
    </xf>
    <xf numFmtId="0" fontId="2" fillId="0" borderId="89" xfId="0" applyFont="1" applyBorder="1" applyAlignment="1">
      <alignment horizontal="left" vertical="center" wrapText="1"/>
    </xf>
    <xf numFmtId="0" fontId="0" fillId="0" borderId="33" xfId="0" applyBorder="1" applyAlignment="1">
      <alignment vertical="center" wrapText="1"/>
    </xf>
    <xf numFmtId="0" fontId="2" fillId="27" borderId="55" xfId="47" applyFill="1" applyBorder="1" applyAlignment="1">
      <alignment horizontal="left" vertical="center" wrapText="1"/>
    </xf>
    <xf numFmtId="0" fontId="2" fillId="27" borderId="12" xfId="47" applyFill="1" applyBorder="1" applyAlignment="1">
      <alignment horizontal="left" vertical="center" wrapText="1"/>
    </xf>
    <xf numFmtId="0" fontId="2" fillId="27" borderId="71" xfId="47" applyFill="1" applyBorder="1" applyAlignment="1">
      <alignment horizontal="left" vertical="center" wrapText="1"/>
    </xf>
    <xf numFmtId="0" fontId="2" fillId="27" borderId="33" xfId="47" applyFill="1" applyBorder="1" applyAlignment="1">
      <alignment horizontal="left" vertical="center" wrapText="1"/>
    </xf>
    <xf numFmtId="0" fontId="5" fillId="40" borderId="71" xfId="47" applyFont="1" applyFill="1" applyBorder="1" applyAlignment="1">
      <alignment horizontal="left" vertical="center" wrapText="1"/>
    </xf>
    <xf numFmtId="0" fontId="39" fillId="37" borderId="12" xfId="47" applyFont="1" applyFill="1" applyBorder="1" applyAlignment="1">
      <alignment vertical="center" wrapText="1"/>
    </xf>
    <xf numFmtId="0" fontId="2" fillId="40" borderId="12" xfId="47" applyFont="1" applyFill="1" applyBorder="1" applyAlignment="1">
      <alignment horizontal="left" vertical="center" wrapText="1"/>
    </xf>
    <xf numFmtId="0" fontId="5" fillId="42" borderId="12" xfId="47" applyFont="1" applyFill="1" applyBorder="1" applyAlignment="1">
      <alignment horizontal="left" vertical="center" wrapText="1"/>
    </xf>
    <xf numFmtId="0" fontId="5" fillId="42" borderId="71" xfId="47" applyFont="1" applyFill="1" applyBorder="1" applyAlignment="1">
      <alignment horizontal="left" vertical="center" wrapText="1"/>
    </xf>
    <xf numFmtId="0" fontId="5" fillId="0" borderId="89" xfId="47" applyFont="1" applyFill="1" applyBorder="1" applyAlignment="1">
      <alignment horizontal="left" vertical="center" wrapText="1"/>
    </xf>
    <xf numFmtId="0" fontId="2" fillId="38" borderId="12" xfId="47" applyFill="1" applyBorder="1" applyAlignment="1">
      <alignment horizontal="left" vertical="center" wrapText="1"/>
    </xf>
    <xf numFmtId="0" fontId="2" fillId="39" borderId="14" xfId="47" applyFill="1" applyBorder="1" applyAlignment="1">
      <alignment horizontal="left" vertical="center" wrapText="1"/>
    </xf>
    <xf numFmtId="0" fontId="2" fillId="42" borderId="71" xfId="47" applyFill="1" applyBorder="1" applyAlignment="1">
      <alignment horizontal="left" vertical="center" wrapText="1"/>
    </xf>
    <xf numFmtId="0" fontId="2" fillId="42" borderId="14" xfId="47" applyFill="1" applyBorder="1" applyAlignment="1">
      <alignment horizontal="left" vertical="center" wrapText="1"/>
    </xf>
    <xf numFmtId="0" fontId="2" fillId="42" borderId="12" xfId="47" applyNumberFormat="1" applyFont="1" applyFill="1" applyBorder="1" applyAlignment="1">
      <alignment horizontal="left" vertical="center" wrapText="1"/>
    </xf>
    <xf numFmtId="0" fontId="2" fillId="33" borderId="12" xfId="47" applyFill="1" applyBorder="1" applyAlignment="1">
      <alignment horizontal="left" vertical="center" wrapText="1"/>
    </xf>
    <xf numFmtId="0" fontId="2" fillId="43" borderId="12" xfId="47" applyFill="1" applyBorder="1" applyAlignment="1">
      <alignment horizontal="left" vertical="center" wrapText="1"/>
    </xf>
    <xf numFmtId="0" fontId="5" fillId="39" borderId="12" xfId="47" applyFont="1" applyFill="1" applyBorder="1" applyAlignment="1">
      <alignment horizontal="left" vertical="center" wrapText="1"/>
    </xf>
    <xf numFmtId="0" fontId="7" fillId="0" borderId="89" xfId="0" applyFont="1" applyBorder="1" applyAlignment="1">
      <alignment horizontal="left" vertical="center" wrapText="1"/>
    </xf>
    <xf numFmtId="0" fontId="0" fillId="0" borderId="33" xfId="0" applyBorder="1"/>
    <xf numFmtId="0" fontId="51" fillId="36" borderId="48" xfId="0" applyFont="1" applyFill="1" applyBorder="1" applyAlignment="1">
      <alignment horizontal="center" vertical="center" wrapText="1"/>
    </xf>
    <xf numFmtId="0" fontId="51" fillId="0" borderId="89" xfId="0" applyFont="1" applyFill="1" applyBorder="1" applyAlignment="1">
      <alignment horizontal="center" vertical="center" wrapText="1"/>
    </xf>
    <xf numFmtId="0" fontId="2" fillId="41" borderId="12" xfId="0" applyFont="1" applyFill="1" applyBorder="1" applyAlignment="1">
      <alignment horizontal="left" vertical="center" wrapText="1"/>
    </xf>
    <xf numFmtId="0" fontId="52" fillId="26" borderId="0" xfId="0" applyFont="1" applyFill="1" applyAlignment="1" applyProtection="1">
      <alignment horizontal="left" vertical="top"/>
    </xf>
    <xf numFmtId="0" fontId="31" fillId="0" borderId="0" xfId="39" applyFont="1" applyAlignment="1" applyProtection="1">
      <alignment vertical="center" wrapText="1"/>
    </xf>
    <xf numFmtId="0" fontId="48" fillId="35" borderId="48" xfId="47" applyFont="1" applyFill="1" applyBorder="1" applyAlignment="1">
      <alignment horizontal="center" vertical="center" wrapText="1"/>
    </xf>
    <xf numFmtId="0" fontId="2" fillId="33" borderId="12" xfId="47" applyFill="1" applyBorder="1" applyAlignment="1">
      <alignment horizontal="center" vertical="center" wrapText="1"/>
    </xf>
    <xf numFmtId="0" fontId="55" fillId="34" borderId="12" xfId="47" applyFont="1" applyFill="1" applyBorder="1" applyAlignment="1">
      <alignment horizontal="center" vertical="center" wrapText="1"/>
    </xf>
    <xf numFmtId="0" fontId="56" fillId="40" borderId="12" xfId="47" applyFont="1" applyFill="1" applyBorder="1" applyAlignment="1">
      <alignment horizontal="center" vertical="center" wrapText="1"/>
    </xf>
    <xf numFmtId="0" fontId="38" fillId="0" borderId="0" xfId="39" applyFont="1" applyAlignment="1" applyProtection="1">
      <alignment horizontal="left" vertical="center"/>
    </xf>
    <xf numFmtId="0" fontId="36" fillId="24" borderId="34" xfId="39" applyFont="1" applyFill="1" applyBorder="1" applyAlignment="1" applyProtection="1">
      <alignment horizontal="center"/>
    </xf>
    <xf numFmtId="0" fontId="36" fillId="24" borderId="48" xfId="39" applyFont="1" applyFill="1" applyBorder="1" applyAlignment="1" applyProtection="1">
      <alignment horizontal="center"/>
    </xf>
    <xf numFmtId="167" fontId="7" fillId="25" borderId="38" xfId="38" applyNumberFormat="1" applyFont="1" applyFill="1" applyBorder="1"/>
    <xf numFmtId="167" fontId="2" fillId="25" borderId="38" xfId="38" applyNumberFormat="1" applyFill="1" applyBorder="1"/>
    <xf numFmtId="167" fontId="2" fillId="25" borderId="51" xfId="38" applyNumberFormat="1" applyFill="1" applyBorder="1"/>
    <xf numFmtId="0" fontId="2" fillId="24" borderId="50" xfId="38" applyFill="1" applyBorder="1"/>
    <xf numFmtId="0" fontId="2" fillId="24" borderId="42" xfId="38" applyFill="1" applyBorder="1"/>
    <xf numFmtId="167" fontId="2" fillId="25" borderId="52" xfId="38" applyNumberFormat="1" applyFill="1" applyBorder="1"/>
    <xf numFmtId="0" fontId="2" fillId="24" borderId="33" xfId="38" applyFill="1" applyBorder="1"/>
    <xf numFmtId="0" fontId="2" fillId="24" borderId="67" xfId="38" applyFill="1" applyBorder="1"/>
    <xf numFmtId="167" fontId="7" fillId="25" borderId="59" xfId="38" applyNumberFormat="1" applyFont="1" applyFill="1" applyBorder="1"/>
    <xf numFmtId="167" fontId="7" fillId="25" borderId="19" xfId="38" applyNumberFormat="1" applyFont="1" applyFill="1" applyBorder="1"/>
    <xf numFmtId="0" fontId="2" fillId="25" borderId="49" xfId="38" applyFill="1" applyBorder="1" applyAlignment="1">
      <alignment horizontal="center" vertical="center"/>
    </xf>
    <xf numFmtId="0" fontId="2" fillId="25" borderId="68" xfId="38" applyFill="1" applyBorder="1" applyAlignment="1">
      <alignment horizontal="center" vertical="center"/>
    </xf>
    <xf numFmtId="167" fontId="7" fillId="25" borderId="77" xfId="38" applyNumberFormat="1" applyFont="1" applyFill="1" applyBorder="1"/>
    <xf numFmtId="0" fontId="2" fillId="24" borderId="55" xfId="38" applyFill="1" applyBorder="1"/>
    <xf numFmtId="0" fontId="2" fillId="24" borderId="53" xfId="38" applyFill="1" applyBorder="1"/>
    <xf numFmtId="167" fontId="7" fillId="25" borderId="73" xfId="38" applyNumberFormat="1" applyFont="1" applyFill="1" applyBorder="1"/>
    <xf numFmtId="168" fontId="2" fillId="24" borderId="52" xfId="38" applyNumberFormat="1" applyFont="1" applyFill="1" applyBorder="1" applyAlignment="1">
      <alignment horizontal="center"/>
    </xf>
    <xf numFmtId="168" fontId="2" fillId="24" borderId="19" xfId="38" applyNumberFormat="1" applyFill="1" applyBorder="1"/>
    <xf numFmtId="1" fontId="2" fillId="24" borderId="19" xfId="38" applyNumberFormat="1" applyFill="1" applyBorder="1"/>
    <xf numFmtId="165" fontId="2" fillId="24" borderId="19" xfId="38" applyNumberFormat="1" applyFill="1" applyBorder="1"/>
    <xf numFmtId="0" fontId="2" fillId="25" borderId="68" xfId="38" applyFont="1" applyFill="1" applyBorder="1" applyAlignment="1">
      <alignment horizontal="center" vertical="center"/>
    </xf>
    <xf numFmtId="0" fontId="7" fillId="25" borderId="64" xfId="38" applyFont="1" applyFill="1" applyBorder="1" applyAlignment="1">
      <alignment horizontal="center" vertical="center"/>
    </xf>
    <xf numFmtId="167" fontId="2" fillId="25" borderId="51" xfId="38" applyNumberFormat="1" applyFont="1" applyFill="1" applyBorder="1" applyAlignment="1">
      <alignment horizontal="right"/>
    </xf>
    <xf numFmtId="0" fontId="41" fillId="25" borderId="76" xfId="39" applyFont="1" applyFill="1" applyBorder="1" applyProtection="1"/>
    <xf numFmtId="0" fontId="41" fillId="25" borderId="61" xfId="39" applyFont="1" applyFill="1" applyBorder="1" applyProtection="1"/>
    <xf numFmtId="0" fontId="41" fillId="25" borderId="30" xfId="39" applyFont="1" applyFill="1" applyBorder="1" applyProtection="1"/>
    <xf numFmtId="0" fontId="41" fillId="25" borderId="48" xfId="39" applyFont="1" applyFill="1" applyBorder="1" applyProtection="1"/>
    <xf numFmtId="0" fontId="36" fillId="25" borderId="48" xfId="39" applyFont="1" applyFill="1" applyBorder="1" applyProtection="1"/>
    <xf numFmtId="0" fontId="41" fillId="25" borderId="22" xfId="39" applyFont="1" applyFill="1" applyBorder="1" applyProtection="1"/>
    <xf numFmtId="1" fontId="36" fillId="24" borderId="48" xfId="39" applyNumberFormat="1" applyFont="1" applyFill="1" applyBorder="1" applyAlignment="1" applyProtection="1">
      <alignment horizontal="center" vertical="center" wrapText="1"/>
    </xf>
    <xf numFmtId="0" fontId="36" fillId="0" borderId="0" xfId="39" applyFont="1" applyAlignment="1" applyProtection="1">
      <alignment horizontal="center" vertical="center"/>
    </xf>
    <xf numFmtId="0" fontId="36" fillId="25" borderId="14" xfId="39" applyFont="1" applyFill="1" applyBorder="1" applyProtection="1"/>
    <xf numFmtId="0" fontId="36" fillId="0" borderId="62" xfId="39" applyFont="1" applyFill="1" applyBorder="1" applyAlignment="1" applyProtection="1">
      <alignment horizontal="right"/>
      <protection locked="0"/>
    </xf>
    <xf numFmtId="0" fontId="36" fillId="0" borderId="33" xfId="39" applyFont="1" applyFill="1" applyBorder="1" applyAlignment="1" applyProtection="1">
      <alignment horizontal="right"/>
      <protection locked="0"/>
    </xf>
    <xf numFmtId="0" fontId="36" fillId="0" borderId="48" xfId="39" applyFont="1" applyFill="1" applyBorder="1" applyAlignment="1" applyProtection="1">
      <alignment horizontal="right"/>
      <protection locked="0"/>
    </xf>
    <xf numFmtId="0" fontId="38" fillId="0" borderId="71" xfId="39" applyFont="1" applyBorder="1" applyAlignment="1" applyProtection="1">
      <alignment horizontal="center" vertical="center"/>
      <protection locked="0"/>
    </xf>
    <xf numFmtId="0" fontId="57" fillId="0" borderId="0" xfId="39" applyFont="1" applyProtection="1"/>
    <xf numFmtId="0" fontId="5" fillId="25" borderId="34" xfId="38" applyFont="1" applyFill="1" applyBorder="1" applyAlignment="1" applyProtection="1">
      <alignment horizontal="center" vertical="center"/>
    </xf>
    <xf numFmtId="0" fontId="31" fillId="0" borderId="0" xfId="39" applyFont="1" applyAlignment="1" applyProtection="1">
      <alignment horizontal="left" vertical="center"/>
    </xf>
    <xf numFmtId="0" fontId="0" fillId="26" borderId="0" xfId="0" applyFill="1" applyBorder="1" applyProtection="1"/>
    <xf numFmtId="0" fontId="5" fillId="26" borderId="0" xfId="0" applyFont="1" applyFill="1" applyBorder="1" applyAlignment="1" applyProtection="1">
      <alignment vertical="center"/>
    </xf>
    <xf numFmtId="0" fontId="5" fillId="25" borderId="20" xfId="0" applyFont="1" applyFill="1" applyBorder="1" applyAlignment="1" applyProtection="1">
      <alignment horizontal="right" vertical="center"/>
    </xf>
    <xf numFmtId="0" fontId="5" fillId="29" borderId="20" xfId="0" applyFont="1" applyFill="1" applyBorder="1" applyAlignment="1" applyProtection="1">
      <alignment vertical="center"/>
    </xf>
    <xf numFmtId="0" fontId="5" fillId="29" borderId="21" xfId="0" applyFont="1" applyFill="1" applyBorder="1" applyAlignment="1" applyProtection="1">
      <alignment vertical="center"/>
    </xf>
    <xf numFmtId="0" fontId="5" fillId="29" borderId="22" xfId="0" applyFont="1" applyFill="1" applyBorder="1" applyAlignment="1" applyProtection="1">
      <alignment vertical="center"/>
    </xf>
    <xf numFmtId="0" fontId="5" fillId="25" borderId="20" xfId="0" applyFont="1" applyFill="1" applyBorder="1" applyAlignment="1" applyProtection="1">
      <alignment horizontal="right" vertical="top"/>
    </xf>
    <xf numFmtId="0" fontId="7" fillId="24" borderId="14" xfId="38" applyFont="1" applyFill="1" applyBorder="1" applyAlignment="1" applyProtection="1">
      <alignment horizontal="center"/>
    </xf>
    <xf numFmtId="0" fontId="7" fillId="24" borderId="71" xfId="38" applyFont="1" applyFill="1" applyBorder="1" applyAlignment="1" applyProtection="1">
      <alignment horizontal="center"/>
    </xf>
    <xf numFmtId="0" fontId="36" fillId="0" borderId="21" xfId="39" applyFont="1" applyBorder="1" applyAlignment="1" applyProtection="1">
      <alignment horizontal="center" vertical="center"/>
    </xf>
    <xf numFmtId="0" fontId="36" fillId="0" borderId="21" xfId="39" applyFont="1" applyBorder="1" applyProtection="1"/>
    <xf numFmtId="0" fontId="5" fillId="41" borderId="12" xfId="0" applyFont="1" applyFill="1" applyBorder="1" applyAlignment="1">
      <alignment horizontal="left" vertical="center" wrapText="1"/>
    </xf>
    <xf numFmtId="0" fontId="1" fillId="26" borderId="0" xfId="48" applyFill="1" applyProtection="1"/>
    <xf numFmtId="0" fontId="60" fillId="26" borderId="0" xfId="48" applyFont="1" applyFill="1" applyProtection="1"/>
    <xf numFmtId="0" fontId="61" fillId="26" borderId="0" xfId="48" applyFont="1" applyFill="1" applyProtection="1"/>
    <xf numFmtId="0" fontId="62" fillId="26" borderId="0" xfId="48" applyFont="1" applyFill="1" applyProtection="1"/>
    <xf numFmtId="0" fontId="55" fillId="26" borderId="0" xfId="49" applyFont="1" applyFill="1" applyBorder="1" applyAlignment="1" applyProtection="1"/>
    <xf numFmtId="0" fontId="31" fillId="26" borderId="0" xfId="50" applyFont="1" applyFill="1" applyProtection="1"/>
    <xf numFmtId="0" fontId="2" fillId="26" borderId="0" xfId="49" applyFont="1" applyFill="1" applyProtection="1"/>
    <xf numFmtId="0" fontId="2" fillId="26" borderId="0" xfId="49" applyFont="1" applyFill="1" applyBorder="1" applyProtection="1"/>
    <xf numFmtId="0" fontId="65" fillId="26" borderId="0" xfId="50" applyFont="1" applyFill="1" applyProtection="1"/>
    <xf numFmtId="10" fontId="1" fillId="26" borderId="78" xfId="48" applyNumberFormat="1" applyFill="1" applyBorder="1" applyAlignment="1" applyProtection="1">
      <alignment horizontal="center"/>
      <protection locked="0"/>
    </xf>
    <xf numFmtId="10" fontId="1" fillId="26" borderId="75" xfId="48" applyNumberFormat="1" applyFill="1" applyBorder="1" applyAlignment="1" applyProtection="1">
      <alignment horizontal="center"/>
      <protection locked="0"/>
    </xf>
    <xf numFmtId="10" fontId="45" fillId="45" borderId="48" xfId="48" applyNumberFormat="1" applyFont="1" applyFill="1" applyBorder="1" applyAlignment="1" applyProtection="1">
      <alignment horizontal="center"/>
    </xf>
    <xf numFmtId="10" fontId="1" fillId="26" borderId="26" xfId="48" applyNumberFormat="1" applyFill="1" applyBorder="1" applyAlignment="1" applyProtection="1">
      <alignment horizontal="center"/>
      <protection locked="0"/>
    </xf>
    <xf numFmtId="10" fontId="1" fillId="26" borderId="14" xfId="48" applyNumberFormat="1" applyFill="1" applyBorder="1" applyAlignment="1" applyProtection="1">
      <alignment horizontal="center"/>
      <protection locked="0"/>
    </xf>
    <xf numFmtId="10" fontId="1" fillId="26" borderId="12" xfId="48" applyNumberFormat="1" applyFill="1" applyBorder="1" applyAlignment="1" applyProtection="1">
      <alignment horizontal="center"/>
      <protection locked="0"/>
    </xf>
    <xf numFmtId="10" fontId="1" fillId="26" borderId="50" xfId="48" applyNumberFormat="1" applyFill="1" applyBorder="1" applyAlignment="1" applyProtection="1">
      <alignment horizontal="center"/>
      <protection locked="0"/>
    </xf>
    <xf numFmtId="0" fontId="1" fillId="0" borderId="0" xfId="48" applyFill="1" applyProtection="1"/>
    <xf numFmtId="0" fontId="1" fillId="46" borderId="0" xfId="48" applyFill="1" applyProtection="1"/>
    <xf numFmtId="0" fontId="5" fillId="25" borderId="48" xfId="0" applyFont="1" applyFill="1" applyBorder="1" applyAlignment="1" applyProtection="1">
      <alignment horizontal="right" vertical="top"/>
    </xf>
    <xf numFmtId="10" fontId="62" fillId="0" borderId="48" xfId="48" applyNumberFormat="1" applyFont="1" applyFill="1" applyBorder="1" applyAlignment="1" applyProtection="1">
      <alignment horizontal="center"/>
      <protection locked="0"/>
    </xf>
    <xf numFmtId="10" fontId="1" fillId="26" borderId="48" xfId="48" applyNumberFormat="1" applyFill="1" applyBorder="1" applyAlignment="1" applyProtection="1">
      <alignment horizontal="center"/>
      <protection locked="0"/>
    </xf>
    <xf numFmtId="0" fontId="45" fillId="47" borderId="48" xfId="48" applyFont="1" applyFill="1" applyBorder="1" applyAlignment="1" applyProtection="1">
      <alignment horizontal="center"/>
    </xf>
    <xf numFmtId="0" fontId="45" fillId="48" borderId="48" xfId="48" applyFont="1" applyFill="1" applyBorder="1" applyAlignment="1" applyProtection="1">
      <alignment horizontal="center"/>
    </xf>
    <xf numFmtId="0" fontId="48" fillId="0" borderId="0" xfId="0" applyFont="1" applyAlignment="1" applyProtection="1">
      <alignment horizontal="center" vertical="center"/>
    </xf>
    <xf numFmtId="0" fontId="48" fillId="26" borderId="0" xfId="0" applyFont="1" applyFill="1" applyAlignment="1" applyProtection="1">
      <alignment horizontal="center" vertical="center"/>
    </xf>
    <xf numFmtId="0" fontId="50" fillId="0" borderId="0" xfId="39" applyFont="1" applyAlignment="1" applyProtection="1">
      <alignment horizontal="center" vertical="center"/>
    </xf>
    <xf numFmtId="0" fontId="45" fillId="47" borderId="22" xfId="48" applyFont="1" applyFill="1" applyBorder="1" applyAlignment="1" applyProtection="1">
      <alignment horizontal="center"/>
    </xf>
    <xf numFmtId="10" fontId="45" fillId="49" borderId="48" xfId="48" applyNumberFormat="1" applyFont="1" applyFill="1" applyBorder="1" applyAlignment="1" applyProtection="1">
      <alignment horizontal="center" vertical="center"/>
    </xf>
    <xf numFmtId="0" fontId="5" fillId="25" borderId="65" xfId="0" applyFont="1" applyFill="1" applyBorder="1" applyAlignment="1" applyProtection="1">
      <alignment horizontal="center" vertical="center" wrapText="1"/>
    </xf>
    <xf numFmtId="0" fontId="5" fillId="25" borderId="49" xfId="0" applyFont="1" applyFill="1" applyBorder="1" applyAlignment="1" applyProtection="1">
      <alignment horizontal="center" vertical="center" wrapText="1"/>
    </xf>
    <xf numFmtId="0" fontId="5" fillId="25" borderId="54" xfId="0" applyFont="1" applyFill="1" applyBorder="1" applyAlignment="1" applyProtection="1">
      <alignment horizontal="center" vertical="center" wrapText="1"/>
    </xf>
    <xf numFmtId="44" fontId="23" fillId="24" borderId="31" xfId="0" applyNumberFormat="1" applyFont="1" applyFill="1" applyBorder="1" applyAlignment="1" applyProtection="1">
      <alignment horizontal="center" vertical="center"/>
    </xf>
    <xf numFmtId="0" fontId="2" fillId="28" borderId="48" xfId="0" applyFont="1" applyFill="1" applyBorder="1" applyAlignment="1" applyProtection="1">
      <alignment horizontal="right" vertical="center"/>
    </xf>
    <xf numFmtId="0" fontId="2" fillId="29" borderId="48" xfId="0" applyFont="1" applyFill="1" applyBorder="1" applyAlignment="1" applyProtection="1">
      <alignment horizontal="center" vertical="center"/>
    </xf>
    <xf numFmtId="0" fontId="28" fillId="26" borderId="0" xfId="0" applyFont="1" applyFill="1" applyAlignment="1" applyProtection="1">
      <alignment horizontal="right"/>
    </xf>
    <xf numFmtId="44" fontId="0" fillId="26" borderId="0" xfId="0" applyNumberFormat="1" applyFill="1" applyBorder="1" applyProtection="1"/>
    <xf numFmtId="0" fontId="28" fillId="26" borderId="0" xfId="0" applyFont="1" applyFill="1" applyAlignment="1" applyProtection="1">
      <alignment horizontal="right" vertical="center"/>
    </xf>
    <xf numFmtId="44" fontId="7" fillId="24" borderId="59" xfId="0" applyNumberFormat="1" applyFont="1" applyFill="1" applyBorder="1" applyAlignment="1" applyProtection="1">
      <alignment vertical="center"/>
    </xf>
    <xf numFmtId="44" fontId="7" fillId="24" borderId="36" xfId="0" applyNumberFormat="1" applyFont="1" applyFill="1" applyBorder="1" applyAlignment="1" applyProtection="1">
      <alignment vertical="center"/>
    </xf>
    <xf numFmtId="44" fontId="7" fillId="24" borderId="71" xfId="0" applyNumberFormat="1" applyFont="1" applyFill="1" applyBorder="1" applyAlignment="1" applyProtection="1">
      <alignment vertical="center"/>
    </xf>
    <xf numFmtId="44" fontId="7" fillId="24" borderId="13" xfId="0" applyNumberFormat="1" applyFont="1" applyFill="1" applyBorder="1" applyAlignment="1" applyProtection="1">
      <alignment vertical="center"/>
    </xf>
    <xf numFmtId="44" fontId="7" fillId="24" borderId="29" xfId="0" applyNumberFormat="1" applyFont="1" applyFill="1" applyBorder="1" applyAlignment="1" applyProtection="1">
      <alignment vertical="center"/>
    </xf>
    <xf numFmtId="44" fontId="7" fillId="24" borderId="18" xfId="0" applyNumberFormat="1" applyFont="1" applyFill="1" applyBorder="1" applyAlignment="1" applyProtection="1">
      <alignment vertical="center"/>
    </xf>
    <xf numFmtId="44" fontId="7" fillId="24" borderId="44" xfId="0" applyNumberFormat="1" applyFont="1" applyFill="1" applyBorder="1" applyAlignment="1" applyProtection="1">
      <alignment vertical="center"/>
    </xf>
    <xf numFmtId="169" fontId="2" fillId="24" borderId="55" xfId="0" applyNumberFormat="1" applyFont="1" applyFill="1" applyBorder="1" applyAlignment="1" applyProtection="1">
      <alignment horizontal="center" vertical="center"/>
    </xf>
    <xf numFmtId="169" fontId="2" fillId="24" borderId="14" xfId="0" applyNumberFormat="1" applyFont="1" applyFill="1" applyBorder="1" applyAlignment="1" applyProtection="1">
      <alignment horizontal="center" vertical="center"/>
    </xf>
    <xf numFmtId="169" fontId="2" fillId="24" borderId="12" xfId="0" applyNumberFormat="1" applyFont="1" applyFill="1" applyBorder="1" applyAlignment="1" applyProtection="1">
      <alignment horizontal="center" vertical="center"/>
    </xf>
    <xf numFmtId="169" fontId="2" fillId="24" borderId="50" xfId="0" applyNumberFormat="1" applyFont="1" applyFill="1" applyBorder="1" applyAlignment="1" applyProtection="1">
      <alignment horizontal="center" vertical="center"/>
    </xf>
    <xf numFmtId="44" fontId="7" fillId="24" borderId="33" xfId="0" applyNumberFormat="1" applyFont="1" applyFill="1" applyBorder="1" applyAlignment="1" applyProtection="1">
      <alignment horizontal="center" vertical="center"/>
    </xf>
    <xf numFmtId="44" fontId="7" fillId="24" borderId="50" xfId="0" applyNumberFormat="1" applyFont="1" applyFill="1" applyBorder="1" applyAlignment="1" applyProtection="1">
      <alignment vertical="center"/>
    </xf>
    <xf numFmtId="0" fontId="2" fillId="29" borderId="55" xfId="0" applyFont="1" applyFill="1" applyBorder="1" applyAlignment="1" applyProtection="1">
      <alignment horizontal="center" vertical="center"/>
    </xf>
    <xf numFmtId="0" fontId="2" fillId="29" borderId="12" xfId="0" applyFont="1" applyFill="1" applyBorder="1" applyAlignment="1" applyProtection="1">
      <alignment horizontal="center" vertical="center"/>
    </xf>
    <xf numFmtId="0" fontId="2" fillId="29" borderId="50" xfId="0" applyFont="1" applyFill="1" applyBorder="1" applyAlignment="1" applyProtection="1">
      <alignment horizontal="center" vertical="center"/>
    </xf>
    <xf numFmtId="0" fontId="2" fillId="0" borderId="42" xfId="0" applyFont="1" applyBorder="1" applyProtection="1">
      <protection locked="0"/>
    </xf>
    <xf numFmtId="44" fontId="23" fillId="24" borderId="45" xfId="0" applyNumberFormat="1" applyFont="1" applyFill="1" applyBorder="1" applyAlignment="1" applyProtection="1">
      <alignment horizontal="right" vertical="center"/>
    </xf>
    <xf numFmtId="44" fontId="23" fillId="24" borderId="17" xfId="0" applyNumberFormat="1" applyFont="1" applyFill="1" applyBorder="1" applyAlignment="1" applyProtection="1">
      <alignment horizontal="center" vertical="center"/>
    </xf>
    <xf numFmtId="44" fontId="9" fillId="24" borderId="46" xfId="0" applyNumberFormat="1" applyFont="1" applyFill="1" applyBorder="1" applyAlignment="1" applyProtection="1">
      <alignment horizontal="center" vertical="center"/>
    </xf>
    <xf numFmtId="0" fontId="0" fillId="0" borderId="74" xfId="0" applyBorder="1" applyProtection="1"/>
    <xf numFmtId="0" fontId="0" fillId="0" borderId="29" xfId="0" applyBorder="1" applyProtection="1"/>
    <xf numFmtId="0" fontId="5" fillId="26" borderId="48" xfId="0" applyFont="1" applyFill="1" applyBorder="1" applyAlignment="1" applyProtection="1">
      <alignment horizontal="center" vertical="center"/>
      <protection locked="0"/>
    </xf>
    <xf numFmtId="44" fontId="23" fillId="24" borderId="28" xfId="0" applyNumberFormat="1" applyFont="1" applyFill="1" applyBorder="1" applyAlignment="1" applyProtection="1">
      <alignment horizontal="center" vertical="center"/>
    </xf>
    <xf numFmtId="0" fontId="9" fillId="28" borderId="13" xfId="0" applyFont="1" applyFill="1" applyBorder="1" applyAlignment="1" applyProtection="1">
      <alignment horizontal="right" vertical="center"/>
    </xf>
    <xf numFmtId="0" fontId="9" fillId="28" borderId="37" xfId="0" applyFont="1" applyFill="1" applyBorder="1" applyAlignment="1" applyProtection="1">
      <alignment horizontal="right" vertical="center"/>
    </xf>
    <xf numFmtId="0" fontId="5" fillId="25" borderId="48" xfId="0" applyFont="1" applyFill="1" applyBorder="1" applyAlignment="1" applyProtection="1">
      <alignment horizontal="center" vertical="center"/>
    </xf>
    <xf numFmtId="44" fontId="9" fillId="0" borderId="0" xfId="0" applyNumberFormat="1" applyFont="1" applyProtection="1"/>
    <xf numFmtId="44" fontId="2" fillId="30" borderId="55" xfId="28" applyFont="1" applyFill="1" applyBorder="1" applyProtection="1">
      <protection locked="0"/>
    </xf>
    <xf numFmtId="44" fontId="2" fillId="30" borderId="12" xfId="28" applyFont="1" applyFill="1" applyBorder="1" applyProtection="1">
      <protection locked="0"/>
    </xf>
    <xf numFmtId="44" fontId="2" fillId="30" borderId="12" xfId="28" applyFont="1" applyFill="1" applyBorder="1" applyAlignment="1" applyProtection="1">
      <alignment horizontal="center" vertical="center"/>
      <protection locked="0"/>
    </xf>
    <xf numFmtId="44" fontId="2" fillId="30" borderId="50" xfId="28" applyFont="1" applyFill="1" applyBorder="1" applyAlignment="1" applyProtection="1">
      <alignment horizontal="center" vertical="center"/>
      <protection locked="0"/>
    </xf>
    <xf numFmtId="44" fontId="2" fillId="29" borderId="55" xfId="0" applyNumberFormat="1" applyFont="1" applyFill="1" applyBorder="1" applyAlignment="1" applyProtection="1">
      <alignment vertical="center"/>
    </xf>
    <xf numFmtId="44" fontId="2" fillId="29" borderId="12" xfId="0" applyNumberFormat="1" applyFont="1" applyFill="1" applyBorder="1" applyAlignment="1" applyProtection="1">
      <alignment vertical="center"/>
    </xf>
    <xf numFmtId="44" fontId="2" fillId="29" borderId="50" xfId="0" applyNumberFormat="1" applyFont="1" applyFill="1" applyBorder="1" applyAlignment="1" applyProtection="1">
      <alignment vertical="center"/>
    </xf>
    <xf numFmtId="0" fontId="48" fillId="34" borderId="62" xfId="0" applyFont="1" applyFill="1" applyBorder="1" applyAlignment="1">
      <alignment horizontal="center" vertical="center"/>
    </xf>
    <xf numFmtId="0" fontId="48" fillId="34" borderId="33" xfId="0" applyFont="1" applyFill="1" applyBorder="1" applyAlignment="1">
      <alignment horizontal="center" vertical="center"/>
    </xf>
    <xf numFmtId="0" fontId="48" fillId="0" borderId="0" xfId="0" applyFont="1" applyAlignment="1" applyProtection="1">
      <alignment horizontal="center" vertical="center"/>
    </xf>
    <xf numFmtId="0" fontId="32" fillId="25" borderId="56" xfId="0" applyFont="1" applyFill="1" applyBorder="1" applyAlignment="1" applyProtection="1">
      <alignment horizontal="center" vertical="center"/>
    </xf>
    <xf numFmtId="0" fontId="32" fillId="25" borderId="65" xfId="0" applyFont="1" applyFill="1" applyBorder="1" applyAlignment="1" applyProtection="1">
      <alignment horizontal="center" vertical="center"/>
    </xf>
    <xf numFmtId="0" fontId="5" fillId="26" borderId="70" xfId="0" applyNumberFormat="1" applyFont="1" applyFill="1" applyBorder="1" applyAlignment="1" applyProtection="1">
      <alignment horizontal="center" vertical="center"/>
      <protection locked="0"/>
    </xf>
    <xf numFmtId="0" fontId="5" fillId="26" borderId="68" xfId="0" applyNumberFormat="1" applyFont="1" applyFill="1" applyBorder="1" applyAlignment="1" applyProtection="1">
      <alignment horizontal="center" vertical="center"/>
      <protection locked="0"/>
    </xf>
    <xf numFmtId="0" fontId="5" fillId="26" borderId="64" xfId="0" applyNumberFormat="1" applyFont="1" applyFill="1" applyBorder="1" applyAlignment="1" applyProtection="1">
      <alignment horizontal="center" vertical="center"/>
      <protection locked="0"/>
    </xf>
    <xf numFmtId="0" fontId="28" fillId="25" borderId="57" xfId="0" applyFont="1" applyFill="1" applyBorder="1" applyAlignment="1" applyProtection="1">
      <alignment horizontal="center" vertical="center" wrapText="1"/>
    </xf>
    <xf numFmtId="0" fontId="32" fillId="25" borderId="66" xfId="0" applyFont="1" applyFill="1" applyBorder="1" applyAlignment="1" applyProtection="1">
      <alignment horizontal="center" vertical="center" wrapText="1"/>
    </xf>
    <xf numFmtId="0" fontId="32" fillId="25" borderId="62" xfId="0" applyFont="1" applyFill="1" applyBorder="1" applyAlignment="1" applyProtection="1">
      <alignment horizontal="center" vertical="center" wrapText="1"/>
    </xf>
    <xf numFmtId="0" fontId="32" fillId="25" borderId="14" xfId="0" applyFont="1" applyFill="1" applyBorder="1" applyAlignment="1" applyProtection="1">
      <alignment horizontal="center" vertical="center" wrapText="1"/>
    </xf>
    <xf numFmtId="0" fontId="32" fillId="25" borderId="58" xfId="0" applyFont="1" applyFill="1" applyBorder="1" applyAlignment="1" applyProtection="1">
      <alignment horizontal="center" vertical="center" wrapText="1"/>
    </xf>
    <xf numFmtId="0" fontId="32" fillId="25" borderId="67" xfId="0" applyFont="1" applyFill="1" applyBorder="1" applyAlignment="1" applyProtection="1">
      <alignment horizontal="center" vertical="center" wrapText="1"/>
    </xf>
    <xf numFmtId="0" fontId="28" fillId="25" borderId="20" xfId="0" applyFont="1" applyFill="1" applyBorder="1" applyAlignment="1" applyProtection="1">
      <alignment horizontal="center" vertical="center"/>
    </xf>
    <xf numFmtId="0" fontId="0" fillId="0" borderId="21" xfId="0" applyBorder="1" applyAlignment="1" applyProtection="1">
      <alignment horizontal="center" vertical="center"/>
    </xf>
    <xf numFmtId="0" fontId="0" fillId="0" borderId="22" xfId="0" applyBorder="1" applyAlignment="1" applyProtection="1">
      <alignment horizontal="center" vertical="center"/>
    </xf>
    <xf numFmtId="0" fontId="48" fillId="26" borderId="0" xfId="0" applyFont="1" applyFill="1" applyAlignment="1" applyProtection="1">
      <alignment horizontal="center" vertical="center"/>
    </xf>
    <xf numFmtId="0" fontId="66" fillId="44" borderId="48" xfId="48" applyFont="1" applyFill="1" applyBorder="1" applyAlignment="1" applyProtection="1">
      <alignment horizontal="right"/>
    </xf>
    <xf numFmtId="0" fontId="66" fillId="44" borderId="20" xfId="48" applyFont="1" applyFill="1" applyBorder="1" applyAlignment="1" applyProtection="1">
      <alignment horizontal="right"/>
      <protection locked="0"/>
    </xf>
    <xf numFmtId="0" fontId="66" fillId="44" borderId="21" xfId="48" applyFont="1" applyFill="1" applyBorder="1" applyAlignment="1" applyProtection="1">
      <alignment horizontal="right"/>
      <protection locked="0"/>
    </xf>
    <xf numFmtId="0" fontId="66" fillId="44" borderId="22" xfId="48" applyFont="1" applyFill="1" applyBorder="1" applyAlignment="1" applyProtection="1">
      <alignment horizontal="right"/>
      <protection locked="0"/>
    </xf>
    <xf numFmtId="0" fontId="55" fillId="26" borderId="0" xfId="49" applyFont="1" applyFill="1" applyBorder="1" applyAlignment="1" applyProtection="1">
      <alignment horizontal="center"/>
    </xf>
    <xf numFmtId="0" fontId="45" fillId="26" borderId="0" xfId="48" applyFont="1" applyFill="1" applyBorder="1" applyAlignment="1" applyProtection="1">
      <alignment horizontal="center" vertical="top"/>
    </xf>
    <xf numFmtId="0" fontId="5" fillId="24" borderId="20" xfId="0" applyNumberFormat="1" applyFont="1" applyFill="1" applyBorder="1" applyAlignment="1" applyProtection="1">
      <alignment horizontal="center" vertical="center"/>
    </xf>
    <xf numFmtId="0" fontId="5" fillId="24" borderId="21" xfId="0" applyNumberFormat="1" applyFont="1" applyFill="1" applyBorder="1" applyAlignment="1" applyProtection="1">
      <alignment horizontal="center" vertical="center"/>
    </xf>
    <xf numFmtId="0" fontId="5" fillId="24" borderId="22" xfId="0" applyNumberFormat="1" applyFont="1" applyFill="1" applyBorder="1" applyAlignment="1" applyProtection="1">
      <alignment horizontal="center" vertical="center"/>
    </xf>
    <xf numFmtId="0" fontId="68" fillId="31" borderId="20" xfId="48" applyFont="1" applyFill="1" applyBorder="1" applyAlignment="1" applyProtection="1">
      <alignment horizontal="center"/>
    </xf>
    <xf numFmtId="0" fontId="68" fillId="31" borderId="21" xfId="48" applyFont="1" applyFill="1" applyBorder="1" applyAlignment="1" applyProtection="1">
      <alignment horizontal="center"/>
    </xf>
    <xf numFmtId="0" fontId="68" fillId="31" borderId="22" xfId="48" applyFont="1" applyFill="1" applyBorder="1" applyAlignment="1" applyProtection="1">
      <alignment horizontal="center"/>
    </xf>
    <xf numFmtId="0" fontId="68" fillId="31" borderId="90" xfId="48" applyFont="1" applyFill="1" applyBorder="1" applyAlignment="1" applyProtection="1">
      <alignment horizontal="center"/>
    </xf>
    <xf numFmtId="0" fontId="68" fillId="31" borderId="91" xfId="48" applyFont="1" applyFill="1" applyBorder="1" applyAlignment="1" applyProtection="1">
      <alignment horizontal="center"/>
    </xf>
    <xf numFmtId="0" fontId="68" fillId="31" borderId="92" xfId="48" applyFont="1" applyFill="1" applyBorder="1" applyAlignment="1" applyProtection="1">
      <alignment horizontal="center"/>
    </xf>
    <xf numFmtId="0" fontId="45" fillId="31" borderId="20" xfId="48" applyFont="1" applyFill="1" applyBorder="1" applyAlignment="1" applyProtection="1">
      <alignment horizontal="center" vertical="center"/>
    </xf>
    <xf numFmtId="0" fontId="70" fillId="31" borderId="21" xfId="48" applyFont="1" applyFill="1" applyBorder="1" applyAlignment="1" applyProtection="1">
      <alignment horizontal="center" vertical="center"/>
    </xf>
    <xf numFmtId="0" fontId="70" fillId="31" borderId="22" xfId="48" applyFont="1" applyFill="1" applyBorder="1" applyAlignment="1" applyProtection="1">
      <alignment horizontal="center" vertical="center"/>
    </xf>
    <xf numFmtId="0" fontId="63" fillId="0" borderId="72" xfId="50" applyFont="1" applyFill="1" applyBorder="1" applyAlignment="1" applyProtection="1">
      <alignment horizontal="left" vertical="center" wrapText="1"/>
    </xf>
    <xf numFmtId="0" fontId="63" fillId="0" borderId="84" xfId="50" applyFont="1" applyFill="1" applyBorder="1" applyAlignment="1" applyProtection="1">
      <alignment horizontal="left" vertical="center" wrapText="1"/>
    </xf>
    <xf numFmtId="0" fontId="63" fillId="0" borderId="85" xfId="50" applyFont="1" applyFill="1" applyBorder="1" applyAlignment="1" applyProtection="1">
      <alignment horizontal="left" vertical="center" wrapText="1"/>
    </xf>
    <xf numFmtId="0" fontId="63" fillId="0" borderId="39" xfId="50" applyFont="1" applyFill="1" applyBorder="1" applyAlignment="1" applyProtection="1">
      <alignment horizontal="left" vertical="center" wrapText="1"/>
    </xf>
    <xf numFmtId="0" fontId="63" fillId="0" borderId="0" xfId="50" applyFont="1" applyFill="1" applyBorder="1" applyAlignment="1" applyProtection="1">
      <alignment horizontal="left" vertical="center" wrapText="1"/>
    </xf>
    <xf numFmtId="0" fontId="63" fillId="0" borderId="40" xfId="50" applyFont="1" applyFill="1" applyBorder="1" applyAlignment="1" applyProtection="1">
      <alignment horizontal="left" vertical="center" wrapText="1"/>
    </xf>
    <xf numFmtId="0" fontId="63" fillId="0" borderId="80" xfId="50" applyFont="1" applyFill="1" applyBorder="1" applyAlignment="1" applyProtection="1">
      <alignment horizontal="left" vertical="center" wrapText="1"/>
    </xf>
    <xf numFmtId="0" fontId="63" fillId="0" borderId="47" xfId="50" applyFont="1" applyFill="1" applyBorder="1" applyAlignment="1" applyProtection="1">
      <alignment horizontal="left" vertical="center" wrapText="1"/>
    </xf>
    <xf numFmtId="0" fontId="63" fillId="0" borderId="34" xfId="50" applyFont="1" applyFill="1" applyBorder="1" applyAlignment="1" applyProtection="1">
      <alignment horizontal="left" vertical="center" wrapText="1"/>
    </xf>
    <xf numFmtId="0" fontId="45" fillId="45" borderId="48" xfId="48" applyFont="1" applyFill="1" applyBorder="1" applyAlignment="1" applyProtection="1">
      <alignment horizontal="center"/>
    </xf>
    <xf numFmtId="0" fontId="45" fillId="49" borderId="48" xfId="48" applyFont="1" applyFill="1" applyBorder="1" applyAlignment="1" applyProtection="1">
      <alignment horizontal="center"/>
    </xf>
    <xf numFmtId="0" fontId="45" fillId="48" borderId="48" xfId="48" applyFont="1" applyFill="1" applyBorder="1" applyAlignment="1" applyProtection="1">
      <alignment horizontal="center"/>
    </xf>
    <xf numFmtId="0" fontId="66" fillId="44" borderId="48" xfId="48" applyFont="1" applyFill="1" applyBorder="1" applyAlignment="1" applyProtection="1">
      <alignment horizontal="right"/>
      <protection locked="0"/>
    </xf>
    <xf numFmtId="0" fontId="71" fillId="44" borderId="48" xfId="48" applyFont="1" applyFill="1" applyBorder="1" applyAlignment="1" applyProtection="1">
      <alignment horizontal="center"/>
      <protection locked="0"/>
    </xf>
    <xf numFmtId="0" fontId="45" fillId="45" borderId="48" xfId="48" applyFont="1" applyFill="1" applyBorder="1" applyAlignment="1" applyProtection="1">
      <alignment horizontal="right"/>
    </xf>
    <xf numFmtId="0" fontId="45" fillId="47" borderId="20" xfId="48" applyFont="1" applyFill="1" applyBorder="1" applyAlignment="1" applyProtection="1">
      <alignment horizontal="center" vertical="center"/>
    </xf>
    <xf numFmtId="0" fontId="45" fillId="47" borderId="21" xfId="48" applyFont="1" applyFill="1" applyBorder="1" applyAlignment="1" applyProtection="1">
      <alignment horizontal="center" vertical="center"/>
    </xf>
    <xf numFmtId="0" fontId="45" fillId="47" borderId="22" xfId="48" applyFont="1" applyFill="1" applyBorder="1" applyAlignment="1" applyProtection="1">
      <alignment horizontal="center" vertical="center"/>
    </xf>
    <xf numFmtId="0" fontId="45" fillId="47" borderId="20" xfId="48" applyFont="1" applyFill="1" applyBorder="1" applyAlignment="1" applyProtection="1">
      <alignment horizontal="center"/>
    </xf>
    <xf numFmtId="0" fontId="45" fillId="47" borderId="21" xfId="48" applyFont="1" applyFill="1" applyBorder="1" applyAlignment="1" applyProtection="1">
      <alignment horizontal="center"/>
    </xf>
    <xf numFmtId="0" fontId="45" fillId="47" borderId="22" xfId="48" applyFont="1" applyFill="1" applyBorder="1" applyAlignment="1" applyProtection="1">
      <alignment horizontal="center"/>
    </xf>
    <xf numFmtId="0" fontId="67" fillId="47" borderId="21" xfId="48" applyFont="1" applyFill="1" applyBorder="1" applyAlignment="1" applyProtection="1">
      <alignment horizontal="center"/>
    </xf>
    <xf numFmtId="0" fontId="67" fillId="47" borderId="22" xfId="48" applyFont="1" applyFill="1" applyBorder="1" applyAlignment="1" applyProtection="1">
      <alignment horizontal="center"/>
    </xf>
    <xf numFmtId="0" fontId="66" fillId="44" borderId="23" xfId="48" applyFont="1" applyFill="1" applyBorder="1" applyAlignment="1" applyProtection="1">
      <alignment horizontal="right"/>
      <protection locked="0"/>
    </xf>
    <xf numFmtId="0" fontId="66" fillId="44" borderId="35" xfId="48" applyFont="1" applyFill="1" applyBorder="1" applyAlignment="1" applyProtection="1">
      <alignment horizontal="right"/>
      <protection locked="0"/>
    </xf>
    <xf numFmtId="0" fontId="66" fillId="44" borderId="24" xfId="48" applyFont="1" applyFill="1" applyBorder="1" applyAlignment="1" applyProtection="1">
      <alignment horizontal="right"/>
      <protection locked="0"/>
    </xf>
    <xf numFmtId="0" fontId="66" fillId="44" borderId="81" xfId="48" applyFont="1" applyFill="1" applyBorder="1" applyAlignment="1" applyProtection="1">
      <alignment horizontal="right"/>
      <protection locked="0"/>
    </xf>
    <xf numFmtId="0" fontId="66" fillId="44" borderId="18" xfId="48" applyFont="1" applyFill="1" applyBorder="1" applyAlignment="1" applyProtection="1">
      <alignment horizontal="right"/>
      <protection locked="0"/>
    </xf>
    <xf numFmtId="0" fontId="66" fillId="44" borderId="75" xfId="48" applyFont="1" applyFill="1" applyBorder="1" applyAlignment="1" applyProtection="1">
      <alignment horizontal="right"/>
      <protection locked="0"/>
    </xf>
    <xf numFmtId="0" fontId="66" fillId="44" borderId="25" xfId="48" applyFont="1" applyFill="1" applyBorder="1" applyAlignment="1" applyProtection="1">
      <alignment horizontal="right"/>
      <protection locked="0"/>
    </xf>
    <xf numFmtId="0" fontId="66" fillId="44" borderId="41" xfId="48" applyFont="1" applyFill="1" applyBorder="1" applyAlignment="1" applyProtection="1">
      <alignment horizontal="right"/>
      <protection locked="0"/>
    </xf>
    <xf numFmtId="0" fontId="66" fillId="44" borderId="26" xfId="48" applyFont="1" applyFill="1" applyBorder="1" applyAlignment="1" applyProtection="1">
      <alignment horizontal="right"/>
      <protection locked="0"/>
    </xf>
    <xf numFmtId="0" fontId="45" fillId="47" borderId="72" xfId="48" applyFont="1" applyFill="1" applyBorder="1" applyAlignment="1" applyProtection="1">
      <alignment horizontal="center" vertical="center"/>
    </xf>
    <xf numFmtId="0" fontId="45" fillId="47" borderId="84" xfId="48" applyFont="1" applyFill="1" applyBorder="1" applyAlignment="1" applyProtection="1">
      <alignment horizontal="center" vertical="center"/>
    </xf>
    <xf numFmtId="0" fontId="45" fillId="47" borderId="85" xfId="48" applyFont="1" applyFill="1" applyBorder="1" applyAlignment="1" applyProtection="1">
      <alignment horizontal="center" vertical="center"/>
    </xf>
    <xf numFmtId="0" fontId="45" fillId="47" borderId="80" xfId="48" applyFont="1" applyFill="1" applyBorder="1" applyAlignment="1" applyProtection="1">
      <alignment horizontal="center"/>
    </xf>
    <xf numFmtId="0" fontId="67" fillId="47" borderId="47" xfId="48" applyFont="1" applyFill="1" applyBorder="1" applyAlignment="1" applyProtection="1">
      <alignment horizontal="center"/>
    </xf>
    <xf numFmtId="0" fontId="67" fillId="47" borderId="34" xfId="48" applyFont="1" applyFill="1" applyBorder="1" applyAlignment="1" applyProtection="1">
      <alignment horizontal="center"/>
    </xf>
    <xf numFmtId="0" fontId="66" fillId="44" borderId="74" xfId="48" applyFont="1" applyFill="1" applyBorder="1" applyAlignment="1" applyProtection="1">
      <alignment horizontal="right"/>
      <protection locked="0"/>
    </xf>
    <xf numFmtId="0" fontId="66" fillId="44" borderId="29" xfId="48" applyFont="1" applyFill="1" applyBorder="1" applyAlignment="1" applyProtection="1">
      <alignment horizontal="right"/>
      <protection locked="0"/>
    </xf>
    <xf numFmtId="0" fontId="66" fillId="44" borderId="78" xfId="48" applyFont="1" applyFill="1" applyBorder="1" applyAlignment="1" applyProtection="1">
      <alignment horizontal="right"/>
      <protection locked="0"/>
    </xf>
    <xf numFmtId="0" fontId="45" fillId="47" borderId="72" xfId="48" applyFont="1" applyFill="1" applyBorder="1" applyAlignment="1" applyProtection="1">
      <alignment horizontal="center"/>
    </xf>
    <xf numFmtId="0" fontId="45" fillId="47" borderId="84" xfId="48" applyFont="1" applyFill="1" applyBorder="1" applyAlignment="1" applyProtection="1">
      <alignment horizontal="center"/>
    </xf>
    <xf numFmtId="0" fontId="5" fillId="28" borderId="20" xfId="0" applyFont="1" applyFill="1" applyBorder="1" applyAlignment="1" applyProtection="1">
      <alignment horizontal="right" vertical="center"/>
    </xf>
    <xf numFmtId="0" fontId="0" fillId="0" borderId="21" xfId="0" applyBorder="1" applyAlignment="1" applyProtection="1">
      <alignment horizontal="right" vertical="center"/>
    </xf>
    <xf numFmtId="0" fontId="0" fillId="0" borderId="22" xfId="0" applyBorder="1" applyAlignment="1" applyProtection="1">
      <alignment horizontal="right" vertical="center"/>
    </xf>
    <xf numFmtId="0" fontId="5" fillId="28" borderId="43" xfId="0" applyFont="1" applyFill="1" applyBorder="1" applyAlignment="1" applyProtection="1">
      <alignment horizontal="center" vertical="center" wrapText="1"/>
    </xf>
    <xf numFmtId="0" fontId="0" fillId="0" borderId="21" xfId="0" applyBorder="1" applyAlignment="1" applyProtection="1">
      <alignment vertical="center" wrapText="1"/>
    </xf>
    <xf numFmtId="0" fontId="0" fillId="0" borderId="32" xfId="0" applyBorder="1" applyAlignment="1" applyProtection="1">
      <alignment vertical="center" wrapText="1"/>
    </xf>
    <xf numFmtId="0" fontId="5" fillId="29" borderId="20" xfId="0" applyFont="1" applyFill="1" applyBorder="1" applyAlignment="1" applyProtection="1">
      <alignment horizontal="left" vertical="center"/>
    </xf>
    <xf numFmtId="0" fontId="5" fillId="29" borderId="21" xfId="0" applyFont="1" applyFill="1" applyBorder="1" applyAlignment="1" applyProtection="1">
      <alignment horizontal="left" vertical="center"/>
    </xf>
    <xf numFmtId="0" fontId="5" fillId="29" borderId="22" xfId="0" applyFont="1" applyFill="1" applyBorder="1" applyAlignment="1" applyProtection="1">
      <alignment horizontal="left" vertical="center"/>
    </xf>
    <xf numFmtId="0" fontId="31" fillId="0" borderId="0" xfId="39" applyFont="1" applyFill="1" applyBorder="1" applyAlignment="1" applyProtection="1">
      <alignment horizontal="left" vertical="center" wrapText="1"/>
    </xf>
    <xf numFmtId="0" fontId="31" fillId="0" borderId="0" xfId="39" applyFont="1" applyBorder="1" applyAlignment="1" applyProtection="1">
      <alignment horizontal="left" vertical="center" wrapText="1"/>
    </xf>
    <xf numFmtId="0" fontId="5" fillId="25" borderId="20" xfId="0" applyFont="1" applyFill="1" applyBorder="1" applyAlignment="1" applyProtection="1">
      <alignment horizontal="right" vertical="center" wrapText="1"/>
    </xf>
    <xf numFmtId="0" fontId="5" fillId="25" borderId="21" xfId="0" applyFont="1" applyFill="1" applyBorder="1" applyAlignment="1" applyProtection="1">
      <alignment horizontal="right" vertical="center" wrapText="1"/>
    </xf>
    <xf numFmtId="0" fontId="5" fillId="25" borderId="22" xfId="0" applyFont="1" applyFill="1" applyBorder="1" applyAlignment="1" applyProtection="1">
      <alignment horizontal="right" vertical="center" wrapText="1"/>
    </xf>
    <xf numFmtId="0" fontId="5" fillId="25" borderId="20" xfId="0" applyFont="1" applyFill="1" applyBorder="1" applyAlignment="1" applyProtection="1">
      <alignment horizontal="center" vertical="center" wrapText="1"/>
    </xf>
    <xf numFmtId="0" fontId="5" fillId="25" borderId="22" xfId="0" applyFont="1" applyFill="1" applyBorder="1" applyAlignment="1" applyProtection="1">
      <alignment horizontal="center" vertical="center" wrapText="1"/>
    </xf>
    <xf numFmtId="0" fontId="5" fillId="27" borderId="28" xfId="0" applyFont="1" applyFill="1" applyBorder="1" applyAlignment="1" applyProtection="1">
      <alignment horizontal="center" vertical="center" wrapText="1"/>
    </xf>
    <xf numFmtId="0" fontId="5" fillId="27" borderId="0" xfId="0" applyFont="1" applyFill="1" applyBorder="1" applyAlignment="1" applyProtection="1">
      <alignment horizontal="center" vertical="center" wrapText="1"/>
    </xf>
    <xf numFmtId="0" fontId="5" fillId="25" borderId="56" xfId="0" applyFont="1" applyFill="1" applyBorder="1" applyAlignment="1" applyProtection="1">
      <alignment horizontal="center" vertical="center" wrapText="1"/>
    </xf>
    <xf numFmtId="0" fontId="5" fillId="25" borderId="65" xfId="0" applyFont="1" applyFill="1" applyBorder="1" applyAlignment="1" applyProtection="1">
      <alignment horizontal="center" vertical="center" wrapText="1"/>
    </xf>
    <xf numFmtId="0" fontId="5" fillId="25" borderId="28" xfId="0" applyFont="1" applyFill="1" applyBorder="1" applyAlignment="1" applyProtection="1">
      <alignment horizontal="center" vertical="center" wrapText="1"/>
    </xf>
    <xf numFmtId="0" fontId="5" fillId="25" borderId="63" xfId="0" applyFont="1" applyFill="1" applyBorder="1" applyAlignment="1" applyProtection="1">
      <alignment horizontal="center" vertical="center" wrapText="1"/>
    </xf>
    <xf numFmtId="0" fontId="5" fillId="25" borderId="0" xfId="0" applyFont="1" applyFill="1" applyBorder="1" applyAlignment="1" applyProtection="1">
      <alignment horizontal="center" vertical="center" wrapText="1"/>
    </xf>
    <xf numFmtId="0" fontId="5" fillId="27" borderId="56" xfId="0" applyFont="1" applyFill="1" applyBorder="1" applyAlignment="1" applyProtection="1">
      <alignment horizontal="center" vertical="center" wrapText="1"/>
    </xf>
    <xf numFmtId="0" fontId="5" fillId="27" borderId="65" xfId="0" applyFont="1" applyFill="1" applyBorder="1" applyAlignment="1" applyProtection="1">
      <alignment horizontal="center" vertical="center" wrapText="1"/>
    </xf>
    <xf numFmtId="0" fontId="5" fillId="27" borderId="63" xfId="0" applyFont="1" applyFill="1" applyBorder="1" applyAlignment="1" applyProtection="1">
      <alignment horizontal="center" vertical="center" wrapText="1"/>
    </xf>
    <xf numFmtId="0" fontId="5" fillId="27" borderId="49" xfId="0" applyFont="1" applyFill="1" applyBorder="1" applyAlignment="1" applyProtection="1">
      <alignment horizontal="center" vertical="center" wrapText="1"/>
    </xf>
    <xf numFmtId="0" fontId="5" fillId="27" borderId="68" xfId="0" applyFont="1" applyFill="1" applyBorder="1" applyAlignment="1" applyProtection="1">
      <alignment horizontal="center" vertical="center" wrapText="1"/>
    </xf>
    <xf numFmtId="0" fontId="5" fillId="27" borderId="64" xfId="0" applyFont="1" applyFill="1" applyBorder="1" applyAlignment="1" applyProtection="1">
      <alignment horizontal="center" vertical="center" wrapText="1"/>
    </xf>
    <xf numFmtId="0" fontId="5" fillId="27" borderId="76" xfId="0" applyFont="1" applyFill="1" applyBorder="1" applyAlignment="1" applyProtection="1">
      <alignment horizontal="center" vertical="center" wrapText="1"/>
    </xf>
    <xf numFmtId="0" fontId="5" fillId="27" borderId="61" xfId="0" applyFont="1" applyFill="1" applyBorder="1" applyAlignment="1" applyProtection="1">
      <alignment horizontal="center" vertical="center" wrapText="1"/>
    </xf>
    <xf numFmtId="0" fontId="5" fillId="27" borderId="29" xfId="0" applyFont="1" applyFill="1" applyBorder="1" applyAlignment="1" applyProtection="1">
      <alignment horizontal="center" vertical="center" wrapText="1"/>
    </xf>
    <xf numFmtId="0" fontId="5" fillId="27" borderId="30" xfId="0" applyFont="1" applyFill="1" applyBorder="1" applyAlignment="1" applyProtection="1">
      <alignment horizontal="center" vertical="center" wrapText="1"/>
    </xf>
    <xf numFmtId="0" fontId="5" fillId="27" borderId="17" xfId="0" applyFont="1" applyFill="1" applyBorder="1" applyAlignment="1" applyProtection="1">
      <alignment horizontal="center" vertical="center" wrapText="1"/>
    </xf>
    <xf numFmtId="0" fontId="5" fillId="27" borderId="19" xfId="0" applyFont="1" applyFill="1" applyBorder="1" applyAlignment="1" applyProtection="1">
      <alignment horizontal="center" vertical="center" wrapText="1"/>
    </xf>
    <xf numFmtId="0" fontId="5" fillId="27" borderId="11" xfId="0" applyFont="1" applyFill="1" applyBorder="1" applyAlignment="1" applyProtection="1">
      <alignment horizontal="center" vertical="center" wrapText="1"/>
    </xf>
    <xf numFmtId="0" fontId="5" fillId="27" borderId="16" xfId="0" applyFont="1" applyFill="1" applyBorder="1" applyAlignment="1" applyProtection="1">
      <alignment horizontal="center" vertical="center" wrapText="1"/>
    </xf>
    <xf numFmtId="0" fontId="43" fillId="25" borderId="62" xfId="38" applyFont="1" applyFill="1" applyBorder="1" applyAlignment="1" applyProtection="1">
      <alignment horizontal="center" vertical="center" wrapText="1"/>
    </xf>
    <xf numFmtId="0" fontId="43" fillId="25" borderId="33" xfId="38" applyFont="1" applyFill="1" applyBorder="1" applyAlignment="1" applyProtection="1">
      <alignment horizontal="center" vertical="center" wrapText="1"/>
    </xf>
    <xf numFmtId="0" fontId="5" fillId="27" borderId="70" xfId="0" applyFont="1" applyFill="1" applyBorder="1" applyAlignment="1" applyProtection="1">
      <alignment horizontal="center" vertical="center" wrapText="1"/>
    </xf>
    <xf numFmtId="0" fontId="5" fillId="25" borderId="49" xfId="0" applyFont="1" applyFill="1" applyBorder="1" applyAlignment="1" applyProtection="1">
      <alignment horizontal="center" vertical="center" wrapText="1"/>
    </xf>
    <xf numFmtId="0" fontId="5" fillId="25" borderId="68" xfId="0" applyFont="1" applyFill="1" applyBorder="1" applyAlignment="1" applyProtection="1">
      <alignment horizontal="center" vertical="center" wrapText="1"/>
    </xf>
    <xf numFmtId="0" fontId="5" fillId="25" borderId="64" xfId="0" applyFont="1" applyFill="1" applyBorder="1" applyAlignment="1" applyProtection="1">
      <alignment horizontal="center" vertical="center" wrapText="1"/>
    </xf>
    <xf numFmtId="0" fontId="5" fillId="27" borderId="40" xfId="0" applyFont="1" applyFill="1" applyBorder="1" applyAlignment="1" applyProtection="1">
      <alignment horizontal="center" vertical="center" wrapText="1"/>
    </xf>
    <xf numFmtId="0" fontId="31" fillId="0" borderId="0" xfId="39" applyNumberFormat="1" applyFont="1" applyBorder="1" applyAlignment="1" applyProtection="1">
      <alignment horizontal="left" vertical="center" wrapText="1"/>
    </xf>
    <xf numFmtId="0" fontId="31" fillId="0" borderId="0" xfId="45" applyNumberFormat="1" applyFont="1" applyBorder="1" applyAlignment="1" applyProtection="1">
      <alignment horizontal="left" vertical="center" wrapText="1"/>
    </xf>
    <xf numFmtId="0" fontId="5" fillId="27" borderId="20" xfId="0" applyFont="1" applyFill="1" applyBorder="1" applyAlignment="1" applyProtection="1">
      <alignment horizontal="center" vertical="center" wrapText="1"/>
    </xf>
    <xf numFmtId="0" fontId="5" fillId="27" borderId="21" xfId="0" applyFont="1" applyFill="1" applyBorder="1" applyAlignment="1" applyProtection="1">
      <alignment horizontal="center" vertical="center" wrapText="1"/>
    </xf>
    <xf numFmtId="0" fontId="5" fillId="27" borderId="22" xfId="0" applyFont="1" applyFill="1" applyBorder="1" applyAlignment="1" applyProtection="1">
      <alignment horizontal="center" vertical="center" wrapText="1"/>
    </xf>
    <xf numFmtId="0" fontId="5" fillId="25" borderId="21" xfId="0"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2" xfId="0" applyBorder="1" applyAlignment="1" applyProtection="1">
      <alignment horizontal="center" vertical="center" wrapText="1"/>
    </xf>
    <xf numFmtId="0" fontId="5" fillId="25" borderId="10" xfId="0" applyFont="1" applyFill="1" applyBorder="1" applyAlignment="1" applyProtection="1">
      <alignment horizontal="center" vertical="center" wrapText="1"/>
    </xf>
    <xf numFmtId="0" fontId="43" fillId="25" borderId="17" xfId="0" applyFont="1" applyFill="1" applyBorder="1" applyAlignment="1" applyProtection="1">
      <alignment horizontal="center" vertical="center" wrapText="1"/>
    </xf>
    <xf numFmtId="0" fontId="43" fillId="25" borderId="19" xfId="0" applyFont="1" applyFill="1" applyBorder="1" applyAlignment="1" applyProtection="1">
      <alignment horizontal="center" vertical="center" wrapText="1"/>
    </xf>
    <xf numFmtId="0" fontId="5" fillId="25" borderId="31" xfId="0" applyFont="1" applyFill="1" applyBorder="1" applyAlignment="1" applyProtection="1">
      <alignment horizontal="center" vertical="center" wrapText="1"/>
    </xf>
    <xf numFmtId="0" fontId="5" fillId="25" borderId="44" xfId="0" applyFont="1" applyFill="1" applyBorder="1" applyAlignment="1" applyProtection="1">
      <alignment horizontal="center" vertical="center" wrapText="1"/>
    </xf>
    <xf numFmtId="0" fontId="5" fillId="25" borderId="45" xfId="0" applyFont="1" applyFill="1" applyBorder="1" applyAlignment="1" applyProtection="1">
      <alignment horizontal="center" vertical="center" wrapText="1"/>
    </xf>
    <xf numFmtId="0" fontId="5" fillId="25" borderId="29" xfId="0" applyFont="1" applyFill="1" applyBorder="1" applyAlignment="1" applyProtection="1">
      <alignment horizontal="center" vertical="center" wrapText="1"/>
    </xf>
    <xf numFmtId="0" fontId="5" fillId="25" borderId="30" xfId="0" applyFont="1" applyFill="1" applyBorder="1" applyAlignment="1" applyProtection="1">
      <alignment horizontal="center" vertical="center" wrapText="1"/>
    </xf>
    <xf numFmtId="0" fontId="5" fillId="27" borderId="18" xfId="0" applyFont="1" applyFill="1" applyBorder="1" applyAlignment="1" applyProtection="1">
      <alignment horizontal="center" vertical="center" wrapText="1"/>
    </xf>
    <xf numFmtId="0" fontId="5" fillId="25" borderId="17" xfId="0" applyFont="1" applyFill="1" applyBorder="1" applyAlignment="1" applyProtection="1">
      <alignment horizontal="center" vertical="center" wrapText="1"/>
    </xf>
    <xf numFmtId="0" fontId="5" fillId="25" borderId="19" xfId="0" applyFont="1" applyFill="1" applyBorder="1" applyAlignment="1" applyProtection="1">
      <alignment horizontal="center" vertical="center" wrapText="1"/>
    </xf>
    <xf numFmtId="0" fontId="31" fillId="0" borderId="0" xfId="39" applyNumberFormat="1" applyFont="1" applyFill="1" applyBorder="1" applyAlignment="1" applyProtection="1">
      <alignment horizontal="left" vertical="center" wrapText="1"/>
    </xf>
    <xf numFmtId="0" fontId="2" fillId="0" borderId="0" xfId="38" applyNumberFormat="1" applyBorder="1" applyAlignment="1" applyProtection="1">
      <alignment horizontal="left" vertical="center" wrapText="1"/>
    </xf>
    <xf numFmtId="0" fontId="5" fillId="24" borderId="21" xfId="0" applyFont="1" applyFill="1" applyBorder="1" applyAlignment="1" applyProtection="1">
      <alignment horizontal="center"/>
    </xf>
    <xf numFmtId="0" fontId="5" fillId="24" borderId="22" xfId="0" applyFont="1" applyFill="1" applyBorder="1" applyAlignment="1" applyProtection="1">
      <alignment horizontal="center"/>
    </xf>
    <xf numFmtId="0" fontId="5" fillId="27" borderId="87" xfId="0" applyFont="1" applyFill="1" applyBorder="1" applyAlignment="1" applyProtection="1">
      <alignment horizontal="center" vertical="center" wrapText="1"/>
    </xf>
    <xf numFmtId="0" fontId="5" fillId="25" borderId="77" xfId="0" applyFont="1" applyFill="1" applyBorder="1" applyAlignment="1" applyProtection="1">
      <alignment horizontal="center" vertical="center" wrapText="1"/>
    </xf>
    <xf numFmtId="0" fontId="5" fillId="25" borderId="73" xfId="0" applyFont="1" applyFill="1" applyBorder="1" applyAlignment="1" applyProtection="1">
      <alignment horizontal="center" vertical="center" wrapText="1"/>
    </xf>
    <xf numFmtId="0" fontId="5" fillId="25" borderId="53" xfId="0" applyFont="1" applyFill="1" applyBorder="1" applyAlignment="1" applyProtection="1">
      <alignment horizontal="center" vertical="center" wrapText="1"/>
    </xf>
    <xf numFmtId="0" fontId="5" fillId="25" borderId="51" xfId="0" applyFont="1" applyFill="1" applyBorder="1" applyAlignment="1" applyProtection="1">
      <alignment horizontal="center" vertical="center" wrapText="1"/>
    </xf>
    <xf numFmtId="0" fontId="5" fillId="25" borderId="52" xfId="0" applyFont="1" applyFill="1" applyBorder="1" applyAlignment="1" applyProtection="1">
      <alignment horizontal="center" vertical="center" wrapText="1"/>
    </xf>
    <xf numFmtId="0" fontId="5" fillId="25" borderId="54" xfId="0" applyFont="1" applyFill="1" applyBorder="1" applyAlignment="1" applyProtection="1">
      <alignment horizontal="center" vertical="center" wrapText="1"/>
    </xf>
    <xf numFmtId="0" fontId="5" fillId="27" borderId="77" xfId="0" applyFont="1" applyFill="1" applyBorder="1" applyAlignment="1" applyProtection="1">
      <alignment horizontal="center" vertical="center" wrapText="1"/>
    </xf>
    <xf numFmtId="0" fontId="5" fillId="27" borderId="51" xfId="0" applyFont="1" applyFill="1" applyBorder="1" applyAlignment="1" applyProtection="1">
      <alignment horizontal="center" vertical="center" wrapText="1"/>
    </xf>
    <xf numFmtId="0" fontId="5" fillId="25" borderId="11" xfId="0" applyFont="1" applyFill="1" applyBorder="1" applyAlignment="1" applyProtection="1">
      <alignment horizontal="center" vertical="center" wrapText="1"/>
    </xf>
    <xf numFmtId="0" fontId="5" fillId="25" borderId="16" xfId="0" applyFont="1" applyFill="1" applyBorder="1" applyAlignment="1" applyProtection="1">
      <alignment horizontal="center" vertical="center" wrapText="1"/>
    </xf>
    <xf numFmtId="0" fontId="5" fillId="25" borderId="18" xfId="0" applyFont="1" applyFill="1" applyBorder="1" applyAlignment="1" applyProtection="1">
      <alignment horizontal="center" vertical="center" wrapText="1"/>
    </xf>
    <xf numFmtId="0" fontId="5" fillId="25" borderId="86" xfId="0" applyFont="1" applyFill="1" applyBorder="1" applyAlignment="1" applyProtection="1">
      <alignment horizontal="center" vertical="center" wrapText="1"/>
    </xf>
    <xf numFmtId="0" fontId="0" fillId="0" borderId="63" xfId="0" applyBorder="1" applyAlignment="1" applyProtection="1">
      <alignment horizontal="center" vertical="center" wrapText="1"/>
    </xf>
    <xf numFmtId="0" fontId="0" fillId="0" borderId="40" xfId="0" applyBorder="1" applyAlignment="1" applyProtection="1">
      <alignment horizontal="center" vertical="center" wrapText="1"/>
    </xf>
    <xf numFmtId="0" fontId="5" fillId="27" borderId="59" xfId="0" applyFont="1" applyFill="1" applyBorder="1" applyAlignment="1" applyProtection="1">
      <alignment horizontal="center" vertical="center" wrapText="1"/>
    </xf>
    <xf numFmtId="0" fontId="43" fillId="25" borderId="62"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5" fillId="25" borderId="42" xfId="0" applyFont="1" applyFill="1" applyBorder="1" applyAlignment="1" applyProtection="1">
      <alignment horizontal="center" vertical="center" wrapText="1"/>
    </xf>
    <xf numFmtId="0" fontId="45" fillId="28" borderId="20" xfId="0" applyFont="1" applyFill="1" applyBorder="1" applyAlignment="1" applyProtection="1">
      <alignment horizontal="center" vertical="center"/>
    </xf>
    <xf numFmtId="0" fontId="45" fillId="28" borderId="21" xfId="0" applyFont="1" applyFill="1" applyBorder="1" applyAlignment="1" applyProtection="1">
      <alignment horizontal="center" vertical="center"/>
    </xf>
    <xf numFmtId="0" fontId="45" fillId="28" borderId="22" xfId="0" applyFont="1" applyFill="1" applyBorder="1" applyAlignment="1" applyProtection="1">
      <alignment horizontal="center" vertical="center"/>
    </xf>
    <xf numFmtId="0" fontId="52" fillId="26" borderId="0" xfId="0" applyFont="1" applyFill="1" applyAlignment="1" applyProtection="1">
      <alignment horizontal="left" vertical="center"/>
    </xf>
    <xf numFmtId="0" fontId="52" fillId="26" borderId="0" xfId="0" applyFont="1" applyFill="1" applyAlignment="1" applyProtection="1">
      <alignment horizontal="left" vertical="center" wrapText="1"/>
    </xf>
    <xf numFmtId="0" fontId="52" fillId="26" borderId="0" xfId="0" applyFont="1" applyFill="1" applyAlignment="1" applyProtection="1">
      <alignment horizontal="left" vertical="top"/>
    </xf>
    <xf numFmtId="0" fontId="5" fillId="25" borderId="23" xfId="0" applyFont="1" applyFill="1" applyBorder="1" applyAlignment="1" applyProtection="1">
      <alignment horizontal="right"/>
    </xf>
    <xf numFmtId="0" fontId="0" fillId="0" borderId="24" xfId="0" applyBorder="1" applyAlignment="1" applyProtection="1">
      <alignment horizontal="right"/>
    </xf>
    <xf numFmtId="0" fontId="5" fillId="25" borderId="25" xfId="0" applyFont="1" applyFill="1" applyBorder="1" applyAlignment="1" applyProtection="1">
      <alignment horizontal="right"/>
    </xf>
    <xf numFmtId="0" fontId="0" fillId="0" borderId="26" xfId="0" applyBorder="1" applyAlignment="1" applyProtection="1">
      <alignment horizontal="right"/>
    </xf>
    <xf numFmtId="0" fontId="38" fillId="28" borderId="31" xfId="39" applyFont="1" applyFill="1" applyBorder="1" applyAlignment="1" applyProtection="1">
      <alignment horizontal="center"/>
    </xf>
    <xf numFmtId="0" fontId="5" fillId="28" borderId="44" xfId="0" applyFont="1" applyFill="1" applyBorder="1" applyAlignment="1" applyProtection="1">
      <alignment horizontal="center"/>
    </xf>
    <xf numFmtId="0" fontId="5" fillId="28" borderId="45" xfId="0" applyFont="1" applyFill="1" applyBorder="1" applyAlignment="1" applyProtection="1">
      <alignment horizontal="center"/>
    </xf>
    <xf numFmtId="0" fontId="0" fillId="0" borderId="22" xfId="0" applyBorder="1" applyAlignment="1" applyProtection="1">
      <alignment horizontal="center"/>
    </xf>
    <xf numFmtId="0" fontId="31" fillId="0" borderId="0" xfId="38" applyFont="1" applyAlignment="1" applyProtection="1">
      <alignment horizontal="left" vertical="top"/>
    </xf>
    <xf numFmtId="0" fontId="5" fillId="25" borderId="62" xfId="0" applyFont="1" applyFill="1" applyBorder="1" applyAlignment="1" applyProtection="1">
      <alignment horizontal="center" vertical="center"/>
    </xf>
    <xf numFmtId="0" fontId="5" fillId="25" borderId="33" xfId="0" applyFont="1" applyFill="1" applyBorder="1" applyAlignment="1" applyProtection="1">
      <alignment horizontal="center" vertical="center"/>
    </xf>
    <xf numFmtId="0" fontId="5" fillId="25" borderId="58" xfId="0" applyFont="1" applyFill="1" applyBorder="1" applyAlignment="1" applyProtection="1">
      <alignment horizontal="center" vertical="center" wrapText="1"/>
    </xf>
    <xf numFmtId="0" fontId="5" fillId="25" borderId="67" xfId="0" applyFont="1" applyFill="1" applyBorder="1" applyAlignment="1" applyProtection="1">
      <alignment horizontal="center" vertical="center" wrapText="1"/>
    </xf>
    <xf numFmtId="0" fontId="5" fillId="25" borderId="60" xfId="0" applyFont="1" applyFill="1" applyBorder="1" applyAlignment="1" applyProtection="1">
      <alignment horizontal="center" vertical="center"/>
    </xf>
    <xf numFmtId="0" fontId="5" fillId="25" borderId="87" xfId="0" applyFont="1" applyFill="1" applyBorder="1" applyAlignment="1" applyProtection="1">
      <alignment horizontal="center" vertical="center"/>
    </xf>
    <xf numFmtId="0" fontId="5" fillId="25" borderId="57" xfId="0" applyFont="1" applyFill="1" applyBorder="1" applyAlignment="1" applyProtection="1">
      <alignment horizontal="center" vertical="center" wrapText="1"/>
    </xf>
    <xf numFmtId="0" fontId="5" fillId="25" borderId="66" xfId="0" applyFont="1" applyFill="1" applyBorder="1" applyAlignment="1" applyProtection="1">
      <alignment horizontal="center" vertical="center" wrapText="1"/>
    </xf>
    <xf numFmtId="0" fontId="31" fillId="0" borderId="0" xfId="39" applyFont="1" applyAlignment="1" applyProtection="1">
      <alignment horizontal="left" vertical="center" wrapText="1"/>
    </xf>
    <xf numFmtId="0" fontId="5" fillId="25" borderId="80" xfId="0" applyFont="1" applyFill="1" applyBorder="1" applyAlignment="1" applyProtection="1">
      <alignment horizontal="center"/>
    </xf>
    <xf numFmtId="0" fontId="5" fillId="25" borderId="47" xfId="0" applyFont="1" applyFill="1" applyBorder="1" applyAlignment="1" applyProtection="1">
      <alignment horizontal="center"/>
    </xf>
    <xf numFmtId="0" fontId="5" fillId="25" borderId="41" xfId="0" applyFont="1" applyFill="1" applyBorder="1" applyAlignment="1" applyProtection="1">
      <alignment horizontal="center"/>
    </xf>
    <xf numFmtId="0" fontId="5" fillId="28" borderId="20" xfId="39" applyFont="1" applyFill="1" applyBorder="1" applyAlignment="1" applyProtection="1">
      <alignment horizontal="center"/>
    </xf>
    <xf numFmtId="0" fontId="5" fillId="28" borderId="21" xfId="0" applyFont="1" applyFill="1" applyBorder="1" applyAlignment="1">
      <alignment horizontal="center"/>
    </xf>
    <xf numFmtId="0" fontId="5" fillId="28" borderId="22" xfId="0" applyFont="1" applyFill="1" applyBorder="1" applyAlignment="1">
      <alignment horizontal="center"/>
    </xf>
    <xf numFmtId="0" fontId="31" fillId="0" borderId="0" xfId="39" applyFont="1" applyAlignment="1" applyProtection="1">
      <alignment horizontal="left" vertical="center"/>
    </xf>
    <xf numFmtId="164" fontId="36" fillId="24" borderId="16" xfId="39" applyNumberFormat="1" applyFont="1" applyFill="1" applyBorder="1" applyAlignment="1" applyProtection="1">
      <alignment horizontal="center" vertical="center"/>
    </xf>
    <xf numFmtId="0" fontId="0" fillId="24" borderId="13" xfId="0" applyFill="1" applyBorder="1" applyAlignment="1" applyProtection="1">
      <alignment horizontal="center" vertical="center"/>
    </xf>
    <xf numFmtId="0" fontId="50" fillId="0" borderId="0" xfId="39" applyFont="1" applyAlignment="1" applyProtection="1">
      <alignment horizontal="center" vertical="center"/>
    </xf>
    <xf numFmtId="0" fontId="5" fillId="25" borderId="20" xfId="38" applyFont="1" applyFill="1" applyBorder="1" applyAlignment="1" applyProtection="1">
      <alignment horizontal="center" vertical="center"/>
    </xf>
    <xf numFmtId="0" fontId="5" fillId="25" borderId="21" xfId="38" applyFont="1" applyFill="1" applyBorder="1" applyAlignment="1" applyProtection="1">
      <alignment horizontal="center" vertical="center"/>
    </xf>
    <xf numFmtId="0" fontId="5" fillId="25" borderId="22" xfId="38" applyFont="1" applyFill="1" applyBorder="1" applyAlignment="1" applyProtection="1">
      <alignment horizontal="center" vertical="center"/>
    </xf>
    <xf numFmtId="0" fontId="5" fillId="0" borderId="0" xfId="38" applyFont="1" applyAlignment="1" applyProtection="1">
      <alignment horizontal="left" vertical="center"/>
    </xf>
    <xf numFmtId="164" fontId="36" fillId="24" borderId="38" xfId="39" applyNumberFormat="1" applyFont="1" applyFill="1" applyBorder="1" applyAlignment="1" applyProtection="1">
      <alignment horizontal="center"/>
    </xf>
    <xf numFmtId="164" fontId="36" fillId="24" borderId="10" xfId="39" applyNumberFormat="1" applyFont="1" applyFill="1" applyBorder="1" applyAlignment="1" applyProtection="1">
      <alignment horizontal="center"/>
    </xf>
    <xf numFmtId="164" fontId="36" fillId="24" borderId="13" xfId="39" applyNumberFormat="1" applyFont="1" applyFill="1" applyBorder="1" applyAlignment="1" applyProtection="1">
      <alignment horizontal="center"/>
    </xf>
    <xf numFmtId="164" fontId="36" fillId="24" borderId="30" xfId="39" applyNumberFormat="1" applyFont="1" applyFill="1" applyBorder="1" applyAlignment="1" applyProtection="1">
      <alignment horizontal="center" vertical="center"/>
    </xf>
    <xf numFmtId="0" fontId="0" fillId="24" borderId="15" xfId="0" applyFill="1" applyBorder="1" applyAlignment="1" applyProtection="1">
      <alignment horizontal="center" vertical="center"/>
    </xf>
    <xf numFmtId="49" fontId="36" fillId="0" borderId="0" xfId="39" applyNumberFormat="1" applyFont="1" applyBorder="1" applyAlignment="1" applyProtection="1">
      <alignment horizontal="left" vertical="center" wrapText="1"/>
    </xf>
    <xf numFmtId="0" fontId="38" fillId="0" borderId="0" xfId="39" applyFont="1" applyAlignment="1" applyProtection="1">
      <alignment horizontal="left" vertical="center"/>
    </xf>
    <xf numFmtId="0" fontId="36" fillId="25" borderId="20" xfId="39" applyFont="1" applyFill="1" applyBorder="1" applyAlignment="1" applyProtection="1">
      <alignment horizontal="center"/>
    </xf>
    <xf numFmtId="0" fontId="36" fillId="25" borderId="21" xfId="39" applyFont="1" applyFill="1" applyBorder="1" applyAlignment="1" applyProtection="1">
      <alignment horizontal="center"/>
    </xf>
    <xf numFmtId="0" fontId="36" fillId="25" borderId="22" xfId="39" applyFont="1" applyFill="1" applyBorder="1" applyAlignment="1" applyProtection="1">
      <alignment horizontal="center"/>
    </xf>
    <xf numFmtId="0" fontId="38" fillId="0" borderId="0" xfId="39" applyFont="1" applyAlignment="1" applyProtection="1">
      <alignment horizontal="center" vertical="top"/>
    </xf>
    <xf numFmtId="0" fontId="5" fillId="25" borderId="20" xfId="0" applyFont="1" applyFill="1" applyBorder="1" applyAlignment="1" applyProtection="1">
      <alignment horizontal="right" vertical="center"/>
    </xf>
    <xf numFmtId="0" fontId="5" fillId="24" borderId="21" xfId="0" applyFont="1" applyFill="1" applyBorder="1" applyAlignment="1" applyProtection="1">
      <alignment horizontal="center" vertical="center"/>
    </xf>
    <xf numFmtId="0" fontId="5" fillId="24" borderId="22" xfId="0" applyFont="1" applyFill="1" applyBorder="1" applyAlignment="1" applyProtection="1">
      <alignment horizontal="center" vertical="center"/>
    </xf>
    <xf numFmtId="0" fontId="38" fillId="25" borderId="49" xfId="39" applyFont="1" applyFill="1" applyBorder="1" applyAlignment="1" applyProtection="1">
      <alignment horizontal="center"/>
    </xf>
    <xf numFmtId="0" fontId="38" fillId="25" borderId="68" xfId="39" applyFont="1" applyFill="1" applyBorder="1" applyAlignment="1" applyProtection="1">
      <alignment horizontal="center"/>
    </xf>
    <xf numFmtId="0" fontId="38" fillId="25" borderId="64" xfId="39" applyFont="1" applyFill="1" applyBorder="1" applyAlignment="1" applyProtection="1">
      <alignment horizontal="center"/>
    </xf>
    <xf numFmtId="0" fontId="7" fillId="25" borderId="20" xfId="38" applyFont="1" applyFill="1" applyBorder="1" applyAlignment="1" applyProtection="1">
      <alignment horizontal="center"/>
    </xf>
    <xf numFmtId="0" fontId="7" fillId="25" borderId="21" xfId="38" applyFont="1" applyFill="1" applyBorder="1" applyAlignment="1" applyProtection="1">
      <alignment horizontal="center"/>
    </xf>
    <xf numFmtId="0" fontId="7" fillId="25" borderId="22" xfId="38" applyFont="1" applyFill="1" applyBorder="1" applyAlignment="1" applyProtection="1">
      <alignment horizontal="center"/>
    </xf>
    <xf numFmtId="0" fontId="36" fillId="25" borderId="49" xfId="39" applyFont="1" applyFill="1" applyBorder="1" applyAlignment="1" applyProtection="1">
      <alignment horizontal="center"/>
    </xf>
    <xf numFmtId="0" fontId="36" fillId="25" borderId="68" xfId="39" applyFont="1" applyFill="1" applyBorder="1" applyAlignment="1" applyProtection="1">
      <alignment horizontal="center"/>
    </xf>
    <xf numFmtId="0" fontId="36" fillId="25" borderId="64" xfId="39" applyFont="1" applyFill="1" applyBorder="1" applyAlignment="1" applyProtection="1">
      <alignment horizontal="center"/>
    </xf>
    <xf numFmtId="3" fontId="36" fillId="24" borderId="81" xfId="39" applyNumberFormat="1" applyFont="1" applyFill="1" applyBorder="1" applyAlignment="1" applyProtection="1">
      <alignment horizontal="center"/>
    </xf>
    <xf numFmtId="3" fontId="36" fillId="24" borderId="18" xfId="39" applyNumberFormat="1" applyFont="1" applyFill="1" applyBorder="1" applyAlignment="1" applyProtection="1">
      <alignment horizontal="center"/>
    </xf>
    <xf numFmtId="3" fontId="36" fillId="24" borderId="75" xfId="39" applyNumberFormat="1" applyFont="1" applyFill="1" applyBorder="1" applyAlignment="1" applyProtection="1">
      <alignment horizontal="center"/>
    </xf>
    <xf numFmtId="49" fontId="38" fillId="25" borderId="49" xfId="39" applyNumberFormat="1" applyFont="1" applyFill="1" applyBorder="1" applyAlignment="1" applyProtection="1">
      <alignment horizontal="center" vertical="center" wrapText="1"/>
    </xf>
    <xf numFmtId="49" fontId="38" fillId="25" borderId="68" xfId="39" applyNumberFormat="1" applyFont="1" applyFill="1" applyBorder="1" applyAlignment="1" applyProtection="1">
      <alignment horizontal="center" vertical="center" wrapText="1"/>
    </xf>
    <xf numFmtId="49" fontId="38" fillId="25" borderId="64" xfId="39" applyNumberFormat="1" applyFont="1" applyFill="1" applyBorder="1" applyAlignment="1" applyProtection="1">
      <alignment horizontal="center" vertical="center" wrapText="1"/>
    </xf>
    <xf numFmtId="0" fontId="36" fillId="24" borderId="86" xfId="39" applyFont="1" applyFill="1" applyBorder="1" applyAlignment="1" applyProtection="1">
      <alignment horizontal="center"/>
    </xf>
    <xf numFmtId="0" fontId="36" fillId="24" borderId="27" xfId="39" applyFont="1" applyFill="1" applyBorder="1" applyAlignment="1" applyProtection="1">
      <alignment horizontal="center"/>
    </xf>
    <xf numFmtId="0" fontId="36" fillId="24" borderId="88" xfId="39" applyFont="1" applyFill="1" applyBorder="1" applyAlignment="1" applyProtection="1">
      <alignment horizontal="center"/>
    </xf>
    <xf numFmtId="0" fontId="36" fillId="25" borderId="86" xfId="39" applyFont="1" applyFill="1" applyBorder="1" applyAlignment="1" applyProtection="1">
      <alignment horizontal="right" vertical="center"/>
    </xf>
    <xf numFmtId="0" fontId="36" fillId="25" borderId="27" xfId="39" applyFont="1" applyFill="1" applyBorder="1" applyAlignment="1" applyProtection="1">
      <alignment horizontal="right" vertical="center"/>
    </xf>
    <xf numFmtId="0" fontId="36" fillId="25" borderId="88" xfId="39" applyFont="1" applyFill="1" applyBorder="1" applyAlignment="1" applyProtection="1">
      <alignment horizontal="right" vertical="center"/>
    </xf>
    <xf numFmtId="0" fontId="36" fillId="25" borderId="77" xfId="39" applyFont="1" applyFill="1" applyBorder="1" applyAlignment="1" applyProtection="1">
      <alignment horizontal="center"/>
    </xf>
    <xf numFmtId="0" fontId="36" fillId="25" borderId="73" xfId="39" applyFont="1" applyFill="1" applyBorder="1" applyAlignment="1" applyProtection="1">
      <alignment horizontal="center"/>
    </xf>
    <xf numFmtId="0" fontId="36" fillId="25" borderId="53" xfId="39" applyFont="1" applyFill="1" applyBorder="1" applyAlignment="1" applyProtection="1">
      <alignment horizontal="center"/>
    </xf>
    <xf numFmtId="0" fontId="36" fillId="25" borderId="49" xfId="39" applyFont="1" applyFill="1" applyBorder="1" applyAlignment="1" applyProtection="1">
      <alignment horizontal="right" vertical="center"/>
    </xf>
    <xf numFmtId="0" fontId="36" fillId="25" borderId="68" xfId="39" applyFont="1" applyFill="1" applyBorder="1" applyAlignment="1" applyProtection="1">
      <alignment horizontal="right" vertical="center"/>
    </xf>
    <xf numFmtId="0" fontId="36" fillId="25" borderId="64" xfId="39" applyFont="1" applyFill="1" applyBorder="1" applyAlignment="1" applyProtection="1">
      <alignment horizontal="right" vertical="center"/>
    </xf>
    <xf numFmtId="0" fontId="36" fillId="25" borderId="20" xfId="39" applyFont="1" applyFill="1" applyBorder="1" applyAlignment="1" applyProtection="1">
      <alignment horizontal="right"/>
    </xf>
    <xf numFmtId="0" fontId="36" fillId="25" borderId="22" xfId="39" applyFont="1" applyFill="1" applyBorder="1" applyAlignment="1" applyProtection="1">
      <alignment horizontal="right"/>
    </xf>
    <xf numFmtId="0" fontId="37" fillId="25" borderId="20" xfId="39" applyFont="1" applyFill="1" applyBorder="1" applyAlignment="1" applyProtection="1">
      <alignment horizontal="center"/>
    </xf>
    <xf numFmtId="0" fontId="37" fillId="25" borderId="21" xfId="39" applyFont="1" applyFill="1" applyBorder="1" applyAlignment="1" applyProtection="1">
      <alignment horizontal="center"/>
    </xf>
    <xf numFmtId="0" fontId="37" fillId="25" borderId="22" xfId="39" applyFont="1" applyFill="1" applyBorder="1" applyAlignment="1" applyProtection="1">
      <alignment horizontal="center"/>
    </xf>
    <xf numFmtId="0" fontId="36" fillId="25" borderId="51" xfId="39" applyFont="1" applyFill="1" applyBorder="1" applyAlignment="1" applyProtection="1">
      <alignment horizontal="center"/>
    </xf>
    <xf numFmtId="0" fontId="36" fillId="25" borderId="52" xfId="39" applyFont="1" applyFill="1" applyBorder="1" applyAlignment="1" applyProtection="1">
      <alignment horizontal="center"/>
    </xf>
    <xf numFmtId="0" fontId="36" fillId="25" borderId="42" xfId="39" applyFont="1" applyFill="1" applyBorder="1" applyAlignment="1" applyProtection="1">
      <alignment horizontal="center"/>
    </xf>
    <xf numFmtId="0" fontId="7" fillId="0" borderId="0" xfId="38" applyFont="1" applyFill="1" applyBorder="1" applyAlignment="1" applyProtection="1">
      <alignment horizontal="center"/>
    </xf>
    <xf numFmtId="0" fontId="36" fillId="0" borderId="0" xfId="39" applyFont="1" applyAlignment="1" applyProtection="1">
      <alignment horizontal="left" vertical="center" wrapText="1"/>
    </xf>
    <xf numFmtId="164" fontId="36" fillId="24" borderId="59" xfId="39" applyNumberFormat="1" applyFont="1" applyFill="1" applyBorder="1" applyAlignment="1" applyProtection="1">
      <alignment horizontal="center"/>
    </xf>
    <xf numFmtId="164" fontId="36" fillId="24" borderId="19" xfId="39" applyNumberFormat="1" applyFont="1" applyFill="1" applyBorder="1" applyAlignment="1" applyProtection="1">
      <alignment horizontal="center"/>
    </xf>
    <xf numFmtId="164" fontId="36" fillId="24" borderId="15" xfId="39" applyNumberFormat="1" applyFont="1" applyFill="1" applyBorder="1" applyAlignment="1" applyProtection="1">
      <alignment horizontal="center"/>
    </xf>
    <xf numFmtId="0" fontId="36" fillId="24" borderId="39" xfId="39" applyFont="1" applyFill="1" applyBorder="1" applyAlignment="1" applyProtection="1">
      <alignment horizontal="center"/>
    </xf>
    <xf numFmtId="0" fontId="36" fillId="24" borderId="0" xfId="39" applyFont="1" applyFill="1" applyBorder="1" applyAlignment="1" applyProtection="1">
      <alignment horizontal="center"/>
    </xf>
    <xf numFmtId="0" fontId="36" fillId="24" borderId="40" xfId="39" applyFont="1" applyFill="1" applyBorder="1" applyAlignment="1" applyProtection="1">
      <alignment horizontal="center"/>
    </xf>
    <xf numFmtId="164" fontId="36" fillId="24" borderId="86" xfId="39" applyNumberFormat="1" applyFont="1" applyFill="1" applyBorder="1" applyAlignment="1" applyProtection="1">
      <alignment horizontal="center"/>
    </xf>
    <xf numFmtId="164" fontId="36" fillId="24" borderId="27" xfId="39" applyNumberFormat="1" applyFont="1" applyFill="1" applyBorder="1" applyAlignment="1" applyProtection="1">
      <alignment horizontal="center"/>
    </xf>
    <xf numFmtId="164" fontId="36" fillId="24" borderId="88" xfId="39" applyNumberFormat="1" applyFont="1" applyFill="1" applyBorder="1" applyAlignment="1" applyProtection="1">
      <alignment horizontal="center"/>
    </xf>
    <xf numFmtId="0" fontId="36" fillId="24" borderId="74" xfId="39" applyFont="1" applyFill="1" applyBorder="1" applyAlignment="1" applyProtection="1">
      <alignment horizontal="center"/>
    </xf>
    <xf numFmtId="0" fontId="36" fillId="24" borderId="29" xfId="39" applyFont="1" applyFill="1" applyBorder="1" applyAlignment="1" applyProtection="1">
      <alignment horizontal="center"/>
    </xf>
    <xf numFmtId="0" fontId="36" fillId="24" borderId="78" xfId="39" applyFont="1" applyFill="1" applyBorder="1" applyAlignment="1" applyProtection="1">
      <alignment horizontal="center"/>
    </xf>
    <xf numFmtId="3" fontId="36" fillId="24" borderId="38" xfId="39" applyNumberFormat="1" applyFont="1" applyFill="1" applyBorder="1" applyAlignment="1" applyProtection="1">
      <alignment horizontal="center"/>
    </xf>
    <xf numFmtId="3" fontId="36" fillId="24" borderId="10" xfId="39" applyNumberFormat="1" applyFont="1" applyFill="1" applyBorder="1" applyAlignment="1" applyProtection="1">
      <alignment horizontal="center"/>
    </xf>
    <xf numFmtId="3" fontId="36" fillId="24" borderId="13" xfId="39" applyNumberFormat="1" applyFont="1" applyFill="1" applyBorder="1" applyAlignment="1" applyProtection="1">
      <alignment horizontal="center"/>
    </xf>
    <xf numFmtId="0" fontId="36" fillId="0" borderId="0" xfId="39" applyFont="1" applyAlignment="1" applyProtection="1">
      <alignment horizontal="left" vertical="center"/>
    </xf>
    <xf numFmtId="0" fontId="2" fillId="24" borderId="20" xfId="38" applyFill="1" applyBorder="1" applyAlignment="1" applyProtection="1">
      <alignment horizontal="center" vertical="center"/>
    </xf>
    <xf numFmtId="0" fontId="2" fillId="24" borderId="22" xfId="38" applyFill="1" applyBorder="1" applyAlignment="1" applyProtection="1">
      <alignment horizontal="center" vertical="center"/>
    </xf>
    <xf numFmtId="0" fontId="38" fillId="25" borderId="20" xfId="39" applyFont="1" applyFill="1" applyBorder="1" applyAlignment="1" applyProtection="1">
      <alignment horizontal="right" vertical="center"/>
    </xf>
    <xf numFmtId="0" fontId="38" fillId="25" borderId="21" xfId="39" applyFont="1" applyFill="1" applyBorder="1" applyAlignment="1" applyProtection="1">
      <alignment horizontal="right" vertical="center"/>
    </xf>
    <xf numFmtId="0" fontId="38" fillId="25" borderId="22" xfId="39" applyFont="1" applyFill="1" applyBorder="1" applyAlignment="1" applyProtection="1">
      <alignment horizontal="right" vertical="center"/>
    </xf>
    <xf numFmtId="164" fontId="36" fillId="24" borderId="51" xfId="39" applyNumberFormat="1" applyFont="1" applyFill="1" applyBorder="1" applyAlignment="1" applyProtection="1">
      <alignment horizontal="center"/>
    </xf>
    <xf numFmtId="164" fontId="36" fillId="24" borderId="52" xfId="39" applyNumberFormat="1" applyFont="1" applyFill="1" applyBorder="1" applyAlignment="1" applyProtection="1">
      <alignment horizontal="center"/>
    </xf>
    <xf numFmtId="164" fontId="36" fillId="24" borderId="42" xfId="39" applyNumberFormat="1" applyFont="1" applyFill="1" applyBorder="1" applyAlignment="1" applyProtection="1">
      <alignment horizontal="center"/>
    </xf>
    <xf numFmtId="3" fontId="36" fillId="24" borderId="25" xfId="39" applyNumberFormat="1" applyFont="1" applyFill="1" applyBorder="1" applyAlignment="1" applyProtection="1">
      <alignment horizontal="center"/>
    </xf>
    <xf numFmtId="3" fontId="36" fillId="24" borderId="41" xfId="39" applyNumberFormat="1" applyFont="1" applyFill="1" applyBorder="1" applyAlignment="1" applyProtection="1">
      <alignment horizontal="center"/>
    </xf>
    <xf numFmtId="3" fontId="36" fillId="24" borderId="26" xfId="39" applyNumberFormat="1" applyFont="1" applyFill="1" applyBorder="1" applyAlignment="1" applyProtection="1">
      <alignment horizontal="center"/>
    </xf>
    <xf numFmtId="3" fontId="36" fillId="24" borderId="51" xfId="39" applyNumberFormat="1" applyFont="1" applyFill="1" applyBorder="1" applyAlignment="1" applyProtection="1">
      <alignment horizontal="center"/>
    </xf>
    <xf numFmtId="3" fontId="36" fillId="24" borderId="52" xfId="39" applyNumberFormat="1" applyFont="1" applyFill="1" applyBorder="1" applyAlignment="1" applyProtection="1">
      <alignment horizontal="center"/>
    </xf>
    <xf numFmtId="3" fontId="36" fillId="24" borderId="42" xfId="39" applyNumberFormat="1" applyFont="1" applyFill="1" applyBorder="1" applyAlignment="1" applyProtection="1">
      <alignment horizontal="center"/>
    </xf>
    <xf numFmtId="164" fontId="36" fillId="24" borderId="61" xfId="39" applyNumberFormat="1" applyFont="1" applyFill="1" applyBorder="1" applyAlignment="1" applyProtection="1">
      <alignment horizontal="center" vertical="center"/>
    </xf>
    <xf numFmtId="0" fontId="0" fillId="24" borderId="42" xfId="0" applyFill="1" applyBorder="1" applyAlignment="1" applyProtection="1">
      <alignment horizontal="center" vertical="center"/>
    </xf>
    <xf numFmtId="0" fontId="5" fillId="25" borderId="20" xfId="38" applyFont="1" applyFill="1" applyBorder="1" applyAlignment="1" applyProtection="1">
      <alignment horizontal="center" vertical="center" wrapText="1"/>
    </xf>
    <xf numFmtId="0" fontId="5" fillId="25" borderId="21" xfId="38" applyFont="1" applyFill="1" applyBorder="1" applyAlignment="1" applyProtection="1">
      <alignment horizontal="center" vertical="center" wrapText="1"/>
    </xf>
    <xf numFmtId="168" fontId="5" fillId="0" borderId="47" xfId="38" applyNumberFormat="1" applyFont="1" applyBorder="1" applyAlignment="1" applyProtection="1">
      <alignment horizontal="center" vertical="center"/>
    </xf>
    <xf numFmtId="0" fontId="38" fillId="0" borderId="20" xfId="39" applyFont="1" applyBorder="1" applyAlignment="1" applyProtection="1">
      <alignment horizontal="center" vertical="center"/>
    </xf>
    <xf numFmtId="0" fontId="38" fillId="0" borderId="21" xfId="39" applyFont="1" applyBorder="1" applyAlignment="1" applyProtection="1">
      <alignment horizontal="center" vertical="center"/>
    </xf>
    <xf numFmtId="0" fontId="38" fillId="0" borderId="22" xfId="39" applyFont="1" applyBorder="1" applyAlignment="1" applyProtection="1">
      <alignment horizontal="center" vertical="center"/>
    </xf>
    <xf numFmtId="0" fontId="38" fillId="25" borderId="21" xfId="39" applyFont="1" applyFill="1" applyBorder="1" applyAlignment="1" applyProtection="1">
      <alignment horizontal="center" vertical="center"/>
    </xf>
    <xf numFmtId="0" fontId="38" fillId="25" borderId="22" xfId="39" applyFont="1" applyFill="1" applyBorder="1" applyAlignment="1" applyProtection="1">
      <alignment horizontal="center" vertical="center"/>
    </xf>
    <xf numFmtId="0" fontId="31" fillId="0" borderId="0" xfId="39" applyFont="1" applyAlignment="1" applyProtection="1">
      <alignment horizontal="left" vertical="top"/>
    </xf>
    <xf numFmtId="0" fontId="31" fillId="0" borderId="0" xfId="38" applyFont="1" applyAlignment="1" applyProtection="1">
      <alignment horizontal="left" vertical="center"/>
    </xf>
    <xf numFmtId="0" fontId="5" fillId="25" borderId="22" xfId="38" applyFont="1" applyFill="1" applyBorder="1" applyAlignment="1" applyProtection="1">
      <alignment horizontal="center" vertical="center" wrapText="1"/>
    </xf>
    <xf numFmtId="0" fontId="38" fillId="25" borderId="39" xfId="39" applyFont="1" applyFill="1" applyBorder="1" applyAlignment="1" applyProtection="1">
      <alignment horizontal="center"/>
    </xf>
    <xf numFmtId="0" fontId="38" fillId="25" borderId="0" xfId="39" applyFont="1" applyFill="1" applyBorder="1" applyAlignment="1" applyProtection="1">
      <alignment horizontal="center"/>
    </xf>
    <xf numFmtId="0" fontId="44" fillId="25" borderId="0" xfId="39" applyFont="1" applyFill="1" applyBorder="1" applyAlignment="1" applyProtection="1">
      <alignment horizontal="center"/>
    </xf>
    <xf numFmtId="0" fontId="38" fillId="25" borderId="40" xfId="39" applyFont="1" applyFill="1" applyBorder="1" applyAlignment="1" applyProtection="1">
      <alignment horizontal="center"/>
    </xf>
    <xf numFmtId="0" fontId="38" fillId="25" borderId="49" xfId="39" applyFont="1" applyFill="1" applyBorder="1" applyAlignment="1" applyProtection="1">
      <alignment horizontal="center" vertical="center"/>
    </xf>
    <xf numFmtId="0" fontId="38" fillId="25" borderId="68" xfId="39" applyFont="1" applyFill="1" applyBorder="1" applyAlignment="1" applyProtection="1">
      <alignment horizontal="center" vertical="center"/>
    </xf>
    <xf numFmtId="0" fontId="7" fillId="24" borderId="36" xfId="38" applyFont="1" applyFill="1" applyBorder="1" applyAlignment="1" applyProtection="1">
      <alignment horizontal="center"/>
    </xf>
    <xf numFmtId="0" fontId="7" fillId="24" borderId="37" xfId="38" applyFont="1" applyFill="1" applyBorder="1" applyAlignment="1" applyProtection="1">
      <alignment horizontal="center"/>
    </xf>
    <xf numFmtId="0" fontId="5" fillId="0" borderId="49" xfId="38" applyFont="1" applyFill="1" applyBorder="1" applyAlignment="1" applyProtection="1">
      <alignment horizontal="center"/>
      <protection locked="0"/>
    </xf>
    <xf numFmtId="0" fontId="5" fillId="0" borderId="64" xfId="38" applyFont="1" applyFill="1" applyBorder="1" applyAlignment="1" applyProtection="1">
      <alignment horizontal="center"/>
      <protection locked="0"/>
    </xf>
    <xf numFmtId="0" fontId="5" fillId="25" borderId="49" xfId="38" applyFont="1" applyFill="1" applyBorder="1" applyAlignment="1" applyProtection="1">
      <alignment horizontal="center"/>
    </xf>
    <xf numFmtId="0" fontId="5" fillId="25" borderId="68" xfId="38" applyFont="1" applyFill="1" applyBorder="1" applyAlignment="1" applyProtection="1">
      <alignment horizontal="center"/>
    </xf>
    <xf numFmtId="0" fontId="5" fillId="25" borderId="64" xfId="38" applyFont="1" applyFill="1" applyBorder="1" applyAlignment="1" applyProtection="1">
      <alignment horizontal="center"/>
    </xf>
    <xf numFmtId="0" fontId="7" fillId="24" borderId="59" xfId="38" applyFont="1" applyFill="1" applyBorder="1" applyAlignment="1" applyProtection="1">
      <alignment horizontal="center"/>
    </xf>
    <xf numFmtId="0" fontId="7" fillId="24" borderId="15" xfId="38" applyFont="1" applyFill="1" applyBorder="1" applyAlignment="1" applyProtection="1">
      <alignment horizontal="center"/>
    </xf>
    <xf numFmtId="0" fontId="38" fillId="25" borderId="64" xfId="39" applyFont="1" applyFill="1" applyBorder="1" applyAlignment="1" applyProtection="1">
      <alignment horizontal="center" vertical="center"/>
    </xf>
    <xf numFmtId="0" fontId="7" fillId="24" borderId="38" xfId="38" applyFont="1" applyFill="1" applyBorder="1" applyAlignment="1" applyProtection="1">
      <alignment horizontal="center"/>
    </xf>
    <xf numFmtId="0" fontId="7" fillId="24" borderId="13" xfId="38" applyFont="1" applyFill="1" applyBorder="1" applyAlignment="1" applyProtection="1">
      <alignment horizontal="center"/>
    </xf>
    <xf numFmtId="0" fontId="38" fillId="0" borderId="0" xfId="39" applyFont="1" applyAlignment="1" applyProtection="1">
      <alignment horizontal="center" vertical="center" wrapText="1"/>
    </xf>
    <xf numFmtId="0" fontId="36" fillId="0" borderId="0" xfId="39" applyFont="1" applyAlignment="1" applyProtection="1">
      <alignment vertical="center" wrapText="1"/>
    </xf>
    <xf numFmtId="0" fontId="50" fillId="0" borderId="0" xfId="39" applyFont="1" applyAlignment="1" applyProtection="1">
      <alignment horizontal="center"/>
    </xf>
    <xf numFmtId="0" fontId="5" fillId="24" borderId="20" xfId="0" applyFont="1" applyFill="1" applyBorder="1" applyAlignment="1" applyProtection="1">
      <alignment horizontal="center" vertical="center"/>
    </xf>
    <xf numFmtId="0" fontId="38" fillId="25" borderId="39" xfId="39" applyFont="1" applyFill="1" applyBorder="1" applyAlignment="1" applyProtection="1">
      <alignment horizontal="center" vertical="center"/>
    </xf>
    <xf numFmtId="0" fontId="38" fillId="25" borderId="0" xfId="39" applyFont="1" applyFill="1" applyBorder="1" applyAlignment="1" applyProtection="1">
      <alignment horizontal="center" vertical="center"/>
    </xf>
    <xf numFmtId="0" fontId="44" fillId="25" borderId="0" xfId="39" applyFont="1" applyFill="1" applyBorder="1" applyAlignment="1" applyProtection="1">
      <alignment horizontal="center" vertical="center"/>
    </xf>
    <xf numFmtId="0" fontId="38" fillId="25" borderId="40" xfId="39" applyFont="1" applyFill="1" applyBorder="1" applyAlignment="1" applyProtection="1">
      <alignment horizontal="center" vertical="center"/>
    </xf>
    <xf numFmtId="0" fontId="7" fillId="24" borderId="77" xfId="38" applyFont="1" applyFill="1" applyBorder="1" applyAlignment="1" applyProtection="1">
      <alignment horizontal="center" vertical="center"/>
    </xf>
    <xf numFmtId="0" fontId="7" fillId="24" borderId="82" xfId="38" applyFont="1" applyFill="1" applyBorder="1" applyAlignment="1" applyProtection="1">
      <alignment horizontal="center" vertical="center"/>
    </xf>
    <xf numFmtId="0" fontId="7" fillId="24" borderId="38" xfId="38" applyFont="1" applyFill="1" applyBorder="1" applyAlignment="1" applyProtection="1">
      <alignment horizontal="center" vertical="center"/>
    </xf>
    <xf numFmtId="0" fontId="7" fillId="24" borderId="11" xfId="38" applyFont="1" applyFill="1" applyBorder="1" applyAlignment="1" applyProtection="1">
      <alignment horizontal="center" vertical="center"/>
    </xf>
    <xf numFmtId="0" fontId="36" fillId="25" borderId="65" xfId="39" applyFont="1" applyFill="1" applyBorder="1" applyAlignment="1" applyProtection="1">
      <alignment horizontal="center" vertical="center"/>
    </xf>
    <xf numFmtId="0" fontId="36" fillId="25" borderId="66" xfId="39" applyFont="1" applyFill="1" applyBorder="1" applyAlignment="1" applyProtection="1">
      <alignment horizontal="center" vertical="center"/>
    </xf>
    <xf numFmtId="0" fontId="36" fillId="25" borderId="67" xfId="39" applyFont="1" applyFill="1" applyBorder="1" applyAlignment="1" applyProtection="1">
      <alignment horizontal="center" vertical="center"/>
    </xf>
    <xf numFmtId="0" fontId="2" fillId="25" borderId="20" xfId="38" applyFont="1" applyFill="1" applyBorder="1" applyAlignment="1" applyProtection="1">
      <alignment horizontal="right" vertical="center"/>
    </xf>
    <xf numFmtId="0" fontId="7" fillId="25" borderId="22" xfId="38" applyFont="1" applyFill="1" applyBorder="1" applyAlignment="1" applyProtection="1">
      <alignment horizontal="right" vertical="center"/>
    </xf>
    <xf numFmtId="0" fontId="7" fillId="24" borderId="36" xfId="38" applyFont="1" applyFill="1" applyBorder="1" applyAlignment="1" applyProtection="1">
      <alignment horizontal="center" vertical="center"/>
    </xf>
    <xf numFmtId="0" fontId="7" fillId="24" borderId="31" xfId="38" applyFont="1" applyFill="1" applyBorder="1" applyAlignment="1" applyProtection="1">
      <alignment horizontal="center" vertical="center"/>
    </xf>
    <xf numFmtId="0" fontId="36" fillId="25" borderId="20" xfId="39" applyFont="1" applyFill="1" applyBorder="1" applyAlignment="1" applyProtection="1">
      <alignment horizontal="center" vertical="center"/>
    </xf>
    <xf numFmtId="0" fontId="36" fillId="25" borderId="21" xfId="39" applyFont="1" applyFill="1" applyBorder="1" applyAlignment="1" applyProtection="1">
      <alignment horizontal="center" vertical="center"/>
    </xf>
    <xf numFmtId="0" fontId="36" fillId="25" borderId="22" xfId="39" applyFont="1" applyFill="1" applyBorder="1" applyAlignment="1" applyProtection="1">
      <alignment horizontal="center" vertical="center"/>
    </xf>
    <xf numFmtId="168" fontId="5" fillId="0" borderId="20" xfId="38" applyNumberFormat="1" applyFont="1" applyBorder="1" applyAlignment="1" applyProtection="1">
      <alignment horizontal="center"/>
    </xf>
    <xf numFmtId="168" fontId="5" fillId="0" borderId="21" xfId="38" applyNumberFormat="1" applyFont="1" applyBorder="1" applyAlignment="1" applyProtection="1">
      <alignment horizontal="center"/>
    </xf>
    <xf numFmtId="168" fontId="5" fillId="0" borderId="22" xfId="38" applyNumberFormat="1" applyFont="1" applyBorder="1" applyAlignment="1" applyProtection="1">
      <alignment horizontal="center"/>
    </xf>
    <xf numFmtId="0" fontId="37" fillId="25" borderId="20" xfId="39" applyFont="1" applyFill="1" applyBorder="1" applyAlignment="1" applyProtection="1">
      <alignment horizontal="center" vertical="center"/>
    </xf>
    <xf numFmtId="0" fontId="37" fillId="25" borderId="21" xfId="39" applyFont="1" applyFill="1" applyBorder="1" applyAlignment="1" applyProtection="1">
      <alignment horizontal="center" vertical="center"/>
    </xf>
    <xf numFmtId="0" fontId="36" fillId="25" borderId="20" xfId="39" applyFont="1" applyFill="1" applyBorder="1" applyAlignment="1" applyProtection="1">
      <alignment horizontal="right" vertical="center"/>
    </xf>
    <xf numFmtId="0" fontId="36" fillId="25" borderId="22" xfId="39" applyFont="1" applyFill="1" applyBorder="1" applyAlignment="1" applyProtection="1">
      <alignment horizontal="right" vertical="center"/>
    </xf>
    <xf numFmtId="0" fontId="7" fillId="25" borderId="20" xfId="38" applyFont="1" applyFill="1" applyBorder="1" applyAlignment="1" applyProtection="1">
      <alignment horizontal="right" vertical="center"/>
    </xf>
    <xf numFmtId="164" fontId="36" fillId="24" borderId="16" xfId="39" applyNumberFormat="1" applyFont="1" applyFill="1" applyBorder="1" applyAlignment="1" applyProtection="1">
      <alignment horizontal="center"/>
    </xf>
    <xf numFmtId="0" fontId="0" fillId="24" borderId="13" xfId="0" applyFill="1" applyBorder="1" applyAlignment="1" applyProtection="1">
      <alignment horizontal="center"/>
    </xf>
    <xf numFmtId="164" fontId="36" fillId="24" borderId="30" xfId="39" applyNumberFormat="1" applyFont="1" applyFill="1" applyBorder="1" applyAlignment="1" applyProtection="1">
      <alignment horizontal="center"/>
    </xf>
    <xf numFmtId="0" fontId="0" fillId="24" borderId="15" xfId="0" applyFill="1" applyBorder="1" applyAlignment="1" applyProtection="1">
      <alignment horizontal="center"/>
    </xf>
    <xf numFmtId="164" fontId="36" fillId="24" borderId="49" xfId="39" applyNumberFormat="1" applyFont="1" applyFill="1" applyBorder="1" applyAlignment="1" applyProtection="1">
      <alignment horizontal="center"/>
    </xf>
    <xf numFmtId="164" fontId="36" fillId="24" borderId="68" xfId="39" applyNumberFormat="1" applyFont="1" applyFill="1" applyBorder="1" applyAlignment="1" applyProtection="1">
      <alignment horizontal="center"/>
    </xf>
    <xf numFmtId="164" fontId="36" fillId="24" borderId="64" xfId="39" applyNumberFormat="1" applyFont="1" applyFill="1" applyBorder="1" applyAlignment="1" applyProtection="1">
      <alignment horizontal="center"/>
    </xf>
    <xf numFmtId="0" fontId="2" fillId="25" borderId="20" xfId="38" applyFont="1" applyFill="1" applyBorder="1" applyAlignment="1" applyProtection="1">
      <alignment horizontal="center" vertical="center" wrapText="1"/>
    </xf>
    <xf numFmtId="0" fontId="2" fillId="25" borderId="22" xfId="38" applyFont="1" applyFill="1" applyBorder="1" applyAlignment="1" applyProtection="1">
      <alignment horizontal="center" vertical="center" wrapText="1"/>
    </xf>
    <xf numFmtId="0" fontId="2" fillId="24" borderId="80" xfId="38" applyFill="1" applyBorder="1" applyAlignment="1" applyProtection="1">
      <alignment horizontal="center"/>
    </xf>
    <xf numFmtId="0" fontId="2" fillId="24" borderId="47" xfId="38" applyFill="1" applyBorder="1" applyAlignment="1" applyProtection="1">
      <alignment horizontal="center"/>
    </xf>
    <xf numFmtId="3" fontId="36" fillId="24" borderId="49" xfId="39" applyNumberFormat="1" applyFont="1" applyFill="1" applyBorder="1" applyAlignment="1" applyProtection="1">
      <alignment horizontal="center"/>
    </xf>
    <xf numFmtId="3" fontId="36" fillId="24" borderId="68" xfId="39" applyNumberFormat="1" applyFont="1" applyFill="1" applyBorder="1" applyAlignment="1" applyProtection="1">
      <alignment horizontal="center"/>
    </xf>
    <xf numFmtId="3" fontId="36" fillId="24" borderId="64" xfId="39" applyNumberFormat="1" applyFont="1" applyFill="1" applyBorder="1" applyAlignment="1" applyProtection="1">
      <alignment horizontal="center"/>
    </xf>
    <xf numFmtId="164" fontId="36" fillId="24" borderId="65" xfId="39" applyNumberFormat="1" applyFont="1" applyFill="1" applyBorder="1" applyAlignment="1" applyProtection="1">
      <alignment horizontal="center"/>
    </xf>
    <xf numFmtId="164" fontId="36" fillId="24" borderId="66" xfId="39" applyNumberFormat="1" applyFont="1" applyFill="1" applyBorder="1" applyAlignment="1" applyProtection="1">
      <alignment horizontal="center"/>
    </xf>
    <xf numFmtId="164" fontId="36" fillId="24" borderId="67" xfId="39" applyNumberFormat="1" applyFont="1" applyFill="1" applyBorder="1" applyAlignment="1" applyProtection="1">
      <alignment horizontal="center"/>
    </xf>
    <xf numFmtId="164" fontId="36" fillId="24" borderId="61" xfId="39" applyNumberFormat="1" applyFont="1" applyFill="1" applyBorder="1" applyAlignment="1" applyProtection="1">
      <alignment horizontal="center"/>
    </xf>
    <xf numFmtId="0" fontId="0" fillId="24" borderId="42" xfId="0" applyFill="1" applyBorder="1" applyAlignment="1" applyProtection="1">
      <alignment horizontal="center"/>
    </xf>
    <xf numFmtId="3" fontId="36" fillId="24" borderId="59" xfId="39" applyNumberFormat="1" applyFont="1" applyFill="1" applyBorder="1" applyAlignment="1" applyProtection="1">
      <alignment horizontal="center"/>
    </xf>
    <xf numFmtId="3" fontId="36" fillId="24" borderId="19" xfId="39" applyNumberFormat="1" applyFont="1" applyFill="1" applyBorder="1" applyAlignment="1" applyProtection="1">
      <alignment horizontal="center"/>
    </xf>
    <xf numFmtId="3" fontId="36" fillId="24" borderId="15" xfId="39" applyNumberFormat="1" applyFont="1" applyFill="1" applyBorder="1" applyAlignment="1" applyProtection="1">
      <alignment horizontal="center"/>
    </xf>
    <xf numFmtId="0" fontId="36" fillId="25" borderId="72" xfId="39" applyFont="1" applyFill="1" applyBorder="1" applyAlignment="1" applyProtection="1">
      <alignment horizontal="center" vertical="center"/>
    </xf>
    <xf numFmtId="0" fontId="36" fillId="25" borderId="84" xfId="39" applyFont="1" applyFill="1" applyBorder="1" applyAlignment="1" applyProtection="1">
      <alignment horizontal="center" vertical="center"/>
    </xf>
    <xf numFmtId="0" fontId="36" fillId="25" borderId="85" xfId="39" applyFont="1" applyFill="1" applyBorder="1" applyAlignment="1" applyProtection="1">
      <alignment horizontal="center" vertical="center"/>
    </xf>
    <xf numFmtId="3" fontId="36" fillId="24" borderId="86" xfId="39" applyNumberFormat="1" applyFont="1" applyFill="1" applyBorder="1" applyAlignment="1" applyProtection="1">
      <alignment horizontal="center"/>
    </xf>
    <xf numFmtId="3" fontId="36" fillId="24" borderId="27" xfId="39" applyNumberFormat="1" applyFont="1" applyFill="1" applyBorder="1" applyAlignment="1" applyProtection="1">
      <alignment horizontal="center"/>
    </xf>
    <xf numFmtId="3" fontId="36" fillId="24" borderId="88" xfId="39" applyNumberFormat="1" applyFont="1" applyFill="1" applyBorder="1" applyAlignment="1" applyProtection="1">
      <alignment horizontal="center"/>
    </xf>
    <xf numFmtId="3" fontId="36" fillId="24" borderId="65" xfId="39" applyNumberFormat="1" applyFont="1" applyFill="1" applyBorder="1" applyAlignment="1" applyProtection="1">
      <alignment horizontal="center"/>
    </xf>
    <xf numFmtId="3" fontId="36" fillId="24" borderId="66" xfId="39" applyNumberFormat="1" applyFont="1" applyFill="1" applyBorder="1" applyAlignment="1" applyProtection="1">
      <alignment horizontal="center"/>
    </xf>
    <xf numFmtId="3" fontId="36" fillId="24" borderId="67" xfId="39" applyNumberFormat="1" applyFont="1" applyFill="1" applyBorder="1" applyAlignment="1" applyProtection="1">
      <alignment horizontal="center"/>
    </xf>
    <xf numFmtId="0" fontId="38" fillId="25" borderId="20" xfId="39" applyFont="1" applyFill="1" applyBorder="1" applyAlignment="1" applyProtection="1">
      <alignment horizontal="center" vertical="center"/>
    </xf>
    <xf numFmtId="0" fontId="5" fillId="0" borderId="20" xfId="38" applyFont="1" applyFill="1" applyBorder="1" applyAlignment="1" applyProtection="1">
      <alignment horizontal="center" vertical="center"/>
      <protection locked="0"/>
    </xf>
    <xf numFmtId="0" fontId="5" fillId="0" borderId="22" xfId="38" applyFont="1" applyFill="1" applyBorder="1" applyAlignment="1" applyProtection="1">
      <alignment horizontal="center" vertical="center"/>
      <protection locked="0"/>
    </xf>
    <xf numFmtId="49" fontId="36" fillId="25" borderId="49" xfId="39" applyNumberFormat="1" applyFont="1" applyFill="1" applyBorder="1" applyAlignment="1" applyProtection="1">
      <alignment horizontal="center" vertical="center" wrapText="1"/>
    </xf>
    <xf numFmtId="49" fontId="36" fillId="25" borderId="68" xfId="39" applyNumberFormat="1" applyFont="1" applyFill="1" applyBorder="1" applyAlignment="1" applyProtection="1">
      <alignment horizontal="center" vertical="center" wrapText="1"/>
    </xf>
    <xf numFmtId="49" fontId="36" fillId="25" borderId="64" xfId="39" applyNumberFormat="1" applyFont="1" applyFill="1" applyBorder="1" applyAlignment="1" applyProtection="1">
      <alignment horizontal="center" vertical="center" wrapText="1"/>
    </xf>
    <xf numFmtId="0" fontId="38" fillId="25" borderId="49" xfId="39" applyFont="1" applyFill="1" applyBorder="1" applyAlignment="1" applyProtection="1">
      <alignment horizontal="right" vertical="center"/>
    </xf>
    <xf numFmtId="0" fontId="38" fillId="25" borderId="68" xfId="39" applyFont="1" applyFill="1" applyBorder="1" applyAlignment="1" applyProtection="1">
      <alignment horizontal="right" vertical="center"/>
    </xf>
    <xf numFmtId="0" fontId="38" fillId="25" borderId="64" xfId="39" applyFont="1" applyFill="1" applyBorder="1" applyAlignment="1" applyProtection="1">
      <alignment horizontal="right" vertical="center"/>
    </xf>
    <xf numFmtId="0" fontId="36" fillId="25" borderId="49" xfId="39" applyFont="1" applyFill="1" applyBorder="1" applyAlignment="1" applyProtection="1">
      <alignment horizontal="center" vertical="center"/>
    </xf>
    <xf numFmtId="0" fontId="36" fillId="25" borderId="68" xfId="39" applyFont="1" applyFill="1" applyBorder="1" applyAlignment="1" applyProtection="1">
      <alignment horizontal="center" vertical="center"/>
    </xf>
    <xf numFmtId="0" fontId="36" fillId="25" borderId="64" xfId="39" applyFont="1" applyFill="1" applyBorder="1" applyAlignment="1" applyProtection="1">
      <alignment horizontal="center" vertical="center"/>
    </xf>
    <xf numFmtId="0" fontId="36" fillId="24" borderId="49" xfId="39" applyFont="1" applyFill="1" applyBorder="1" applyAlignment="1" applyProtection="1">
      <alignment horizontal="center"/>
    </xf>
    <xf numFmtId="0" fontId="36" fillId="24" borderId="68" xfId="39" applyFont="1" applyFill="1" applyBorder="1" applyAlignment="1" applyProtection="1">
      <alignment horizontal="center"/>
    </xf>
    <xf numFmtId="0" fontId="36" fillId="24" borderId="64" xfId="39" applyFont="1" applyFill="1" applyBorder="1" applyAlignment="1" applyProtection="1">
      <alignment horizontal="center"/>
    </xf>
    <xf numFmtId="3" fontId="36" fillId="24" borderId="74" xfId="39" applyNumberFormat="1" applyFont="1" applyFill="1" applyBorder="1" applyAlignment="1" applyProtection="1">
      <alignment horizontal="center"/>
    </xf>
    <xf numFmtId="3" fontId="36" fillId="24" borderId="29" xfId="39" applyNumberFormat="1" applyFont="1" applyFill="1" applyBorder="1" applyAlignment="1" applyProtection="1">
      <alignment horizontal="center"/>
    </xf>
    <xf numFmtId="3" fontId="36" fillId="24" borderId="78" xfId="39" applyNumberFormat="1" applyFont="1" applyFill="1" applyBorder="1" applyAlignment="1" applyProtection="1">
      <alignment horizontal="center"/>
    </xf>
    <xf numFmtId="3" fontId="36" fillId="24" borderId="80" xfId="39" applyNumberFormat="1" applyFont="1" applyFill="1" applyBorder="1" applyAlignment="1" applyProtection="1">
      <alignment horizontal="center"/>
    </xf>
    <xf numFmtId="3" fontId="36" fillId="24" borderId="47" xfId="39" applyNumberFormat="1" applyFont="1" applyFill="1" applyBorder="1" applyAlignment="1" applyProtection="1">
      <alignment horizontal="center"/>
    </xf>
    <xf numFmtId="3" fontId="36" fillId="24" borderId="34" xfId="39" applyNumberFormat="1" applyFont="1" applyFill="1" applyBorder="1" applyAlignment="1" applyProtection="1">
      <alignment horizontal="center"/>
    </xf>
    <xf numFmtId="0" fontId="36" fillId="25" borderId="21" xfId="39" applyFont="1" applyFill="1" applyBorder="1" applyAlignment="1" applyProtection="1">
      <alignment horizontal="right" vertical="center"/>
    </xf>
    <xf numFmtId="0" fontId="2" fillId="25" borderId="20" xfId="38" applyFont="1" applyFill="1" applyBorder="1" applyAlignment="1">
      <alignment horizontal="center" vertical="center" wrapText="1"/>
    </xf>
    <xf numFmtId="0" fontId="2" fillId="25" borderId="22" xfId="38" applyFont="1" applyFill="1" applyBorder="1" applyAlignment="1">
      <alignment horizontal="center" vertical="center" wrapText="1"/>
    </xf>
    <xf numFmtId="0" fontId="2" fillId="24" borderId="80" xfId="38" applyFill="1" applyBorder="1" applyAlignment="1">
      <alignment horizontal="center"/>
    </xf>
    <xf numFmtId="0" fontId="2" fillId="24" borderId="47" xfId="38" applyFill="1" applyBorder="1" applyAlignment="1">
      <alignment horizontal="center"/>
    </xf>
    <xf numFmtId="0" fontId="5" fillId="25" borderId="49" xfId="38" applyFont="1" applyFill="1" applyBorder="1" applyAlignment="1">
      <alignment horizontal="center"/>
    </xf>
    <xf numFmtId="0" fontId="5" fillId="25" borderId="68" xfId="38" applyFont="1" applyFill="1" applyBorder="1" applyAlignment="1">
      <alignment horizontal="center"/>
    </xf>
    <xf numFmtId="0" fontId="5" fillId="25" borderId="64" xfId="38" applyFont="1" applyFill="1" applyBorder="1" applyAlignment="1">
      <alignment horizontal="center"/>
    </xf>
    <xf numFmtId="164" fontId="36" fillId="24" borderId="73" xfId="39" applyNumberFormat="1" applyFont="1" applyFill="1" applyBorder="1" applyAlignment="1" applyProtection="1">
      <alignment horizontal="center"/>
    </xf>
    <xf numFmtId="0" fontId="0" fillId="24" borderId="53" xfId="0" applyFill="1" applyBorder="1" applyAlignment="1" applyProtection="1">
      <alignment horizontal="center"/>
    </xf>
    <xf numFmtId="3" fontId="36" fillId="24" borderId="20" xfId="39" applyNumberFormat="1" applyFont="1" applyFill="1" applyBorder="1" applyAlignment="1" applyProtection="1">
      <alignment horizontal="center"/>
    </xf>
    <xf numFmtId="3" fontId="36" fillId="24" borderId="21" xfId="39" applyNumberFormat="1" applyFont="1" applyFill="1" applyBorder="1" applyAlignment="1" applyProtection="1">
      <alignment horizontal="center"/>
    </xf>
    <xf numFmtId="3" fontId="36" fillId="24" borderId="22" xfId="39" applyNumberFormat="1" applyFont="1" applyFill="1" applyBorder="1" applyAlignment="1" applyProtection="1">
      <alignment horizontal="center"/>
    </xf>
    <xf numFmtId="0" fontId="36" fillId="24" borderId="20" xfId="39" applyFont="1" applyFill="1" applyBorder="1" applyAlignment="1" applyProtection="1">
      <alignment horizontal="center"/>
    </xf>
    <xf numFmtId="0" fontId="36" fillId="24" borderId="21" xfId="39" applyFont="1" applyFill="1" applyBorder="1" applyAlignment="1" applyProtection="1">
      <alignment horizontal="center"/>
    </xf>
    <xf numFmtId="0" fontId="36" fillId="24" borderId="22" xfId="39" applyFont="1" applyFill="1" applyBorder="1" applyAlignment="1" applyProtection="1">
      <alignment horizontal="center"/>
    </xf>
    <xf numFmtId="0" fontId="44" fillId="25" borderId="20" xfId="39" applyFont="1" applyFill="1" applyBorder="1" applyAlignment="1" applyProtection="1">
      <alignment horizontal="center" vertical="center"/>
    </xf>
    <xf numFmtId="0" fontId="36" fillId="25" borderId="48" xfId="39" applyFont="1" applyFill="1" applyBorder="1" applyAlignment="1" applyProtection="1">
      <alignment horizontal="right"/>
    </xf>
    <xf numFmtId="0" fontId="0" fillId="0" borderId="20" xfId="0" applyBorder="1" applyAlignment="1" applyProtection="1">
      <alignment horizontal="right"/>
    </xf>
    <xf numFmtId="0" fontId="2" fillId="25" borderId="48" xfId="38" applyFont="1" applyFill="1" applyBorder="1" applyAlignment="1" applyProtection="1">
      <alignment horizontal="center" vertical="center"/>
    </xf>
    <xf numFmtId="0" fontId="7" fillId="25" borderId="48" xfId="38" applyFont="1" applyFill="1" applyBorder="1" applyAlignment="1" applyProtection="1">
      <alignment horizontal="center" vertical="center"/>
    </xf>
    <xf numFmtId="0" fontId="7" fillId="25" borderId="33" xfId="38" applyFont="1" applyFill="1" applyBorder="1" applyAlignment="1" applyProtection="1">
      <alignment horizontal="center" vertical="center"/>
    </xf>
    <xf numFmtId="0" fontId="7" fillId="25" borderId="80" xfId="38" applyFont="1" applyFill="1" applyBorder="1" applyAlignment="1" applyProtection="1">
      <alignment horizontal="center" vertical="center"/>
    </xf>
    <xf numFmtId="0" fontId="36" fillId="25" borderId="72" xfId="39" applyFont="1" applyFill="1" applyBorder="1" applyAlignment="1" applyProtection="1">
      <alignment horizontal="right"/>
    </xf>
    <xf numFmtId="0" fontId="36" fillId="25" borderId="85" xfId="39" applyFont="1" applyFill="1" applyBorder="1" applyAlignment="1" applyProtection="1">
      <alignment horizontal="right"/>
    </xf>
    <xf numFmtId="0" fontId="36" fillId="25" borderId="48" xfId="39" applyFont="1" applyFill="1" applyBorder="1" applyAlignment="1" applyProtection="1">
      <alignment horizontal="center"/>
    </xf>
    <xf numFmtId="0" fontId="36" fillId="24" borderId="48" xfId="39" applyFont="1" applyFill="1" applyBorder="1" applyAlignment="1" applyProtection="1">
      <alignment horizontal="center"/>
    </xf>
    <xf numFmtId="0" fontId="38" fillId="0" borderId="20" xfId="39" applyFont="1" applyBorder="1" applyAlignment="1" applyProtection="1">
      <alignment horizontal="center"/>
    </xf>
    <xf numFmtId="0" fontId="38" fillId="0" borderId="21" xfId="39" applyFont="1" applyBorder="1" applyAlignment="1" applyProtection="1">
      <alignment horizontal="center"/>
    </xf>
    <xf numFmtId="0" fontId="38" fillId="0" borderId="22" xfId="39" applyFont="1" applyBorder="1" applyAlignment="1" applyProtection="1">
      <alignment horizontal="center"/>
    </xf>
    <xf numFmtId="167" fontId="5" fillId="0" borderId="20" xfId="38" applyNumberFormat="1" applyFont="1" applyBorder="1" applyAlignment="1">
      <alignment horizontal="center"/>
    </xf>
    <xf numFmtId="167" fontId="5" fillId="0" borderId="21" xfId="38" applyNumberFormat="1" applyFont="1" applyBorder="1" applyAlignment="1">
      <alignment horizontal="center"/>
    </xf>
    <xf numFmtId="167" fontId="5" fillId="0" borderId="22" xfId="38" applyNumberFormat="1" applyFont="1" applyBorder="1" applyAlignment="1">
      <alignment horizontal="center"/>
    </xf>
    <xf numFmtId="0" fontId="38" fillId="25" borderId="69" xfId="39" applyFont="1" applyFill="1" applyBorder="1" applyAlignment="1" applyProtection="1">
      <alignment horizontal="center" vertical="center"/>
    </xf>
    <xf numFmtId="0" fontId="38" fillId="25" borderId="77" xfId="39" applyFont="1" applyFill="1" applyBorder="1" applyAlignment="1" applyProtection="1">
      <alignment horizontal="center" vertical="center"/>
    </xf>
    <xf numFmtId="0" fontId="38" fillId="25" borderId="82" xfId="39" applyFont="1" applyFill="1" applyBorder="1" applyAlignment="1" applyProtection="1">
      <alignment horizontal="center" vertical="center"/>
    </xf>
    <xf numFmtId="0" fontId="7" fillId="0" borderId="20" xfId="38" applyFont="1" applyFill="1" applyBorder="1" applyAlignment="1" applyProtection="1">
      <alignment horizontal="center" vertical="center"/>
      <protection locked="0"/>
    </xf>
    <xf numFmtId="0" fontId="7" fillId="0" borderId="22" xfId="38" applyFont="1" applyFill="1" applyBorder="1" applyAlignment="1" applyProtection="1">
      <alignment horizontal="center" vertical="center"/>
      <protection locked="0"/>
    </xf>
    <xf numFmtId="0" fontId="38" fillId="25" borderId="49" xfId="39" applyFont="1" applyFill="1" applyBorder="1" applyAlignment="1" applyProtection="1">
      <alignment horizontal="right"/>
    </xf>
    <xf numFmtId="0" fontId="38" fillId="25" borderId="68" xfId="39" applyFont="1" applyFill="1" applyBorder="1" applyAlignment="1" applyProtection="1">
      <alignment horizontal="right"/>
    </xf>
    <xf numFmtId="0" fontId="38" fillId="25" borderId="64" xfId="39" applyFont="1" applyFill="1" applyBorder="1" applyAlignment="1" applyProtection="1">
      <alignment horizontal="right"/>
    </xf>
    <xf numFmtId="49" fontId="36" fillId="25" borderId="48" xfId="39" applyNumberFormat="1" applyFont="1" applyFill="1" applyBorder="1" applyAlignment="1" applyProtection="1">
      <alignment horizontal="center" vertical="center" wrapText="1"/>
    </xf>
    <xf numFmtId="0" fontId="36" fillId="25" borderId="49" xfId="39" applyFont="1" applyFill="1" applyBorder="1" applyAlignment="1" applyProtection="1">
      <alignment horizontal="right"/>
    </xf>
    <xf numFmtId="0" fontId="36" fillId="25" borderId="68" xfId="39" applyFont="1" applyFill="1" applyBorder="1" applyAlignment="1" applyProtection="1">
      <alignment horizontal="right"/>
    </xf>
    <xf numFmtId="0" fontId="36" fillId="25" borderId="64" xfId="39" applyFont="1" applyFill="1" applyBorder="1" applyAlignment="1" applyProtection="1">
      <alignment horizontal="right"/>
    </xf>
    <xf numFmtId="0" fontId="37" fillId="0" borderId="0" xfId="39" applyFont="1" applyAlignment="1">
      <alignment horizontal="left" wrapText="1"/>
    </xf>
    <xf numFmtId="0" fontId="75" fillId="0" borderId="0" xfId="39" applyFont="1" applyAlignment="1">
      <alignment horizontal="left" vertical="center"/>
    </xf>
    <xf numFmtId="0" fontId="50" fillId="0" borderId="0" xfId="39" applyFont="1" applyAlignment="1">
      <alignment horizontal="center" vertical="center"/>
    </xf>
    <xf numFmtId="0" fontId="36" fillId="25" borderId="62" xfId="39" applyFont="1" applyFill="1" applyBorder="1" applyAlignment="1">
      <alignment horizontal="center" vertical="center" wrapText="1"/>
    </xf>
    <xf numFmtId="0" fontId="36" fillId="25" borderId="33" xfId="39" applyFont="1" applyFill="1" applyBorder="1" applyAlignment="1">
      <alignment horizontal="center" vertical="center" wrapText="1"/>
    </xf>
    <xf numFmtId="0" fontId="36" fillId="25" borderId="77" xfId="39" applyFont="1" applyFill="1" applyBorder="1" applyAlignment="1">
      <alignment horizontal="right"/>
    </xf>
    <xf numFmtId="0" fontId="36" fillId="25" borderId="82" xfId="39" applyFont="1" applyFill="1" applyBorder="1" applyAlignment="1">
      <alignment horizontal="right"/>
    </xf>
    <xf numFmtId="0" fontId="36" fillId="25" borderId="49" xfId="39" applyFont="1" applyFill="1" applyBorder="1" applyAlignment="1">
      <alignment horizontal="right"/>
    </xf>
    <xf numFmtId="0" fontId="36" fillId="25" borderId="69" xfId="39" applyFont="1" applyFill="1" applyBorder="1" applyAlignment="1">
      <alignment horizontal="right"/>
    </xf>
    <xf numFmtId="0" fontId="31" fillId="0" borderId="0" xfId="39" applyFont="1" applyAlignment="1">
      <alignment horizontal="center" vertical="center"/>
    </xf>
  </cellXfs>
  <cellStyles count="5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28" builtinId="4"/>
    <cellStyle name="Currency 2" xfId="45" xr:uid="{00000000-0005-0000-0000-00001C000000}"/>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 2" xfId="38" xr:uid="{00000000-0005-0000-0000-000027000000}"/>
    <cellStyle name="Normal 3" xfId="47" xr:uid="{00000000-0005-0000-0000-000028000000}"/>
    <cellStyle name="Normal 4" xfId="48" xr:uid="{00000000-0005-0000-0000-000029000000}"/>
    <cellStyle name="Normal 5" xfId="51" xr:uid="{00000000-0005-0000-0000-00002A000000}"/>
    <cellStyle name="Normal_TMT 2 Price Schedule FINAL v3" xfId="50" xr:uid="{00000000-0005-0000-0000-00002B000000}"/>
    <cellStyle name="Normal_TMT Price schedule using stages" xfId="49" xr:uid="{00000000-0005-0000-0000-00002C000000}"/>
    <cellStyle name="Normal_TMT101 MS 2x12 Energy Costs V1_2" xfId="39" xr:uid="{00000000-0005-0000-0000-00002D000000}"/>
    <cellStyle name="Note" xfId="40" builtinId="10" customBuiltin="1"/>
    <cellStyle name="Note 2" xfId="46" xr:uid="{00000000-0005-0000-0000-00002F000000}"/>
    <cellStyle name="Output" xfId="41" builtinId="21" customBuiltin="1"/>
    <cellStyle name="Title" xfId="42" builtinId="15" customBuiltin="1"/>
    <cellStyle name="Total" xfId="43" builtinId="25" customBuiltin="1"/>
    <cellStyle name="Warning Text" xfId="44" builtinId="11" customBuiltin="1"/>
  </cellStyles>
  <dxfs count="2">
    <dxf>
      <font>
        <color rgb="FFC00000"/>
      </font>
      <fill>
        <patternFill>
          <bgColor rgb="FFFFC7CE"/>
        </patternFill>
      </fill>
    </dxf>
    <dxf>
      <font>
        <color rgb="FF9C0006"/>
      </font>
      <fill>
        <patternFill>
          <bgColor rgb="FFFFC7CE"/>
        </patternFill>
      </fill>
    </dxf>
  </dxfs>
  <tableStyles count="0" defaultTableStyle="TableStyleMedium2" defaultPivotStyle="PivotStyleLight16"/>
  <colors>
    <mruColors>
      <color rgb="FFFFC7CE"/>
      <color rgb="FFFF6DCE"/>
      <color rgb="FFFF3300"/>
      <color rgb="FFFF6DCD"/>
      <color rgb="FFFF6D9B"/>
      <color rgb="FF99CCFF"/>
      <color rgb="FFFF896D"/>
      <color rgb="FFFF674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GB"/>
              <a:t>Weather Graph</a:t>
            </a:r>
          </a:p>
        </c:rich>
      </c:tx>
      <c:layout>
        <c:manualLayout>
          <c:xMode val="edge"/>
          <c:yMode val="edge"/>
          <c:x val="0.39519366897319652"/>
          <c:y val="2.7538704401080302E-2"/>
        </c:manualLayout>
      </c:layout>
      <c:overlay val="0"/>
      <c:spPr>
        <a:noFill/>
        <a:ln w="25400">
          <a:noFill/>
        </a:ln>
      </c:spPr>
    </c:title>
    <c:autoTitleDeleted val="0"/>
    <c:plotArea>
      <c:layout>
        <c:manualLayout>
          <c:layoutTarget val="inner"/>
          <c:xMode val="edge"/>
          <c:yMode val="edge"/>
          <c:x val="0.11969714680567416"/>
          <c:y val="0.18840613041732218"/>
          <c:w val="0.67272826812302977"/>
          <c:h val="0.70289979424923998"/>
        </c:manualLayout>
      </c:layout>
      <c:lineChart>
        <c:grouping val="standard"/>
        <c:varyColors val="0"/>
        <c:ser>
          <c:idx val="0"/>
          <c:order val="0"/>
          <c:tx>
            <c:strRef>
              <c:f>'AMI Energy Costs'!$C$124</c:f>
              <c:strCache>
                <c:ptCount val="1"/>
              </c:strCache>
            </c:strRef>
          </c:tx>
          <c:spPr>
            <a:ln w="38100">
              <a:solidFill>
                <a:srgbClr val="000080"/>
              </a:solidFill>
              <a:prstDash val="solid"/>
            </a:ln>
          </c:spPr>
          <c:marker>
            <c:symbol val="none"/>
          </c:marker>
          <c:cat>
            <c:strRef>
              <c:f>'AMI Energy Costs'!$B$125:$B$148</c:f>
              <c:strCache>
                <c:ptCount val="24"/>
                <c:pt idx="0">
                  <c:v>Time</c:v>
                </c:pt>
                <c:pt idx="1">
                  <c:v>00:00:00</c:v>
                </c:pt>
                <c:pt idx="2">
                  <c:v>01:00:00</c:v>
                </c:pt>
                <c:pt idx="3">
                  <c:v>02:00:00</c:v>
                </c:pt>
                <c:pt idx="4">
                  <c:v>03:00:00</c:v>
                </c:pt>
                <c:pt idx="5">
                  <c:v>04:00:00</c:v>
                </c:pt>
                <c:pt idx="6">
                  <c:v>05:00:00</c:v>
                </c:pt>
                <c:pt idx="7">
                  <c:v>06:00:00</c:v>
                </c:pt>
                <c:pt idx="8">
                  <c:v>07:00:00</c:v>
                </c:pt>
                <c:pt idx="9">
                  <c:v>08:00:00</c:v>
                </c:pt>
                <c:pt idx="10">
                  <c:v>09:00:00</c:v>
                </c:pt>
                <c:pt idx="11">
                  <c:v>10:00:00</c:v>
                </c:pt>
                <c:pt idx="12">
                  <c:v>11:00:00</c:v>
                </c:pt>
                <c:pt idx="13">
                  <c:v>12:00:00</c:v>
                </c:pt>
                <c:pt idx="14">
                  <c:v>13:00:00</c:v>
                </c:pt>
                <c:pt idx="15">
                  <c:v>14:00:00</c:v>
                </c:pt>
                <c:pt idx="16">
                  <c:v>15:00:00</c:v>
                </c:pt>
                <c:pt idx="17">
                  <c:v>16:00:00</c:v>
                </c:pt>
                <c:pt idx="18">
                  <c:v>17:00:00</c:v>
                </c:pt>
                <c:pt idx="19">
                  <c:v>18:00:00</c:v>
                </c:pt>
                <c:pt idx="20">
                  <c:v>19:00:00</c:v>
                </c:pt>
                <c:pt idx="21">
                  <c:v>20:00:00</c:v>
                </c:pt>
                <c:pt idx="22">
                  <c:v>21:00:00</c:v>
                </c:pt>
                <c:pt idx="23">
                  <c:v>22:00:00</c:v>
                </c:pt>
              </c:strCache>
            </c:strRef>
          </c:cat>
          <c:val>
            <c:numRef>
              <c:f>'AMI Energy Costs'!$C$125:$C$148</c:f>
              <c:numCache>
                <c:formatCode>0.0</c:formatCode>
                <c:ptCount val="24"/>
                <c:pt idx="0" formatCode="General">
                  <c:v>0</c:v>
                </c:pt>
                <c:pt idx="1">
                  <c:v>1</c:v>
                </c:pt>
                <c:pt idx="2">
                  <c:v>1</c:v>
                </c:pt>
                <c:pt idx="3">
                  <c:v>-2</c:v>
                </c:pt>
                <c:pt idx="4">
                  <c:v>0</c:v>
                </c:pt>
                <c:pt idx="5">
                  <c:v>-1</c:v>
                </c:pt>
                <c:pt idx="6">
                  <c:v>-1</c:v>
                </c:pt>
                <c:pt idx="7">
                  <c:v>-1</c:v>
                </c:pt>
                <c:pt idx="8">
                  <c:v>0</c:v>
                </c:pt>
                <c:pt idx="9">
                  <c:v>2</c:v>
                </c:pt>
                <c:pt idx="10">
                  <c:v>3</c:v>
                </c:pt>
                <c:pt idx="11">
                  <c:v>6</c:v>
                </c:pt>
                <c:pt idx="12">
                  <c:v>8</c:v>
                </c:pt>
                <c:pt idx="13">
                  <c:v>11</c:v>
                </c:pt>
                <c:pt idx="14">
                  <c:v>12</c:v>
                </c:pt>
                <c:pt idx="15">
                  <c:v>13</c:v>
                </c:pt>
                <c:pt idx="16">
                  <c:v>14</c:v>
                </c:pt>
                <c:pt idx="17">
                  <c:v>13</c:v>
                </c:pt>
                <c:pt idx="18">
                  <c:v>12</c:v>
                </c:pt>
                <c:pt idx="19">
                  <c:v>10</c:v>
                </c:pt>
                <c:pt idx="20">
                  <c:v>7</c:v>
                </c:pt>
                <c:pt idx="21">
                  <c:v>8</c:v>
                </c:pt>
                <c:pt idx="22">
                  <c:v>8</c:v>
                </c:pt>
                <c:pt idx="23">
                  <c:v>8</c:v>
                </c:pt>
              </c:numCache>
            </c:numRef>
          </c:val>
          <c:smooth val="0"/>
          <c:extLst>
            <c:ext xmlns:c16="http://schemas.microsoft.com/office/drawing/2014/chart" uri="{C3380CC4-5D6E-409C-BE32-E72D297353CC}">
              <c16:uniqueId val="{00000000-3507-4233-A298-CD55AC02EBB5}"/>
            </c:ext>
          </c:extLst>
        </c:ser>
        <c:ser>
          <c:idx val="1"/>
          <c:order val="1"/>
          <c:tx>
            <c:strRef>
              <c:f>'AMI Energy Costs'!$D$124</c:f>
              <c:strCache>
                <c:ptCount val="1"/>
              </c:strCache>
            </c:strRef>
          </c:tx>
          <c:spPr>
            <a:ln w="25400">
              <a:solidFill>
                <a:srgbClr val="FF00FF"/>
              </a:solidFill>
              <a:prstDash val="solid"/>
            </a:ln>
          </c:spPr>
          <c:marker>
            <c:symbol val="none"/>
          </c:marker>
          <c:cat>
            <c:strRef>
              <c:f>'AMI Energy Costs'!$B$125:$B$148</c:f>
              <c:strCache>
                <c:ptCount val="24"/>
                <c:pt idx="0">
                  <c:v>Time</c:v>
                </c:pt>
                <c:pt idx="1">
                  <c:v>00:00:00</c:v>
                </c:pt>
                <c:pt idx="2">
                  <c:v>01:00:00</c:v>
                </c:pt>
                <c:pt idx="3">
                  <c:v>02:00:00</c:v>
                </c:pt>
                <c:pt idx="4">
                  <c:v>03:00:00</c:v>
                </c:pt>
                <c:pt idx="5">
                  <c:v>04:00:00</c:v>
                </c:pt>
                <c:pt idx="6">
                  <c:v>05:00:00</c:v>
                </c:pt>
                <c:pt idx="7">
                  <c:v>06:00:00</c:v>
                </c:pt>
                <c:pt idx="8">
                  <c:v>07:00:00</c:v>
                </c:pt>
                <c:pt idx="9">
                  <c:v>08:00:00</c:v>
                </c:pt>
                <c:pt idx="10">
                  <c:v>09:00:00</c:v>
                </c:pt>
                <c:pt idx="11">
                  <c:v>10:00:00</c:v>
                </c:pt>
                <c:pt idx="12">
                  <c:v>11:00:00</c:v>
                </c:pt>
                <c:pt idx="13">
                  <c:v>12:00:00</c:v>
                </c:pt>
                <c:pt idx="14">
                  <c:v>13:00:00</c:v>
                </c:pt>
                <c:pt idx="15">
                  <c:v>14:00:00</c:v>
                </c:pt>
                <c:pt idx="16">
                  <c:v>15:00:00</c:v>
                </c:pt>
                <c:pt idx="17">
                  <c:v>16:00:00</c:v>
                </c:pt>
                <c:pt idx="18">
                  <c:v>17:00:00</c:v>
                </c:pt>
                <c:pt idx="19">
                  <c:v>18:00:00</c:v>
                </c:pt>
                <c:pt idx="20">
                  <c:v>19:00:00</c:v>
                </c:pt>
                <c:pt idx="21">
                  <c:v>20:00:00</c:v>
                </c:pt>
                <c:pt idx="22">
                  <c:v>21:00:00</c:v>
                </c:pt>
                <c:pt idx="23">
                  <c:v>22:00:00</c:v>
                </c:pt>
              </c:strCache>
            </c:strRef>
          </c:cat>
          <c:val>
            <c:numRef>
              <c:f>'AMI Energy Costs'!$D$125:$D$148</c:f>
              <c:numCache>
                <c:formatCode>0.0</c:formatCode>
                <c:ptCount val="24"/>
                <c:pt idx="0" formatCode="General">
                  <c:v>0</c:v>
                </c:pt>
                <c:pt idx="1">
                  <c:v>0</c:v>
                </c:pt>
                <c:pt idx="2">
                  <c:v>0</c:v>
                </c:pt>
                <c:pt idx="3">
                  <c:v>-3</c:v>
                </c:pt>
                <c:pt idx="4">
                  <c:v>-1</c:v>
                </c:pt>
                <c:pt idx="5">
                  <c:v>-1</c:v>
                </c:pt>
                <c:pt idx="6">
                  <c:v>-1</c:v>
                </c:pt>
                <c:pt idx="7">
                  <c:v>-1</c:v>
                </c:pt>
                <c:pt idx="8">
                  <c:v>0</c:v>
                </c:pt>
                <c:pt idx="9">
                  <c:v>2</c:v>
                </c:pt>
                <c:pt idx="10">
                  <c:v>3</c:v>
                </c:pt>
                <c:pt idx="11">
                  <c:v>4</c:v>
                </c:pt>
                <c:pt idx="12">
                  <c:v>5</c:v>
                </c:pt>
                <c:pt idx="13">
                  <c:v>6</c:v>
                </c:pt>
                <c:pt idx="14">
                  <c:v>6</c:v>
                </c:pt>
                <c:pt idx="15">
                  <c:v>6</c:v>
                </c:pt>
                <c:pt idx="16">
                  <c:v>6</c:v>
                </c:pt>
                <c:pt idx="17">
                  <c:v>6</c:v>
                </c:pt>
                <c:pt idx="18">
                  <c:v>5</c:v>
                </c:pt>
                <c:pt idx="19">
                  <c:v>5</c:v>
                </c:pt>
                <c:pt idx="20">
                  <c:v>4</c:v>
                </c:pt>
                <c:pt idx="21">
                  <c:v>4</c:v>
                </c:pt>
                <c:pt idx="22">
                  <c:v>4</c:v>
                </c:pt>
                <c:pt idx="23">
                  <c:v>3</c:v>
                </c:pt>
              </c:numCache>
            </c:numRef>
          </c:val>
          <c:smooth val="0"/>
          <c:extLst>
            <c:ext xmlns:c16="http://schemas.microsoft.com/office/drawing/2014/chart" uri="{C3380CC4-5D6E-409C-BE32-E72D297353CC}">
              <c16:uniqueId val="{00000001-3507-4233-A298-CD55AC02EBB5}"/>
            </c:ext>
          </c:extLst>
        </c:ser>
        <c:dLbls>
          <c:showLegendKey val="0"/>
          <c:showVal val="0"/>
          <c:showCatName val="0"/>
          <c:showSerName val="0"/>
          <c:showPercent val="0"/>
          <c:showBubbleSize val="0"/>
        </c:dLbls>
        <c:marker val="1"/>
        <c:smooth val="0"/>
        <c:axId val="84503168"/>
        <c:axId val="84525824"/>
      </c:lineChart>
      <c:lineChart>
        <c:grouping val="standard"/>
        <c:varyColors val="0"/>
        <c:ser>
          <c:idx val="2"/>
          <c:order val="2"/>
          <c:tx>
            <c:strRef>
              <c:f>'AMI Energy Costs'!$F$124</c:f>
              <c:strCache>
                <c:ptCount val="1"/>
              </c:strCache>
            </c:strRef>
          </c:tx>
          <c:spPr>
            <a:ln w="25400">
              <a:solidFill>
                <a:srgbClr val="FFFF00"/>
              </a:solidFill>
              <a:prstDash val="solid"/>
            </a:ln>
          </c:spPr>
          <c:marker>
            <c:symbol val="none"/>
          </c:marker>
          <c:cat>
            <c:strRef>
              <c:f>'AMI Energy Costs'!$B$125:$B$148</c:f>
              <c:strCache>
                <c:ptCount val="24"/>
                <c:pt idx="0">
                  <c:v>Time</c:v>
                </c:pt>
                <c:pt idx="1">
                  <c:v>00:00:00</c:v>
                </c:pt>
                <c:pt idx="2">
                  <c:v>01:00:00</c:v>
                </c:pt>
                <c:pt idx="3">
                  <c:v>02:00:00</c:v>
                </c:pt>
                <c:pt idx="4">
                  <c:v>03:00:00</c:v>
                </c:pt>
                <c:pt idx="5">
                  <c:v>04:00:00</c:v>
                </c:pt>
                <c:pt idx="6">
                  <c:v>05:00:00</c:v>
                </c:pt>
                <c:pt idx="7">
                  <c:v>06:00:00</c:v>
                </c:pt>
                <c:pt idx="8">
                  <c:v>07:00:00</c:v>
                </c:pt>
                <c:pt idx="9">
                  <c:v>08:00:00</c:v>
                </c:pt>
                <c:pt idx="10">
                  <c:v>09:00:00</c:v>
                </c:pt>
                <c:pt idx="11">
                  <c:v>10:00:00</c:v>
                </c:pt>
                <c:pt idx="12">
                  <c:v>11:00:00</c:v>
                </c:pt>
                <c:pt idx="13">
                  <c:v>12:00:00</c:v>
                </c:pt>
                <c:pt idx="14">
                  <c:v>13:00:00</c:v>
                </c:pt>
                <c:pt idx="15">
                  <c:v>14:00:00</c:v>
                </c:pt>
                <c:pt idx="16">
                  <c:v>15:00:00</c:v>
                </c:pt>
                <c:pt idx="17">
                  <c:v>16:00:00</c:v>
                </c:pt>
                <c:pt idx="18">
                  <c:v>17:00:00</c:v>
                </c:pt>
                <c:pt idx="19">
                  <c:v>18:00:00</c:v>
                </c:pt>
                <c:pt idx="20">
                  <c:v>19:00:00</c:v>
                </c:pt>
                <c:pt idx="21">
                  <c:v>20:00:00</c:v>
                </c:pt>
                <c:pt idx="22">
                  <c:v>21:00:00</c:v>
                </c:pt>
                <c:pt idx="23">
                  <c:v>22:00:00</c:v>
                </c:pt>
              </c:strCache>
            </c:strRef>
          </c:cat>
          <c:val>
            <c:numRef>
              <c:f>'AMI Energy Costs'!$F$125:$F$148</c:f>
              <c:numCache>
                <c:formatCode>0.0%</c:formatCode>
                <c:ptCount val="24"/>
                <c:pt idx="0" formatCode="General">
                  <c:v>0</c:v>
                </c:pt>
                <c:pt idx="1">
                  <c:v>0.93</c:v>
                </c:pt>
                <c:pt idx="2">
                  <c:v>0.93</c:v>
                </c:pt>
                <c:pt idx="3">
                  <c:v>0.94699999999999995</c:v>
                </c:pt>
                <c:pt idx="4">
                  <c:v>0.93</c:v>
                </c:pt>
                <c:pt idx="5">
                  <c:v>1</c:v>
                </c:pt>
                <c:pt idx="6">
                  <c:v>1</c:v>
                </c:pt>
                <c:pt idx="7">
                  <c:v>1</c:v>
                </c:pt>
                <c:pt idx="8">
                  <c:v>1</c:v>
                </c:pt>
                <c:pt idx="9">
                  <c:v>1</c:v>
                </c:pt>
                <c:pt idx="10">
                  <c:v>1</c:v>
                </c:pt>
                <c:pt idx="11">
                  <c:v>0.87</c:v>
                </c:pt>
                <c:pt idx="12">
                  <c:v>0.81299999999999994</c:v>
                </c:pt>
                <c:pt idx="13">
                  <c:v>0.71199999999999997</c:v>
                </c:pt>
                <c:pt idx="14">
                  <c:v>0.66700000000000004</c:v>
                </c:pt>
                <c:pt idx="15">
                  <c:v>0.624</c:v>
                </c:pt>
                <c:pt idx="16">
                  <c:v>0.58499999999999996</c:v>
                </c:pt>
                <c:pt idx="17">
                  <c:v>0.624</c:v>
                </c:pt>
                <c:pt idx="18">
                  <c:v>0.622</c:v>
                </c:pt>
                <c:pt idx="19">
                  <c:v>0.71</c:v>
                </c:pt>
                <c:pt idx="20">
                  <c:v>0.81200000000000006</c:v>
                </c:pt>
                <c:pt idx="21">
                  <c:v>0.75800000000000001</c:v>
                </c:pt>
                <c:pt idx="22">
                  <c:v>0.75800000000000001</c:v>
                </c:pt>
                <c:pt idx="23">
                  <c:v>0.70599999999999996</c:v>
                </c:pt>
              </c:numCache>
            </c:numRef>
          </c:val>
          <c:smooth val="0"/>
          <c:extLst>
            <c:ext xmlns:c16="http://schemas.microsoft.com/office/drawing/2014/chart" uri="{C3380CC4-5D6E-409C-BE32-E72D297353CC}">
              <c16:uniqueId val="{00000002-3507-4233-A298-CD55AC02EBB5}"/>
            </c:ext>
          </c:extLst>
        </c:ser>
        <c:dLbls>
          <c:showLegendKey val="0"/>
          <c:showVal val="0"/>
          <c:showCatName val="0"/>
          <c:showSerName val="0"/>
          <c:showPercent val="0"/>
          <c:showBubbleSize val="0"/>
        </c:dLbls>
        <c:marker val="1"/>
        <c:smooth val="0"/>
        <c:axId val="84527744"/>
        <c:axId val="84537728"/>
      </c:lineChart>
      <c:catAx>
        <c:axId val="84503168"/>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Time of Day</a:t>
                </a:r>
              </a:p>
            </c:rich>
          </c:tx>
          <c:layout>
            <c:manualLayout>
              <c:xMode val="edge"/>
              <c:yMode val="edge"/>
              <c:x val="0.39385842678756067"/>
              <c:y val="0.91910494883791694"/>
            </c:manualLayout>
          </c:layout>
          <c:overlay val="0"/>
          <c:spPr>
            <a:noFill/>
            <a:ln w="25400">
              <a:noFill/>
            </a:ln>
          </c:spPr>
        </c:title>
        <c:numFmt formatCode="hh:mm" sourceLinked="0"/>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Arial"/>
                <a:ea typeface="Arial"/>
                <a:cs typeface="Arial"/>
              </a:defRPr>
            </a:pPr>
            <a:endParaRPr lang="en-US"/>
          </a:p>
        </c:txPr>
        <c:crossAx val="84525824"/>
        <c:crosses val="autoZero"/>
        <c:auto val="1"/>
        <c:lblAlgn val="ctr"/>
        <c:lblOffset val="40"/>
        <c:tickLblSkip val="4"/>
        <c:tickMarkSkip val="2"/>
        <c:noMultiLvlLbl val="0"/>
      </c:catAx>
      <c:valAx>
        <c:axId val="84525824"/>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GB"/>
                  <a:t>Temperature (DegC)</a:t>
                </a:r>
              </a:p>
            </c:rich>
          </c:tx>
          <c:layout>
            <c:manualLayout>
              <c:xMode val="edge"/>
              <c:yMode val="edge"/>
              <c:x val="2.0026723932235743E-2"/>
              <c:y val="0.4027540035756400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4503168"/>
        <c:crosses val="autoZero"/>
        <c:crossBetween val="between"/>
      </c:valAx>
      <c:catAx>
        <c:axId val="84527744"/>
        <c:scaling>
          <c:orientation val="minMax"/>
        </c:scaling>
        <c:delete val="1"/>
        <c:axPos val="b"/>
        <c:numFmt formatCode="General" sourceLinked="1"/>
        <c:majorTickMark val="out"/>
        <c:minorTickMark val="none"/>
        <c:tickLblPos val="none"/>
        <c:crossAx val="84537728"/>
        <c:crosses val="autoZero"/>
        <c:auto val="1"/>
        <c:lblAlgn val="ctr"/>
        <c:lblOffset val="100"/>
        <c:noMultiLvlLbl val="0"/>
      </c:catAx>
      <c:valAx>
        <c:axId val="84537728"/>
        <c:scaling>
          <c:orientation val="minMax"/>
        </c:scaling>
        <c:delete val="0"/>
        <c:axPos val="r"/>
        <c:title>
          <c:tx>
            <c:rich>
              <a:bodyPr/>
              <a:lstStyle/>
              <a:p>
                <a:pPr>
                  <a:defRPr sz="1200" b="1" i="0" u="none" strike="noStrike" baseline="0">
                    <a:solidFill>
                      <a:srgbClr val="000000"/>
                    </a:solidFill>
                    <a:latin typeface="Arial"/>
                    <a:ea typeface="Arial"/>
                    <a:cs typeface="Arial"/>
                  </a:defRPr>
                </a:pPr>
                <a:r>
                  <a:rPr lang="en-GB"/>
                  <a:t>Relative Humidity</a:t>
                </a:r>
              </a:p>
            </c:rich>
          </c:tx>
          <c:layout>
            <c:manualLayout>
              <c:xMode val="edge"/>
              <c:yMode val="edge"/>
              <c:x val="0.90654211405392504"/>
              <c:y val="0.42168682719007949"/>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4527744"/>
        <c:crosses val="max"/>
        <c:crossBetween val="between"/>
      </c:valAx>
      <c:spPr>
        <a:solidFill>
          <a:srgbClr val="C0C0C0"/>
        </a:solidFill>
        <a:ln w="12700">
          <a:solidFill>
            <a:srgbClr val="808080"/>
          </a:solidFill>
          <a:prstDash val="solid"/>
        </a:ln>
      </c:spPr>
    </c:plotArea>
    <c:legend>
      <c:legendPos val="r"/>
      <c:layout>
        <c:manualLayout>
          <c:xMode val="edge"/>
          <c:yMode val="edge"/>
          <c:x val="8.0303030303030307E-2"/>
          <c:y val="9.7826086956521743E-2"/>
          <c:w val="0.4681818181818182"/>
          <c:h val="5.0724637681159424E-2"/>
        </c:manualLayout>
      </c:layout>
      <c:overlay val="0"/>
      <c:spPr>
        <a:solidFill>
          <a:srgbClr val="FFFFFF"/>
        </a:solidFill>
        <a:ln w="3175">
          <a:solidFill>
            <a:srgbClr val="000000"/>
          </a:solidFill>
          <a:prstDash val="solid"/>
        </a:ln>
      </c:spPr>
      <c:txPr>
        <a:bodyPr/>
        <a:lstStyle/>
        <a:p>
          <a:pPr>
            <a:defRPr sz="1100" b="0" i="0" u="none" strike="noStrike" baseline="0">
              <a:solidFill>
                <a:sysClr val="windowText" lastClr="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189" r="0.75000000000000189"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GB"/>
              <a:t>Weather Graph</a:t>
            </a:r>
          </a:p>
        </c:rich>
      </c:tx>
      <c:layout>
        <c:manualLayout>
          <c:xMode val="edge"/>
          <c:yMode val="edge"/>
          <c:x val="0.39519366897319652"/>
          <c:y val="2.7538704401080302E-2"/>
        </c:manualLayout>
      </c:layout>
      <c:overlay val="0"/>
      <c:spPr>
        <a:noFill/>
        <a:ln w="25400">
          <a:noFill/>
        </a:ln>
      </c:spPr>
    </c:title>
    <c:autoTitleDeleted val="0"/>
    <c:plotArea>
      <c:layout>
        <c:manualLayout>
          <c:layoutTarget val="inner"/>
          <c:xMode val="edge"/>
          <c:yMode val="edge"/>
          <c:x val="0.11969714680567416"/>
          <c:y val="0.18840613041732218"/>
          <c:w val="0.67272826812302977"/>
          <c:h val="0.70289979424923998"/>
        </c:manualLayout>
      </c:layout>
      <c:lineChart>
        <c:grouping val="standard"/>
        <c:varyColors val="0"/>
        <c:ser>
          <c:idx val="0"/>
          <c:order val="0"/>
          <c:tx>
            <c:strRef>
              <c:f>'MS3 3x18 Energy Costs'!$C$125</c:f>
              <c:strCache>
                <c:ptCount val="1"/>
                <c:pt idx="0">
                  <c:v>Temp</c:v>
                </c:pt>
              </c:strCache>
            </c:strRef>
          </c:tx>
          <c:spPr>
            <a:ln w="38100">
              <a:solidFill>
                <a:srgbClr val="000080"/>
              </a:solidFill>
              <a:prstDash val="solid"/>
            </a:ln>
          </c:spPr>
          <c:marker>
            <c:symbol val="none"/>
          </c:marker>
          <c:cat>
            <c:numRef>
              <c:f>'MS3 3x18 Energy Costs'!$B$126:$B$149</c:f>
              <c:numCache>
                <c:formatCode>[$-F400]h:mm:ss\ AM/PM</c:formatCode>
                <c:ptCount val="24"/>
                <c:pt idx="0">
                  <c:v>0</c:v>
                </c:pt>
                <c:pt idx="1">
                  <c:v>4.1666666666666664E-2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'MS3 3x18 Energy Costs'!$C$126:$C$149</c:f>
              <c:numCache>
                <c:formatCode>0.0</c:formatCode>
                <c:ptCount val="24"/>
                <c:pt idx="0">
                  <c:v>1</c:v>
                </c:pt>
                <c:pt idx="1">
                  <c:v>1</c:v>
                </c:pt>
                <c:pt idx="2">
                  <c:v>-2</c:v>
                </c:pt>
                <c:pt idx="3">
                  <c:v>0</c:v>
                </c:pt>
                <c:pt idx="4">
                  <c:v>-1</c:v>
                </c:pt>
                <c:pt idx="5">
                  <c:v>-1</c:v>
                </c:pt>
                <c:pt idx="6">
                  <c:v>-1</c:v>
                </c:pt>
                <c:pt idx="7">
                  <c:v>0</c:v>
                </c:pt>
                <c:pt idx="8">
                  <c:v>2</c:v>
                </c:pt>
                <c:pt idx="9">
                  <c:v>3</c:v>
                </c:pt>
                <c:pt idx="10">
                  <c:v>6</c:v>
                </c:pt>
                <c:pt idx="11">
                  <c:v>8</c:v>
                </c:pt>
                <c:pt idx="12">
                  <c:v>11</c:v>
                </c:pt>
                <c:pt idx="13">
                  <c:v>12</c:v>
                </c:pt>
                <c:pt idx="14">
                  <c:v>13</c:v>
                </c:pt>
                <c:pt idx="15">
                  <c:v>14</c:v>
                </c:pt>
                <c:pt idx="16">
                  <c:v>13</c:v>
                </c:pt>
                <c:pt idx="17">
                  <c:v>12</c:v>
                </c:pt>
                <c:pt idx="18">
                  <c:v>10</c:v>
                </c:pt>
                <c:pt idx="19">
                  <c:v>7</c:v>
                </c:pt>
                <c:pt idx="20">
                  <c:v>8</c:v>
                </c:pt>
                <c:pt idx="21">
                  <c:v>8</c:v>
                </c:pt>
                <c:pt idx="22">
                  <c:v>8</c:v>
                </c:pt>
                <c:pt idx="23">
                  <c:v>7</c:v>
                </c:pt>
              </c:numCache>
            </c:numRef>
          </c:val>
          <c:smooth val="0"/>
          <c:extLst>
            <c:ext xmlns:c16="http://schemas.microsoft.com/office/drawing/2014/chart" uri="{C3380CC4-5D6E-409C-BE32-E72D297353CC}">
              <c16:uniqueId val="{00000000-8A7C-4DBE-994B-A4A2D0DA1059}"/>
            </c:ext>
          </c:extLst>
        </c:ser>
        <c:ser>
          <c:idx val="1"/>
          <c:order val="1"/>
          <c:tx>
            <c:strRef>
              <c:f>'MS3 3x18 Energy Costs'!$D$125</c:f>
              <c:strCache>
                <c:ptCount val="1"/>
                <c:pt idx="0">
                  <c:v>Dew Point</c:v>
                </c:pt>
              </c:strCache>
            </c:strRef>
          </c:tx>
          <c:spPr>
            <a:ln w="25400">
              <a:solidFill>
                <a:srgbClr val="FF00FF"/>
              </a:solidFill>
              <a:prstDash val="solid"/>
            </a:ln>
          </c:spPr>
          <c:marker>
            <c:symbol val="none"/>
          </c:marker>
          <c:cat>
            <c:numRef>
              <c:f>'MS3 3x18 Energy Costs'!$B$126:$B$149</c:f>
              <c:numCache>
                <c:formatCode>[$-F400]h:mm:ss\ AM/PM</c:formatCode>
                <c:ptCount val="24"/>
                <c:pt idx="0">
                  <c:v>0</c:v>
                </c:pt>
                <c:pt idx="1">
                  <c:v>4.1666666666666664E-2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'MS3 3x18 Energy Costs'!$D$126:$D$149</c:f>
              <c:numCache>
                <c:formatCode>0.0</c:formatCode>
                <c:ptCount val="24"/>
                <c:pt idx="0">
                  <c:v>0</c:v>
                </c:pt>
                <c:pt idx="1">
                  <c:v>0</c:v>
                </c:pt>
                <c:pt idx="2">
                  <c:v>-3</c:v>
                </c:pt>
                <c:pt idx="3">
                  <c:v>-1</c:v>
                </c:pt>
                <c:pt idx="4">
                  <c:v>-1</c:v>
                </c:pt>
                <c:pt idx="5">
                  <c:v>-1</c:v>
                </c:pt>
                <c:pt idx="6">
                  <c:v>-1</c:v>
                </c:pt>
                <c:pt idx="7">
                  <c:v>0</c:v>
                </c:pt>
                <c:pt idx="8">
                  <c:v>2</c:v>
                </c:pt>
                <c:pt idx="9">
                  <c:v>3</c:v>
                </c:pt>
                <c:pt idx="10">
                  <c:v>4</c:v>
                </c:pt>
                <c:pt idx="11">
                  <c:v>5</c:v>
                </c:pt>
                <c:pt idx="12">
                  <c:v>6</c:v>
                </c:pt>
                <c:pt idx="13">
                  <c:v>6</c:v>
                </c:pt>
                <c:pt idx="14">
                  <c:v>6</c:v>
                </c:pt>
                <c:pt idx="15">
                  <c:v>6</c:v>
                </c:pt>
                <c:pt idx="16">
                  <c:v>6</c:v>
                </c:pt>
                <c:pt idx="17">
                  <c:v>5</c:v>
                </c:pt>
                <c:pt idx="18">
                  <c:v>5</c:v>
                </c:pt>
                <c:pt idx="19">
                  <c:v>4</c:v>
                </c:pt>
                <c:pt idx="20">
                  <c:v>4</c:v>
                </c:pt>
                <c:pt idx="21">
                  <c:v>4</c:v>
                </c:pt>
                <c:pt idx="22">
                  <c:v>3</c:v>
                </c:pt>
                <c:pt idx="23">
                  <c:v>3</c:v>
                </c:pt>
              </c:numCache>
            </c:numRef>
          </c:val>
          <c:smooth val="0"/>
          <c:extLst>
            <c:ext xmlns:c16="http://schemas.microsoft.com/office/drawing/2014/chart" uri="{C3380CC4-5D6E-409C-BE32-E72D297353CC}">
              <c16:uniqueId val="{00000001-8A7C-4DBE-994B-A4A2D0DA1059}"/>
            </c:ext>
          </c:extLst>
        </c:ser>
        <c:dLbls>
          <c:showLegendKey val="0"/>
          <c:showVal val="0"/>
          <c:showCatName val="0"/>
          <c:showSerName val="0"/>
          <c:showPercent val="0"/>
          <c:showBubbleSize val="0"/>
        </c:dLbls>
        <c:marker val="1"/>
        <c:smooth val="0"/>
        <c:axId val="84592512"/>
        <c:axId val="84598784"/>
      </c:lineChart>
      <c:lineChart>
        <c:grouping val="standard"/>
        <c:varyColors val="0"/>
        <c:ser>
          <c:idx val="2"/>
          <c:order val="2"/>
          <c:tx>
            <c:strRef>
              <c:f>'MS3 3x18 Energy Costs'!$F$125</c:f>
              <c:strCache>
                <c:ptCount val="1"/>
                <c:pt idx="0">
                  <c:v>Rel.Humid</c:v>
                </c:pt>
              </c:strCache>
            </c:strRef>
          </c:tx>
          <c:spPr>
            <a:ln w="25400">
              <a:solidFill>
                <a:srgbClr val="FFFF00"/>
              </a:solidFill>
              <a:prstDash val="solid"/>
            </a:ln>
          </c:spPr>
          <c:marker>
            <c:symbol val="none"/>
          </c:marker>
          <c:cat>
            <c:numRef>
              <c:f>'MS3 3x18 Energy Costs'!$B$126:$B$149</c:f>
              <c:numCache>
                <c:formatCode>[$-F400]h:mm:ss\ AM/PM</c:formatCode>
                <c:ptCount val="24"/>
                <c:pt idx="0">
                  <c:v>0</c:v>
                </c:pt>
                <c:pt idx="1">
                  <c:v>4.1666666666666664E-2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'MS3 3x18 Energy Costs'!$F$126:$F$149</c:f>
              <c:numCache>
                <c:formatCode>0.0%</c:formatCode>
                <c:ptCount val="24"/>
                <c:pt idx="0">
                  <c:v>0.93</c:v>
                </c:pt>
                <c:pt idx="1">
                  <c:v>0.93</c:v>
                </c:pt>
                <c:pt idx="2">
                  <c:v>0.94699999999999995</c:v>
                </c:pt>
                <c:pt idx="3">
                  <c:v>0.93</c:v>
                </c:pt>
                <c:pt idx="4">
                  <c:v>1</c:v>
                </c:pt>
                <c:pt idx="5">
                  <c:v>1</c:v>
                </c:pt>
                <c:pt idx="6">
                  <c:v>1</c:v>
                </c:pt>
                <c:pt idx="7">
                  <c:v>1</c:v>
                </c:pt>
                <c:pt idx="8">
                  <c:v>1</c:v>
                </c:pt>
                <c:pt idx="9">
                  <c:v>1</c:v>
                </c:pt>
                <c:pt idx="10">
                  <c:v>0.87</c:v>
                </c:pt>
                <c:pt idx="11">
                  <c:v>0.81299999999999994</c:v>
                </c:pt>
                <c:pt idx="12">
                  <c:v>0.71199999999999997</c:v>
                </c:pt>
                <c:pt idx="13">
                  <c:v>0.66700000000000004</c:v>
                </c:pt>
                <c:pt idx="14">
                  <c:v>0.624</c:v>
                </c:pt>
                <c:pt idx="15">
                  <c:v>0.58499999999999996</c:v>
                </c:pt>
                <c:pt idx="16">
                  <c:v>0.624</c:v>
                </c:pt>
                <c:pt idx="17">
                  <c:v>0.622</c:v>
                </c:pt>
                <c:pt idx="18">
                  <c:v>0.71</c:v>
                </c:pt>
                <c:pt idx="19">
                  <c:v>0.81200000000000006</c:v>
                </c:pt>
                <c:pt idx="20">
                  <c:v>0.75800000000000001</c:v>
                </c:pt>
                <c:pt idx="21">
                  <c:v>0.75800000000000001</c:v>
                </c:pt>
                <c:pt idx="22">
                  <c:v>0.70599999999999996</c:v>
                </c:pt>
                <c:pt idx="23">
                  <c:v>0.75600000000000001</c:v>
                </c:pt>
              </c:numCache>
            </c:numRef>
          </c:val>
          <c:smooth val="0"/>
          <c:extLst>
            <c:ext xmlns:c16="http://schemas.microsoft.com/office/drawing/2014/chart" uri="{C3380CC4-5D6E-409C-BE32-E72D297353CC}">
              <c16:uniqueId val="{00000002-8A7C-4DBE-994B-A4A2D0DA1059}"/>
            </c:ext>
          </c:extLst>
        </c:ser>
        <c:dLbls>
          <c:showLegendKey val="0"/>
          <c:showVal val="0"/>
          <c:showCatName val="0"/>
          <c:showSerName val="0"/>
          <c:showPercent val="0"/>
          <c:showBubbleSize val="0"/>
        </c:dLbls>
        <c:marker val="1"/>
        <c:smooth val="0"/>
        <c:axId val="84600704"/>
        <c:axId val="84602240"/>
      </c:lineChart>
      <c:catAx>
        <c:axId val="84592512"/>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Time of Day</a:t>
                </a:r>
              </a:p>
            </c:rich>
          </c:tx>
          <c:layout>
            <c:manualLayout>
              <c:xMode val="edge"/>
              <c:yMode val="edge"/>
              <c:x val="0.39385842678756067"/>
              <c:y val="0.91910494883791694"/>
            </c:manualLayout>
          </c:layout>
          <c:overlay val="0"/>
          <c:spPr>
            <a:noFill/>
            <a:ln w="25400">
              <a:noFill/>
            </a:ln>
          </c:spPr>
        </c:title>
        <c:numFmt formatCode="hh:mm" sourceLinked="0"/>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Arial"/>
                <a:ea typeface="Arial"/>
                <a:cs typeface="Arial"/>
              </a:defRPr>
            </a:pPr>
            <a:endParaRPr lang="en-US"/>
          </a:p>
        </c:txPr>
        <c:crossAx val="84598784"/>
        <c:crosses val="autoZero"/>
        <c:auto val="1"/>
        <c:lblAlgn val="ctr"/>
        <c:lblOffset val="40"/>
        <c:tickLblSkip val="4"/>
        <c:tickMarkSkip val="2"/>
        <c:noMultiLvlLbl val="0"/>
      </c:catAx>
      <c:valAx>
        <c:axId val="84598784"/>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GB"/>
                  <a:t>Temperature (DegC)</a:t>
                </a:r>
              </a:p>
            </c:rich>
          </c:tx>
          <c:layout>
            <c:manualLayout>
              <c:xMode val="edge"/>
              <c:yMode val="edge"/>
              <c:x val="2.0026723932235743E-2"/>
              <c:y val="0.4027540035756400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4592512"/>
        <c:crosses val="autoZero"/>
        <c:crossBetween val="between"/>
      </c:valAx>
      <c:catAx>
        <c:axId val="84600704"/>
        <c:scaling>
          <c:orientation val="minMax"/>
        </c:scaling>
        <c:delete val="1"/>
        <c:axPos val="b"/>
        <c:numFmt formatCode="[$-F400]h:mm:ss\ AM/PM" sourceLinked="1"/>
        <c:majorTickMark val="out"/>
        <c:minorTickMark val="none"/>
        <c:tickLblPos val="none"/>
        <c:crossAx val="84602240"/>
        <c:crosses val="autoZero"/>
        <c:auto val="1"/>
        <c:lblAlgn val="ctr"/>
        <c:lblOffset val="100"/>
        <c:noMultiLvlLbl val="0"/>
      </c:catAx>
      <c:valAx>
        <c:axId val="84602240"/>
        <c:scaling>
          <c:orientation val="minMax"/>
        </c:scaling>
        <c:delete val="0"/>
        <c:axPos val="r"/>
        <c:title>
          <c:tx>
            <c:rich>
              <a:bodyPr/>
              <a:lstStyle/>
              <a:p>
                <a:pPr>
                  <a:defRPr sz="1200" b="1" i="0" u="none" strike="noStrike" baseline="0">
                    <a:solidFill>
                      <a:srgbClr val="000000"/>
                    </a:solidFill>
                    <a:latin typeface="Arial"/>
                    <a:ea typeface="Arial"/>
                    <a:cs typeface="Arial"/>
                  </a:defRPr>
                </a:pPr>
                <a:r>
                  <a:rPr lang="en-GB"/>
                  <a:t>Relative Humidity</a:t>
                </a:r>
              </a:p>
            </c:rich>
          </c:tx>
          <c:layout>
            <c:manualLayout>
              <c:xMode val="edge"/>
              <c:yMode val="edge"/>
              <c:x val="0.90654211405392504"/>
              <c:y val="0.42168682719007949"/>
            </c:manualLayout>
          </c:layout>
          <c:overlay val="0"/>
          <c:spPr>
            <a:noFill/>
            <a:ln w="25400">
              <a:noFill/>
            </a:ln>
          </c:spPr>
        </c:title>
        <c:numFmt formatCode="0.0%" sourceLinked="1"/>
        <c:majorTickMark val="cross"/>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4600704"/>
        <c:crosses val="max"/>
        <c:crossBetween val="between"/>
      </c:valAx>
      <c:spPr>
        <a:solidFill>
          <a:srgbClr val="C0C0C0"/>
        </a:solidFill>
        <a:ln w="12700">
          <a:solidFill>
            <a:srgbClr val="808080"/>
          </a:solidFill>
          <a:prstDash val="solid"/>
        </a:ln>
      </c:spPr>
    </c:plotArea>
    <c:legend>
      <c:legendPos val="r"/>
      <c:layout>
        <c:manualLayout>
          <c:xMode val="edge"/>
          <c:yMode val="edge"/>
          <c:x val="8.0303030303030307E-2"/>
          <c:y val="9.7826086956521743E-2"/>
          <c:w val="0.4681818181818182"/>
          <c:h val="5.0724637681159424E-2"/>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189" r="0.75000000000000189" t="1" header="0.5" footer="0.5"/>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GB"/>
              <a:t>Weather Graph</a:t>
            </a:r>
          </a:p>
        </c:rich>
      </c:tx>
      <c:layout>
        <c:manualLayout>
          <c:xMode val="edge"/>
          <c:yMode val="edge"/>
          <c:x val="0.39519366897319652"/>
          <c:y val="2.7538704401080302E-2"/>
        </c:manualLayout>
      </c:layout>
      <c:overlay val="0"/>
      <c:spPr>
        <a:noFill/>
        <a:ln w="25400">
          <a:noFill/>
        </a:ln>
      </c:spPr>
    </c:title>
    <c:autoTitleDeleted val="0"/>
    <c:plotArea>
      <c:layout>
        <c:manualLayout>
          <c:layoutTarget val="inner"/>
          <c:xMode val="edge"/>
          <c:yMode val="edge"/>
          <c:x val="0.11969714680567416"/>
          <c:y val="0.18840613041732218"/>
          <c:w val="0.67272826812302977"/>
          <c:h val="0.70289979424923998"/>
        </c:manualLayout>
      </c:layout>
      <c:lineChart>
        <c:grouping val="standard"/>
        <c:varyColors val="0"/>
        <c:ser>
          <c:idx val="0"/>
          <c:order val="0"/>
          <c:tx>
            <c:strRef>
              <c:f>'MS3 3x18 Energy Costs'!$C$125</c:f>
              <c:strCache>
                <c:ptCount val="1"/>
                <c:pt idx="0">
                  <c:v>Temp</c:v>
                </c:pt>
              </c:strCache>
            </c:strRef>
          </c:tx>
          <c:spPr>
            <a:ln w="38100">
              <a:solidFill>
                <a:srgbClr val="000080"/>
              </a:solidFill>
              <a:prstDash val="solid"/>
            </a:ln>
          </c:spPr>
          <c:marker>
            <c:symbol val="none"/>
          </c:marker>
          <c:cat>
            <c:numRef>
              <c:f>'MS3 3x18 Energy Costs'!$B$126:$B$149</c:f>
              <c:numCache>
                <c:formatCode>[$-F400]h:mm:ss\ AM/PM</c:formatCode>
                <c:ptCount val="24"/>
                <c:pt idx="0">
                  <c:v>0</c:v>
                </c:pt>
                <c:pt idx="1">
                  <c:v>4.1666666666666664E-2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'MS3 3x18 Energy Costs'!$C$126:$C$149</c:f>
              <c:numCache>
                <c:formatCode>0.0</c:formatCode>
                <c:ptCount val="24"/>
                <c:pt idx="0">
                  <c:v>1</c:v>
                </c:pt>
                <c:pt idx="1">
                  <c:v>1</c:v>
                </c:pt>
                <c:pt idx="2">
                  <c:v>-2</c:v>
                </c:pt>
                <c:pt idx="3">
                  <c:v>0</c:v>
                </c:pt>
                <c:pt idx="4">
                  <c:v>-1</c:v>
                </c:pt>
                <c:pt idx="5">
                  <c:v>-1</c:v>
                </c:pt>
                <c:pt idx="6">
                  <c:v>-1</c:v>
                </c:pt>
                <c:pt idx="7">
                  <c:v>0</c:v>
                </c:pt>
                <c:pt idx="8">
                  <c:v>2</c:v>
                </c:pt>
                <c:pt idx="9">
                  <c:v>3</c:v>
                </c:pt>
                <c:pt idx="10">
                  <c:v>6</c:v>
                </c:pt>
                <c:pt idx="11">
                  <c:v>8</c:v>
                </c:pt>
                <c:pt idx="12">
                  <c:v>11</c:v>
                </c:pt>
                <c:pt idx="13">
                  <c:v>12</c:v>
                </c:pt>
                <c:pt idx="14">
                  <c:v>13</c:v>
                </c:pt>
                <c:pt idx="15">
                  <c:v>14</c:v>
                </c:pt>
                <c:pt idx="16">
                  <c:v>13</c:v>
                </c:pt>
                <c:pt idx="17">
                  <c:v>12</c:v>
                </c:pt>
                <c:pt idx="18">
                  <c:v>10</c:v>
                </c:pt>
                <c:pt idx="19">
                  <c:v>7</c:v>
                </c:pt>
                <c:pt idx="20">
                  <c:v>8</c:v>
                </c:pt>
                <c:pt idx="21">
                  <c:v>8</c:v>
                </c:pt>
                <c:pt idx="22">
                  <c:v>8</c:v>
                </c:pt>
                <c:pt idx="23">
                  <c:v>7</c:v>
                </c:pt>
              </c:numCache>
            </c:numRef>
          </c:val>
          <c:smooth val="0"/>
          <c:extLst>
            <c:ext xmlns:c16="http://schemas.microsoft.com/office/drawing/2014/chart" uri="{C3380CC4-5D6E-409C-BE32-E72D297353CC}">
              <c16:uniqueId val="{00000000-AA9F-4482-9128-90DB501EF81E}"/>
            </c:ext>
          </c:extLst>
        </c:ser>
        <c:ser>
          <c:idx val="1"/>
          <c:order val="1"/>
          <c:tx>
            <c:strRef>
              <c:f>'MS3 3x18 Energy Costs'!$D$125</c:f>
              <c:strCache>
                <c:ptCount val="1"/>
                <c:pt idx="0">
                  <c:v>Dew Point</c:v>
                </c:pt>
              </c:strCache>
            </c:strRef>
          </c:tx>
          <c:spPr>
            <a:ln w="25400">
              <a:solidFill>
                <a:srgbClr val="FF00FF"/>
              </a:solidFill>
              <a:prstDash val="solid"/>
            </a:ln>
          </c:spPr>
          <c:marker>
            <c:symbol val="none"/>
          </c:marker>
          <c:cat>
            <c:numRef>
              <c:f>'MS3 3x18 Energy Costs'!$B$126:$B$149</c:f>
              <c:numCache>
                <c:formatCode>[$-F400]h:mm:ss\ AM/PM</c:formatCode>
                <c:ptCount val="24"/>
                <c:pt idx="0">
                  <c:v>0</c:v>
                </c:pt>
                <c:pt idx="1">
                  <c:v>4.1666666666666664E-2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'MS3 3x18 Energy Costs'!$D$126:$D$149</c:f>
              <c:numCache>
                <c:formatCode>0.0</c:formatCode>
                <c:ptCount val="24"/>
                <c:pt idx="0">
                  <c:v>0</c:v>
                </c:pt>
                <c:pt idx="1">
                  <c:v>0</c:v>
                </c:pt>
                <c:pt idx="2">
                  <c:v>-3</c:v>
                </c:pt>
                <c:pt idx="3">
                  <c:v>-1</c:v>
                </c:pt>
                <c:pt idx="4">
                  <c:v>-1</c:v>
                </c:pt>
                <c:pt idx="5">
                  <c:v>-1</c:v>
                </c:pt>
                <c:pt idx="6">
                  <c:v>-1</c:v>
                </c:pt>
                <c:pt idx="7">
                  <c:v>0</c:v>
                </c:pt>
                <c:pt idx="8">
                  <c:v>2</c:v>
                </c:pt>
                <c:pt idx="9">
                  <c:v>3</c:v>
                </c:pt>
                <c:pt idx="10">
                  <c:v>4</c:v>
                </c:pt>
                <c:pt idx="11">
                  <c:v>5</c:v>
                </c:pt>
                <c:pt idx="12">
                  <c:v>6</c:v>
                </c:pt>
                <c:pt idx="13">
                  <c:v>6</c:v>
                </c:pt>
                <c:pt idx="14">
                  <c:v>6</c:v>
                </c:pt>
                <c:pt idx="15">
                  <c:v>6</c:v>
                </c:pt>
                <c:pt idx="16">
                  <c:v>6</c:v>
                </c:pt>
                <c:pt idx="17">
                  <c:v>5</c:v>
                </c:pt>
                <c:pt idx="18">
                  <c:v>5</c:v>
                </c:pt>
                <c:pt idx="19">
                  <c:v>4</c:v>
                </c:pt>
                <c:pt idx="20">
                  <c:v>4</c:v>
                </c:pt>
                <c:pt idx="21">
                  <c:v>4</c:v>
                </c:pt>
                <c:pt idx="22">
                  <c:v>3</c:v>
                </c:pt>
                <c:pt idx="23">
                  <c:v>3</c:v>
                </c:pt>
              </c:numCache>
            </c:numRef>
          </c:val>
          <c:smooth val="0"/>
          <c:extLst>
            <c:ext xmlns:c16="http://schemas.microsoft.com/office/drawing/2014/chart" uri="{C3380CC4-5D6E-409C-BE32-E72D297353CC}">
              <c16:uniqueId val="{00000001-AA9F-4482-9128-90DB501EF81E}"/>
            </c:ext>
          </c:extLst>
        </c:ser>
        <c:dLbls>
          <c:showLegendKey val="0"/>
          <c:showVal val="0"/>
          <c:showCatName val="0"/>
          <c:showSerName val="0"/>
          <c:showPercent val="0"/>
          <c:showBubbleSize val="0"/>
        </c:dLbls>
        <c:marker val="1"/>
        <c:smooth val="0"/>
        <c:axId val="81626624"/>
        <c:axId val="81628544"/>
      </c:lineChart>
      <c:lineChart>
        <c:grouping val="standard"/>
        <c:varyColors val="0"/>
        <c:ser>
          <c:idx val="2"/>
          <c:order val="2"/>
          <c:tx>
            <c:strRef>
              <c:f>'MS3 3x18 Energy Costs'!$F$125</c:f>
              <c:strCache>
                <c:ptCount val="1"/>
                <c:pt idx="0">
                  <c:v>Rel.Humid</c:v>
                </c:pt>
              </c:strCache>
            </c:strRef>
          </c:tx>
          <c:spPr>
            <a:ln w="25400">
              <a:solidFill>
                <a:srgbClr val="FFFF00"/>
              </a:solidFill>
              <a:prstDash val="solid"/>
            </a:ln>
          </c:spPr>
          <c:marker>
            <c:symbol val="none"/>
          </c:marker>
          <c:cat>
            <c:numRef>
              <c:f>'MS3 3x18 Energy Costs'!$B$126:$B$149</c:f>
              <c:numCache>
                <c:formatCode>[$-F400]h:mm:ss\ AM/PM</c:formatCode>
                <c:ptCount val="24"/>
                <c:pt idx="0">
                  <c:v>0</c:v>
                </c:pt>
                <c:pt idx="1">
                  <c:v>4.1666666666666664E-2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'MS3 3x18 Energy Costs'!$F$126:$F$149</c:f>
              <c:numCache>
                <c:formatCode>0.0%</c:formatCode>
                <c:ptCount val="24"/>
                <c:pt idx="0">
                  <c:v>0.93</c:v>
                </c:pt>
                <c:pt idx="1">
                  <c:v>0.93</c:v>
                </c:pt>
                <c:pt idx="2">
                  <c:v>0.94699999999999995</c:v>
                </c:pt>
                <c:pt idx="3">
                  <c:v>0.93</c:v>
                </c:pt>
                <c:pt idx="4">
                  <c:v>1</c:v>
                </c:pt>
                <c:pt idx="5">
                  <c:v>1</c:v>
                </c:pt>
                <c:pt idx="6">
                  <c:v>1</c:v>
                </c:pt>
                <c:pt idx="7">
                  <c:v>1</c:v>
                </c:pt>
                <c:pt idx="8">
                  <c:v>1</c:v>
                </c:pt>
                <c:pt idx="9">
                  <c:v>1</c:v>
                </c:pt>
                <c:pt idx="10">
                  <c:v>0.87</c:v>
                </c:pt>
                <c:pt idx="11">
                  <c:v>0.81299999999999994</c:v>
                </c:pt>
                <c:pt idx="12">
                  <c:v>0.71199999999999997</c:v>
                </c:pt>
                <c:pt idx="13">
                  <c:v>0.66700000000000004</c:v>
                </c:pt>
                <c:pt idx="14">
                  <c:v>0.624</c:v>
                </c:pt>
                <c:pt idx="15">
                  <c:v>0.58499999999999996</c:v>
                </c:pt>
                <c:pt idx="16">
                  <c:v>0.624</c:v>
                </c:pt>
                <c:pt idx="17">
                  <c:v>0.622</c:v>
                </c:pt>
                <c:pt idx="18">
                  <c:v>0.71</c:v>
                </c:pt>
                <c:pt idx="19">
                  <c:v>0.81200000000000006</c:v>
                </c:pt>
                <c:pt idx="20">
                  <c:v>0.75800000000000001</c:v>
                </c:pt>
                <c:pt idx="21">
                  <c:v>0.75800000000000001</c:v>
                </c:pt>
                <c:pt idx="22">
                  <c:v>0.70599999999999996</c:v>
                </c:pt>
                <c:pt idx="23">
                  <c:v>0.75600000000000001</c:v>
                </c:pt>
              </c:numCache>
            </c:numRef>
          </c:val>
          <c:smooth val="0"/>
          <c:extLst>
            <c:ext xmlns:c16="http://schemas.microsoft.com/office/drawing/2014/chart" uri="{C3380CC4-5D6E-409C-BE32-E72D297353CC}">
              <c16:uniqueId val="{00000002-AA9F-4482-9128-90DB501EF81E}"/>
            </c:ext>
          </c:extLst>
        </c:ser>
        <c:dLbls>
          <c:showLegendKey val="0"/>
          <c:showVal val="0"/>
          <c:showCatName val="0"/>
          <c:showSerName val="0"/>
          <c:showPercent val="0"/>
          <c:showBubbleSize val="0"/>
        </c:dLbls>
        <c:marker val="1"/>
        <c:smooth val="0"/>
        <c:axId val="81630720"/>
        <c:axId val="81632256"/>
      </c:lineChart>
      <c:catAx>
        <c:axId val="81626624"/>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Time of Day</a:t>
                </a:r>
              </a:p>
            </c:rich>
          </c:tx>
          <c:layout>
            <c:manualLayout>
              <c:xMode val="edge"/>
              <c:yMode val="edge"/>
              <c:x val="0.39385842678756067"/>
              <c:y val="0.91910494883791694"/>
            </c:manualLayout>
          </c:layout>
          <c:overlay val="0"/>
          <c:spPr>
            <a:noFill/>
            <a:ln w="25400">
              <a:noFill/>
            </a:ln>
          </c:spPr>
        </c:title>
        <c:numFmt formatCode="hh:mm" sourceLinked="0"/>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Arial"/>
                <a:ea typeface="Arial"/>
                <a:cs typeface="Arial"/>
              </a:defRPr>
            </a:pPr>
            <a:endParaRPr lang="en-US"/>
          </a:p>
        </c:txPr>
        <c:crossAx val="81628544"/>
        <c:crosses val="autoZero"/>
        <c:auto val="1"/>
        <c:lblAlgn val="ctr"/>
        <c:lblOffset val="40"/>
        <c:tickLblSkip val="4"/>
        <c:tickMarkSkip val="2"/>
        <c:noMultiLvlLbl val="0"/>
      </c:catAx>
      <c:valAx>
        <c:axId val="81628544"/>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GB"/>
                  <a:t>Temperature (DegC)</a:t>
                </a:r>
              </a:p>
            </c:rich>
          </c:tx>
          <c:layout>
            <c:manualLayout>
              <c:xMode val="edge"/>
              <c:yMode val="edge"/>
              <c:x val="2.0026723932235743E-2"/>
              <c:y val="0.4027540035756400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1626624"/>
        <c:crosses val="autoZero"/>
        <c:crossBetween val="between"/>
      </c:valAx>
      <c:catAx>
        <c:axId val="81630720"/>
        <c:scaling>
          <c:orientation val="minMax"/>
        </c:scaling>
        <c:delete val="1"/>
        <c:axPos val="b"/>
        <c:numFmt formatCode="[$-F400]h:mm:ss\ AM/PM" sourceLinked="1"/>
        <c:majorTickMark val="out"/>
        <c:minorTickMark val="none"/>
        <c:tickLblPos val="none"/>
        <c:crossAx val="81632256"/>
        <c:crosses val="autoZero"/>
        <c:auto val="1"/>
        <c:lblAlgn val="ctr"/>
        <c:lblOffset val="100"/>
        <c:noMultiLvlLbl val="0"/>
      </c:catAx>
      <c:valAx>
        <c:axId val="81632256"/>
        <c:scaling>
          <c:orientation val="minMax"/>
        </c:scaling>
        <c:delete val="0"/>
        <c:axPos val="r"/>
        <c:title>
          <c:tx>
            <c:rich>
              <a:bodyPr/>
              <a:lstStyle/>
              <a:p>
                <a:pPr>
                  <a:defRPr sz="1200" b="1" i="0" u="none" strike="noStrike" baseline="0">
                    <a:solidFill>
                      <a:srgbClr val="000000"/>
                    </a:solidFill>
                    <a:latin typeface="Arial"/>
                    <a:ea typeface="Arial"/>
                    <a:cs typeface="Arial"/>
                  </a:defRPr>
                </a:pPr>
                <a:r>
                  <a:rPr lang="en-GB"/>
                  <a:t>Relative Humidity</a:t>
                </a:r>
              </a:p>
            </c:rich>
          </c:tx>
          <c:layout>
            <c:manualLayout>
              <c:xMode val="edge"/>
              <c:yMode val="edge"/>
              <c:x val="0.90654211405392504"/>
              <c:y val="0.42168682719007949"/>
            </c:manualLayout>
          </c:layout>
          <c:overlay val="0"/>
          <c:spPr>
            <a:noFill/>
            <a:ln w="25400">
              <a:noFill/>
            </a:ln>
          </c:spPr>
        </c:title>
        <c:numFmt formatCode="0.0%" sourceLinked="1"/>
        <c:majorTickMark val="cross"/>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1630720"/>
        <c:crosses val="max"/>
        <c:crossBetween val="between"/>
      </c:valAx>
      <c:spPr>
        <a:solidFill>
          <a:srgbClr val="C0C0C0"/>
        </a:solidFill>
        <a:ln w="12700">
          <a:solidFill>
            <a:srgbClr val="808080"/>
          </a:solidFill>
          <a:prstDash val="solid"/>
        </a:ln>
      </c:spPr>
    </c:plotArea>
    <c:legend>
      <c:legendPos val="r"/>
      <c:layout>
        <c:manualLayout>
          <c:xMode val="edge"/>
          <c:yMode val="edge"/>
          <c:x val="8.0303030303030307E-2"/>
          <c:y val="9.7826086956521743E-2"/>
          <c:w val="0.4681818181818182"/>
          <c:h val="5.0724637681159424E-2"/>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189" r="0.75000000000000189" t="1" header="0.5" footer="0.5"/>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GB"/>
              <a:t>Weather Graph</a:t>
            </a:r>
          </a:p>
        </c:rich>
      </c:tx>
      <c:layout>
        <c:manualLayout>
          <c:xMode val="edge"/>
          <c:yMode val="edge"/>
          <c:x val="0.39519366897319652"/>
          <c:y val="2.7538704401080302E-2"/>
        </c:manualLayout>
      </c:layout>
      <c:overlay val="0"/>
      <c:spPr>
        <a:noFill/>
        <a:ln w="25400">
          <a:noFill/>
        </a:ln>
      </c:spPr>
    </c:title>
    <c:autoTitleDeleted val="0"/>
    <c:plotArea>
      <c:layout>
        <c:manualLayout>
          <c:layoutTarget val="inner"/>
          <c:xMode val="edge"/>
          <c:yMode val="edge"/>
          <c:x val="0.11969714680567416"/>
          <c:y val="0.18840613041732218"/>
          <c:w val="0.67272826812302977"/>
          <c:h val="0.70289979424923998"/>
        </c:manualLayout>
      </c:layout>
      <c:lineChart>
        <c:grouping val="standard"/>
        <c:varyColors val="0"/>
        <c:ser>
          <c:idx val="0"/>
          <c:order val="0"/>
          <c:tx>
            <c:strRef>
              <c:f>'MS4 Energy Costs'!$C$123</c:f>
              <c:strCache>
                <c:ptCount val="1"/>
                <c:pt idx="0">
                  <c:v>Temp</c:v>
                </c:pt>
              </c:strCache>
            </c:strRef>
          </c:tx>
          <c:spPr>
            <a:ln w="38100">
              <a:solidFill>
                <a:srgbClr val="000080"/>
              </a:solidFill>
              <a:prstDash val="solid"/>
            </a:ln>
          </c:spPr>
          <c:marker>
            <c:symbol val="none"/>
          </c:marker>
          <c:cat>
            <c:numRef>
              <c:f>'MS4 Energy Costs'!$B$124:$B$147</c:f>
              <c:numCache>
                <c:formatCode>[$-F400]h:mm:ss\ AM/PM</c:formatCode>
                <c:ptCount val="24"/>
                <c:pt idx="0">
                  <c:v>0</c:v>
                </c:pt>
                <c:pt idx="1">
                  <c:v>4.1666666666666664E-2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'MS4 Energy Costs'!$C$124:$C$147</c:f>
              <c:numCache>
                <c:formatCode>0.0</c:formatCode>
                <c:ptCount val="24"/>
                <c:pt idx="0">
                  <c:v>1</c:v>
                </c:pt>
                <c:pt idx="1">
                  <c:v>1</c:v>
                </c:pt>
                <c:pt idx="2">
                  <c:v>-2</c:v>
                </c:pt>
                <c:pt idx="3">
                  <c:v>0</c:v>
                </c:pt>
                <c:pt idx="4">
                  <c:v>-1</c:v>
                </c:pt>
                <c:pt idx="5">
                  <c:v>-1</c:v>
                </c:pt>
                <c:pt idx="6">
                  <c:v>-1</c:v>
                </c:pt>
                <c:pt idx="7">
                  <c:v>0</c:v>
                </c:pt>
                <c:pt idx="8">
                  <c:v>2</c:v>
                </c:pt>
                <c:pt idx="9">
                  <c:v>3</c:v>
                </c:pt>
                <c:pt idx="10">
                  <c:v>6</c:v>
                </c:pt>
                <c:pt idx="11">
                  <c:v>8</c:v>
                </c:pt>
                <c:pt idx="12">
                  <c:v>11</c:v>
                </c:pt>
                <c:pt idx="13">
                  <c:v>12</c:v>
                </c:pt>
                <c:pt idx="14">
                  <c:v>13</c:v>
                </c:pt>
                <c:pt idx="15">
                  <c:v>14</c:v>
                </c:pt>
                <c:pt idx="16">
                  <c:v>13</c:v>
                </c:pt>
                <c:pt idx="17">
                  <c:v>12</c:v>
                </c:pt>
                <c:pt idx="18">
                  <c:v>10</c:v>
                </c:pt>
                <c:pt idx="19">
                  <c:v>7</c:v>
                </c:pt>
                <c:pt idx="20">
                  <c:v>8</c:v>
                </c:pt>
                <c:pt idx="21">
                  <c:v>8</c:v>
                </c:pt>
                <c:pt idx="22">
                  <c:v>8</c:v>
                </c:pt>
                <c:pt idx="23">
                  <c:v>7</c:v>
                </c:pt>
              </c:numCache>
            </c:numRef>
          </c:val>
          <c:smooth val="0"/>
          <c:extLst>
            <c:ext xmlns:c16="http://schemas.microsoft.com/office/drawing/2014/chart" uri="{C3380CC4-5D6E-409C-BE32-E72D297353CC}">
              <c16:uniqueId val="{00000000-1CA9-458F-8CDB-AE3C440CC662}"/>
            </c:ext>
          </c:extLst>
        </c:ser>
        <c:ser>
          <c:idx val="1"/>
          <c:order val="1"/>
          <c:tx>
            <c:strRef>
              <c:f>'MS4 Energy Costs'!$D$123</c:f>
              <c:strCache>
                <c:ptCount val="1"/>
                <c:pt idx="0">
                  <c:v>Dew Point</c:v>
                </c:pt>
              </c:strCache>
            </c:strRef>
          </c:tx>
          <c:spPr>
            <a:ln w="25400">
              <a:solidFill>
                <a:srgbClr val="FF00FF"/>
              </a:solidFill>
              <a:prstDash val="solid"/>
            </a:ln>
          </c:spPr>
          <c:marker>
            <c:symbol val="none"/>
          </c:marker>
          <c:cat>
            <c:numRef>
              <c:f>'MS4 Energy Costs'!$B$124:$B$147</c:f>
              <c:numCache>
                <c:formatCode>[$-F400]h:mm:ss\ AM/PM</c:formatCode>
                <c:ptCount val="24"/>
                <c:pt idx="0">
                  <c:v>0</c:v>
                </c:pt>
                <c:pt idx="1">
                  <c:v>4.1666666666666664E-2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'MS4 Energy Costs'!$D$124:$D$147</c:f>
              <c:numCache>
                <c:formatCode>0.0</c:formatCode>
                <c:ptCount val="24"/>
                <c:pt idx="0">
                  <c:v>0</c:v>
                </c:pt>
                <c:pt idx="1">
                  <c:v>0</c:v>
                </c:pt>
                <c:pt idx="2">
                  <c:v>-3</c:v>
                </c:pt>
                <c:pt idx="3">
                  <c:v>-1</c:v>
                </c:pt>
                <c:pt idx="4">
                  <c:v>-1</c:v>
                </c:pt>
                <c:pt idx="5">
                  <c:v>-1</c:v>
                </c:pt>
                <c:pt idx="6">
                  <c:v>-1</c:v>
                </c:pt>
                <c:pt idx="7">
                  <c:v>0</c:v>
                </c:pt>
                <c:pt idx="8">
                  <c:v>2</c:v>
                </c:pt>
                <c:pt idx="9">
                  <c:v>3</c:v>
                </c:pt>
                <c:pt idx="10">
                  <c:v>4</c:v>
                </c:pt>
                <c:pt idx="11">
                  <c:v>5</c:v>
                </c:pt>
                <c:pt idx="12">
                  <c:v>6</c:v>
                </c:pt>
                <c:pt idx="13">
                  <c:v>6</c:v>
                </c:pt>
                <c:pt idx="14">
                  <c:v>6</c:v>
                </c:pt>
                <c:pt idx="15">
                  <c:v>6</c:v>
                </c:pt>
                <c:pt idx="16">
                  <c:v>6</c:v>
                </c:pt>
                <c:pt idx="17">
                  <c:v>5</c:v>
                </c:pt>
                <c:pt idx="18">
                  <c:v>5</c:v>
                </c:pt>
                <c:pt idx="19">
                  <c:v>4</c:v>
                </c:pt>
                <c:pt idx="20">
                  <c:v>4</c:v>
                </c:pt>
                <c:pt idx="21">
                  <c:v>4</c:v>
                </c:pt>
                <c:pt idx="22">
                  <c:v>3</c:v>
                </c:pt>
                <c:pt idx="23">
                  <c:v>3</c:v>
                </c:pt>
              </c:numCache>
            </c:numRef>
          </c:val>
          <c:smooth val="0"/>
          <c:extLst>
            <c:ext xmlns:c16="http://schemas.microsoft.com/office/drawing/2014/chart" uri="{C3380CC4-5D6E-409C-BE32-E72D297353CC}">
              <c16:uniqueId val="{00000001-1CA9-458F-8CDB-AE3C440CC662}"/>
            </c:ext>
          </c:extLst>
        </c:ser>
        <c:dLbls>
          <c:showLegendKey val="0"/>
          <c:showVal val="0"/>
          <c:showCatName val="0"/>
          <c:showSerName val="0"/>
          <c:showPercent val="0"/>
          <c:showBubbleSize val="0"/>
        </c:dLbls>
        <c:marker val="1"/>
        <c:smooth val="0"/>
        <c:axId val="85794816"/>
        <c:axId val="85796736"/>
      </c:lineChart>
      <c:lineChart>
        <c:grouping val="standard"/>
        <c:varyColors val="0"/>
        <c:ser>
          <c:idx val="2"/>
          <c:order val="2"/>
          <c:tx>
            <c:strRef>
              <c:f>'MS4 Energy Costs'!$F$123</c:f>
              <c:strCache>
                <c:ptCount val="1"/>
                <c:pt idx="0">
                  <c:v>Rel.Humid</c:v>
                </c:pt>
              </c:strCache>
            </c:strRef>
          </c:tx>
          <c:spPr>
            <a:ln w="25400">
              <a:solidFill>
                <a:srgbClr val="FFFF00"/>
              </a:solidFill>
              <a:prstDash val="solid"/>
            </a:ln>
          </c:spPr>
          <c:marker>
            <c:symbol val="none"/>
          </c:marker>
          <c:cat>
            <c:numRef>
              <c:f>'MS4 Energy Costs'!$B$124:$B$147</c:f>
              <c:numCache>
                <c:formatCode>[$-F400]h:mm:ss\ AM/PM</c:formatCode>
                <c:ptCount val="24"/>
                <c:pt idx="0">
                  <c:v>0</c:v>
                </c:pt>
                <c:pt idx="1">
                  <c:v>4.1666666666666664E-2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'MS4 Energy Costs'!$F$124:$F$147</c:f>
              <c:numCache>
                <c:formatCode>0.0%</c:formatCode>
                <c:ptCount val="24"/>
                <c:pt idx="0">
                  <c:v>0.93</c:v>
                </c:pt>
                <c:pt idx="1">
                  <c:v>0.93</c:v>
                </c:pt>
                <c:pt idx="2">
                  <c:v>0.94699999999999995</c:v>
                </c:pt>
                <c:pt idx="3">
                  <c:v>0.93</c:v>
                </c:pt>
                <c:pt idx="4">
                  <c:v>1</c:v>
                </c:pt>
                <c:pt idx="5">
                  <c:v>1</c:v>
                </c:pt>
                <c:pt idx="6">
                  <c:v>1</c:v>
                </c:pt>
                <c:pt idx="7">
                  <c:v>1</c:v>
                </c:pt>
                <c:pt idx="8">
                  <c:v>1</c:v>
                </c:pt>
                <c:pt idx="9">
                  <c:v>1</c:v>
                </c:pt>
                <c:pt idx="10">
                  <c:v>0.87</c:v>
                </c:pt>
                <c:pt idx="11">
                  <c:v>0.81299999999999994</c:v>
                </c:pt>
                <c:pt idx="12">
                  <c:v>0.71199999999999997</c:v>
                </c:pt>
                <c:pt idx="13">
                  <c:v>0.66700000000000004</c:v>
                </c:pt>
                <c:pt idx="14">
                  <c:v>0.624</c:v>
                </c:pt>
                <c:pt idx="15">
                  <c:v>0.58499999999999996</c:v>
                </c:pt>
                <c:pt idx="16">
                  <c:v>0.624</c:v>
                </c:pt>
                <c:pt idx="17">
                  <c:v>0.622</c:v>
                </c:pt>
                <c:pt idx="18">
                  <c:v>0.71</c:v>
                </c:pt>
                <c:pt idx="19">
                  <c:v>0.81200000000000006</c:v>
                </c:pt>
                <c:pt idx="20">
                  <c:v>0.75800000000000001</c:v>
                </c:pt>
                <c:pt idx="21">
                  <c:v>0.75800000000000001</c:v>
                </c:pt>
                <c:pt idx="22">
                  <c:v>0.70599999999999996</c:v>
                </c:pt>
                <c:pt idx="23">
                  <c:v>0.75600000000000001</c:v>
                </c:pt>
              </c:numCache>
            </c:numRef>
          </c:val>
          <c:smooth val="0"/>
          <c:extLst>
            <c:ext xmlns:c16="http://schemas.microsoft.com/office/drawing/2014/chart" uri="{C3380CC4-5D6E-409C-BE32-E72D297353CC}">
              <c16:uniqueId val="{00000002-1CA9-458F-8CDB-AE3C440CC662}"/>
            </c:ext>
          </c:extLst>
        </c:ser>
        <c:dLbls>
          <c:showLegendKey val="0"/>
          <c:showVal val="0"/>
          <c:showCatName val="0"/>
          <c:showSerName val="0"/>
          <c:showPercent val="0"/>
          <c:showBubbleSize val="0"/>
        </c:dLbls>
        <c:marker val="1"/>
        <c:smooth val="0"/>
        <c:axId val="85807104"/>
        <c:axId val="85808640"/>
      </c:lineChart>
      <c:catAx>
        <c:axId val="85794816"/>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Time of Day</a:t>
                </a:r>
              </a:p>
            </c:rich>
          </c:tx>
          <c:layout>
            <c:manualLayout>
              <c:xMode val="edge"/>
              <c:yMode val="edge"/>
              <c:x val="0.39385842678756067"/>
              <c:y val="0.91910494883791694"/>
            </c:manualLayout>
          </c:layout>
          <c:overlay val="0"/>
          <c:spPr>
            <a:noFill/>
            <a:ln w="25400">
              <a:noFill/>
            </a:ln>
          </c:spPr>
        </c:title>
        <c:numFmt formatCode="hh:mm" sourceLinked="0"/>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Arial"/>
                <a:ea typeface="Arial"/>
                <a:cs typeface="Arial"/>
              </a:defRPr>
            </a:pPr>
            <a:endParaRPr lang="en-US"/>
          </a:p>
        </c:txPr>
        <c:crossAx val="85796736"/>
        <c:crosses val="autoZero"/>
        <c:auto val="1"/>
        <c:lblAlgn val="ctr"/>
        <c:lblOffset val="40"/>
        <c:tickLblSkip val="4"/>
        <c:tickMarkSkip val="2"/>
        <c:noMultiLvlLbl val="0"/>
      </c:catAx>
      <c:valAx>
        <c:axId val="85796736"/>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GB"/>
                  <a:t>Temperature (DegC)</a:t>
                </a:r>
              </a:p>
            </c:rich>
          </c:tx>
          <c:layout>
            <c:manualLayout>
              <c:xMode val="edge"/>
              <c:yMode val="edge"/>
              <c:x val="2.0026723932235743E-2"/>
              <c:y val="0.4027540035756400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5794816"/>
        <c:crosses val="autoZero"/>
        <c:crossBetween val="between"/>
      </c:valAx>
      <c:catAx>
        <c:axId val="85807104"/>
        <c:scaling>
          <c:orientation val="minMax"/>
        </c:scaling>
        <c:delete val="1"/>
        <c:axPos val="b"/>
        <c:numFmt formatCode="[$-F400]h:mm:ss\ AM/PM" sourceLinked="1"/>
        <c:majorTickMark val="out"/>
        <c:minorTickMark val="none"/>
        <c:tickLblPos val="none"/>
        <c:crossAx val="85808640"/>
        <c:crosses val="autoZero"/>
        <c:auto val="1"/>
        <c:lblAlgn val="ctr"/>
        <c:lblOffset val="100"/>
        <c:noMultiLvlLbl val="0"/>
      </c:catAx>
      <c:valAx>
        <c:axId val="85808640"/>
        <c:scaling>
          <c:orientation val="minMax"/>
        </c:scaling>
        <c:delete val="0"/>
        <c:axPos val="r"/>
        <c:title>
          <c:tx>
            <c:rich>
              <a:bodyPr/>
              <a:lstStyle/>
              <a:p>
                <a:pPr>
                  <a:defRPr sz="1200" b="1" i="0" u="none" strike="noStrike" baseline="0">
                    <a:solidFill>
                      <a:srgbClr val="000000"/>
                    </a:solidFill>
                    <a:latin typeface="Arial"/>
                    <a:ea typeface="Arial"/>
                    <a:cs typeface="Arial"/>
                  </a:defRPr>
                </a:pPr>
                <a:r>
                  <a:rPr lang="en-GB"/>
                  <a:t>Relative Humidity</a:t>
                </a:r>
              </a:p>
            </c:rich>
          </c:tx>
          <c:layout>
            <c:manualLayout>
              <c:xMode val="edge"/>
              <c:yMode val="edge"/>
              <c:x val="0.90654211405392504"/>
              <c:y val="0.42168682719007949"/>
            </c:manualLayout>
          </c:layout>
          <c:overlay val="0"/>
          <c:spPr>
            <a:noFill/>
            <a:ln w="25400">
              <a:noFill/>
            </a:ln>
          </c:spPr>
        </c:title>
        <c:numFmt formatCode="0.0%" sourceLinked="1"/>
        <c:majorTickMark val="cross"/>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5807104"/>
        <c:crosses val="max"/>
        <c:crossBetween val="between"/>
      </c:valAx>
      <c:spPr>
        <a:solidFill>
          <a:srgbClr val="C0C0C0"/>
        </a:solidFill>
        <a:ln w="12700">
          <a:solidFill>
            <a:srgbClr val="808080"/>
          </a:solidFill>
          <a:prstDash val="solid"/>
        </a:ln>
      </c:spPr>
    </c:plotArea>
    <c:legend>
      <c:legendPos val="r"/>
      <c:layout>
        <c:manualLayout>
          <c:xMode val="edge"/>
          <c:yMode val="edge"/>
          <c:x val="8.0303030303030307E-2"/>
          <c:y val="9.7826086956521743E-2"/>
          <c:w val="0.4681818181818182"/>
          <c:h val="5.0724637681159424E-2"/>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189" r="0.75000000000000189" t="1" header="0.5" footer="0.5"/>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1521617</xdr:colOff>
      <xdr:row>62</xdr:row>
      <xdr:rowOff>145256</xdr:rowOff>
    </xdr:from>
    <xdr:to>
      <xdr:col>1</xdr:col>
      <xdr:colOff>8044182</xdr:colOff>
      <xdr:row>69</xdr:row>
      <xdr:rowOff>134232</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3617" y="18004631"/>
          <a:ext cx="6522565" cy="13343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47625</xdr:colOff>
      <xdr:row>122</xdr:row>
      <xdr:rowOff>190500</xdr:rowOff>
    </xdr:from>
    <xdr:to>
      <xdr:col>29</xdr:col>
      <xdr:colOff>361950</xdr:colOff>
      <xdr:row>150</xdr:row>
      <xdr:rowOff>104775</xdr:rowOff>
    </xdr:to>
    <xdr:graphicFrame macro="">
      <xdr:nvGraphicFramePr>
        <xdr:cNvPr id="2049" name="Chart 1">
          <a:extLst>
            <a:ext uri="{FF2B5EF4-FFF2-40B4-BE49-F238E27FC236}">
              <a16:creationId xmlns:a16="http://schemas.microsoft.com/office/drawing/2014/main" id="{00000000-0008-0000-0800-000001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219075</xdr:colOff>
      <xdr:row>123</xdr:row>
      <xdr:rowOff>0</xdr:rowOff>
    </xdr:from>
    <xdr:to>
      <xdr:col>16</xdr:col>
      <xdr:colOff>457200</xdr:colOff>
      <xdr:row>150</xdr:row>
      <xdr:rowOff>114300</xdr:rowOff>
    </xdr:to>
    <xdr:graphicFrame macro="">
      <xdr:nvGraphicFramePr>
        <xdr:cNvPr id="3" name="Chart 1">
          <a:extLst>
            <a:ext uri="{FF2B5EF4-FFF2-40B4-BE49-F238E27FC236}">
              <a16:creationId xmlns:a16="http://schemas.microsoft.com/office/drawing/2014/main" id="{C971D0D8-FE3F-4564-9948-55C2D4350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219075</xdr:colOff>
      <xdr:row>123</xdr:row>
      <xdr:rowOff>0</xdr:rowOff>
    </xdr:from>
    <xdr:to>
      <xdr:col>16</xdr:col>
      <xdr:colOff>457200</xdr:colOff>
      <xdr:row>150</xdr:row>
      <xdr:rowOff>114300</xdr:rowOff>
    </xdr:to>
    <xdr:graphicFrame macro="">
      <xdr:nvGraphicFramePr>
        <xdr:cNvPr id="10241" name="Chart 1">
          <a:extLst>
            <a:ext uri="{FF2B5EF4-FFF2-40B4-BE49-F238E27FC236}">
              <a16:creationId xmlns:a16="http://schemas.microsoft.com/office/drawing/2014/main" id="{00000000-0008-0000-0B00-0000012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219075</xdr:colOff>
      <xdr:row>121</xdr:row>
      <xdr:rowOff>0</xdr:rowOff>
    </xdr:from>
    <xdr:to>
      <xdr:col>16</xdr:col>
      <xdr:colOff>457200</xdr:colOff>
      <xdr:row>148</xdr:row>
      <xdr:rowOff>114300</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4"/>
    <pageSetUpPr fitToPage="1"/>
  </sheetPr>
  <dimension ref="A1:B23"/>
  <sheetViews>
    <sheetView showGridLines="0" view="pageBreakPreview" zoomScale="95" zoomScaleNormal="90" zoomScaleSheetLayoutView="95" workbookViewId="0">
      <selection activeCell="B1" sqref="B1:B2"/>
    </sheetView>
  </sheetViews>
  <sheetFormatPr defaultRowHeight="15"/>
  <cols>
    <col min="1" max="1" width="2.77734375" style="100" customWidth="1"/>
    <col min="2" max="2" width="80" customWidth="1"/>
    <col min="3" max="3" width="2.77734375" customWidth="1"/>
  </cols>
  <sheetData>
    <row r="1" spans="2:2" ht="15.75" customHeight="1">
      <c r="B1" s="613" t="s">
        <v>139</v>
      </c>
    </row>
    <row r="2" spans="2:2" ht="15.75" thickBot="1">
      <c r="B2" s="614"/>
    </row>
    <row r="3" spans="2:2" s="100" customFormat="1" ht="36.75" thickBot="1">
      <c r="B3" s="478" t="s">
        <v>300</v>
      </c>
    </row>
    <row r="4" spans="2:2" s="100" customFormat="1" ht="15" customHeight="1">
      <c r="B4" s="479"/>
    </row>
    <row r="5" spans="2:2" ht="30">
      <c r="B5" s="480" t="s">
        <v>252</v>
      </c>
    </row>
    <row r="6" spans="2:2">
      <c r="B6" s="476"/>
    </row>
    <row r="7" spans="2:2">
      <c r="B7" s="480" t="s">
        <v>245</v>
      </c>
    </row>
    <row r="8" spans="2:2">
      <c r="B8" s="476"/>
    </row>
    <row r="9" spans="2:2" s="100" customFormat="1" ht="46.5">
      <c r="B9" s="540" t="s">
        <v>313</v>
      </c>
    </row>
    <row r="10" spans="2:2" s="100" customFormat="1">
      <c r="B10" s="476"/>
    </row>
    <row r="11" spans="2:2" ht="30">
      <c r="B11" s="480" t="s">
        <v>269</v>
      </c>
    </row>
    <row r="12" spans="2:2">
      <c r="B12" s="476"/>
    </row>
    <row r="13" spans="2:2" ht="45">
      <c r="B13" s="480" t="s">
        <v>328</v>
      </c>
    </row>
    <row r="14" spans="2:2" s="100" customFormat="1">
      <c r="B14" s="456"/>
    </row>
    <row r="15" spans="2:2" s="100" customFormat="1" ht="90">
      <c r="B15" s="480" t="s">
        <v>289</v>
      </c>
    </row>
    <row r="16" spans="2:2">
      <c r="B16" s="476"/>
    </row>
    <row r="17" spans="2:2" ht="45">
      <c r="B17" s="480" t="s">
        <v>253</v>
      </c>
    </row>
    <row r="18" spans="2:2">
      <c r="B18" s="476"/>
    </row>
    <row r="19" spans="2:2" s="100" customFormat="1" ht="60">
      <c r="B19" s="480" t="s">
        <v>281</v>
      </c>
    </row>
    <row r="20" spans="2:2" s="100" customFormat="1">
      <c r="B20" s="476"/>
    </row>
    <row r="21" spans="2:2">
      <c r="B21" s="480" t="s">
        <v>140</v>
      </c>
    </row>
    <row r="22" spans="2:2" ht="15.75" thickBot="1">
      <c r="B22" s="477"/>
    </row>
    <row r="23" spans="2:2" ht="15" customHeight="1"/>
  </sheetData>
  <sheetProtection password="CE28" sheet="1" objects="1" scenarios="1" selectLockedCells="1" selectUnlockedCells="1"/>
  <mergeCells count="1">
    <mergeCell ref="B1:B2"/>
  </mergeCells>
  <phoneticPr fontId="4" type="noConversion"/>
  <pageMargins left="0.70866141732283472" right="0.70866141732283472" top="0.74803149606299213" bottom="0.74803149606299213" header="0.31496062992125984" footer="0.31496062992125984"/>
  <pageSetup paperSize="9" scale="92" orientation="portrait" r:id="rId1"/>
  <headerFooter>
    <oddHeader>&amp;L&amp;D&amp;C&amp;F&amp;R&amp;T</oddHeader>
    <oddFooter>&amp;L&amp;P &amp;"Arial,Italic"of &amp;"Arial,Regular"&amp;N&amp;C&amp;A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B1:T179"/>
  <sheetViews>
    <sheetView showGridLines="0" view="pageBreakPreview" zoomScaleNormal="100" zoomScaleSheetLayoutView="100" workbookViewId="0">
      <selection activeCell="H24" sqref="H24"/>
    </sheetView>
  </sheetViews>
  <sheetFormatPr defaultColWidth="7.109375" defaultRowHeight="15"/>
  <cols>
    <col min="1" max="1" width="1.88671875" style="119" customWidth="1"/>
    <col min="2" max="2" width="35.21875" style="119" customWidth="1"/>
    <col min="3" max="3" width="9.6640625" style="119" customWidth="1"/>
    <col min="4" max="4" width="11.77734375" style="119" bestFit="1" customWidth="1"/>
    <col min="5" max="5" width="31.44140625" style="119" bestFit="1" customWidth="1"/>
    <col min="6" max="6" width="12.77734375" style="119" customWidth="1"/>
    <col min="7" max="7" width="13.77734375" style="119" customWidth="1"/>
    <col min="8" max="8" width="13.77734375" style="119" bestFit="1" customWidth="1"/>
    <col min="9" max="9" width="19.77734375" style="119" customWidth="1"/>
    <col min="10" max="10" width="12.21875" style="119" customWidth="1"/>
    <col min="11" max="11" width="7.88671875" style="119" bestFit="1" customWidth="1"/>
    <col min="12" max="12" width="12.77734375" style="119" customWidth="1"/>
    <col min="13" max="13" width="13.77734375" style="119" customWidth="1"/>
    <col min="14" max="14" width="9.109375" style="119" customWidth="1"/>
    <col min="15" max="15" width="12.77734375" style="119" customWidth="1"/>
    <col min="16" max="16" width="13.77734375" style="119" customWidth="1"/>
    <col min="17" max="17" width="6.5546875" style="119" customWidth="1"/>
    <col min="18" max="18" width="7.109375" style="119" customWidth="1"/>
    <col min="19" max="19" width="3.5546875" style="119" hidden="1" customWidth="1"/>
    <col min="20" max="16384" width="7.109375" style="119"/>
  </cols>
  <sheetData>
    <row r="1" spans="2:19" ht="9.9499999999999993" customHeight="1"/>
    <row r="2" spans="2:19" ht="26.25">
      <c r="B2" s="564" t="str">
        <f>Summary!B1</f>
        <v>TMTii 52</v>
      </c>
      <c r="C2" s="431"/>
      <c r="D2" s="431"/>
      <c r="E2" s="811" t="s">
        <v>1</v>
      </c>
      <c r="F2" s="811"/>
      <c r="G2" s="811"/>
      <c r="H2" s="811"/>
      <c r="S2" s="119" t="s">
        <v>292</v>
      </c>
    </row>
    <row r="3" spans="2:19" s="72" customFormat="1" ht="16.5" thickBot="1">
      <c r="B3" s="4"/>
      <c r="S3" s="119" t="s">
        <v>175</v>
      </c>
    </row>
    <row r="4" spans="2:19" s="72" customFormat="1" ht="16.5" customHeight="1" thickBot="1">
      <c r="B4" s="827" t="s">
        <v>255</v>
      </c>
      <c r="C4" s="694"/>
      <c r="D4" s="828" t="str">
        <f>Summary!E3</f>
        <v>Please Enter Company Name Here</v>
      </c>
      <c r="E4" s="828"/>
      <c r="F4" s="828"/>
      <c r="G4" s="828"/>
      <c r="H4" s="829"/>
      <c r="I4" s="5"/>
      <c r="J4" s="74"/>
      <c r="K4" s="74"/>
      <c r="L4" s="74"/>
      <c r="M4" s="74"/>
      <c r="N4" s="74"/>
      <c r="S4" s="103" t="s">
        <v>221</v>
      </c>
    </row>
    <row r="5" spans="2:19" s="72" customFormat="1" ht="15.75">
      <c r="B5" s="64"/>
      <c r="C5" s="5"/>
    </row>
    <row r="6" spans="2:19" ht="20.100000000000001" customHeight="1">
      <c r="B6" s="907" t="s">
        <v>258</v>
      </c>
      <c r="C6" s="907"/>
      <c r="D6" s="907"/>
      <c r="E6" s="907"/>
      <c r="F6" s="907"/>
      <c r="G6" s="907"/>
    </row>
    <row r="7" spans="2:19" ht="20.100000000000001" customHeight="1">
      <c r="B7" s="907" t="s">
        <v>118</v>
      </c>
      <c r="C7" s="907"/>
      <c r="D7" s="907"/>
      <c r="E7" s="907"/>
      <c r="F7" s="907"/>
      <c r="G7" s="907"/>
    </row>
    <row r="8" spans="2:19" ht="20.100000000000001" customHeight="1">
      <c r="B8" s="907" t="s">
        <v>123</v>
      </c>
      <c r="C8" s="907"/>
      <c r="D8" s="907"/>
      <c r="E8" s="907"/>
      <c r="F8" s="907"/>
      <c r="G8" s="907"/>
    </row>
    <row r="9" spans="2:19" s="120" customFormat="1" ht="20.100000000000001" customHeight="1" thickBot="1">
      <c r="B9" s="907" t="s">
        <v>143</v>
      </c>
      <c r="C9" s="907"/>
      <c r="D9" s="907"/>
      <c r="E9" s="907"/>
      <c r="F9" s="907"/>
      <c r="G9" s="907"/>
      <c r="L9" s="119"/>
      <c r="M9" s="119"/>
      <c r="N9" s="119"/>
      <c r="O9" s="119"/>
    </row>
    <row r="10" spans="2:19" s="120" customFormat="1" ht="16.5" thickBot="1">
      <c r="B10" s="698" t="s">
        <v>118</v>
      </c>
      <c r="C10" s="699"/>
      <c r="D10" s="699"/>
      <c r="E10" s="699"/>
      <c r="F10" s="699"/>
      <c r="G10" s="699"/>
      <c r="H10" s="699"/>
      <c r="I10" s="699"/>
      <c r="J10" s="699"/>
      <c r="K10" s="700"/>
      <c r="L10" s="119"/>
      <c r="M10" s="119"/>
      <c r="N10" s="119"/>
      <c r="O10" s="119"/>
    </row>
    <row r="11" spans="2:19" s="120" customFormat="1" ht="16.5" thickBot="1">
      <c r="L11" s="119"/>
      <c r="M11" s="119"/>
      <c r="N11" s="119"/>
      <c r="O11" s="119"/>
    </row>
    <row r="12" spans="2:19" ht="16.5" thickBot="1">
      <c r="B12" s="830" t="s">
        <v>259</v>
      </c>
      <c r="C12" s="831"/>
      <c r="D12" s="831"/>
      <c r="E12" s="831"/>
      <c r="F12" s="831"/>
      <c r="G12" s="832"/>
      <c r="I12" s="106"/>
      <c r="J12" s="106"/>
      <c r="K12" s="106"/>
    </row>
    <row r="13" spans="2:19" ht="16.5" thickBot="1">
      <c r="B13" s="910" t="s">
        <v>214</v>
      </c>
      <c r="C13" s="911"/>
      <c r="D13" s="911"/>
      <c r="E13" s="293" t="s">
        <v>217</v>
      </c>
      <c r="F13" s="912" t="s">
        <v>219</v>
      </c>
      <c r="G13" s="913"/>
      <c r="I13" s="106"/>
      <c r="J13" s="106"/>
      <c r="K13" s="106"/>
    </row>
    <row r="14" spans="2:19" ht="16.5" thickBot="1">
      <c r="B14" s="830" t="s">
        <v>45</v>
      </c>
      <c r="C14" s="831"/>
      <c r="D14" s="831"/>
      <c r="E14" s="831"/>
      <c r="F14" s="831"/>
      <c r="G14" s="832"/>
      <c r="I14" s="41"/>
      <c r="J14" s="106"/>
      <c r="K14" s="106"/>
      <c r="L14" s="106"/>
      <c r="M14" s="106"/>
    </row>
    <row r="15" spans="2:19" ht="16.5" thickBot="1">
      <c r="B15" s="914" t="s">
        <v>46</v>
      </c>
      <c r="C15" s="915"/>
      <c r="D15" s="915" t="s">
        <v>47</v>
      </c>
      <c r="E15" s="915"/>
      <c r="F15" s="310" t="s">
        <v>48</v>
      </c>
      <c r="G15" s="311" t="s">
        <v>49</v>
      </c>
      <c r="H15" s="294" t="s">
        <v>220</v>
      </c>
      <c r="I15" s="107"/>
      <c r="J15" s="107"/>
      <c r="K15" s="107"/>
      <c r="L15" s="107"/>
      <c r="M15" s="107"/>
    </row>
    <row r="16" spans="2:19" ht="15.75" customHeight="1" thickBot="1">
      <c r="B16" s="857" t="s">
        <v>50</v>
      </c>
      <c r="C16" s="858"/>
      <c r="D16" s="923" t="str">
        <f>VLOOKUP(F$31,'Fixed Data for Energy Costs'!$B$7:$G$13,2)</f>
        <v>OFF</v>
      </c>
      <c r="E16" s="924"/>
      <c r="F16" s="163" t="s">
        <v>51</v>
      </c>
      <c r="G16" s="297"/>
      <c r="H16" s="295" t="s">
        <v>292</v>
      </c>
      <c r="I16" s="108" t="str">
        <f>IF(AND(G16&lt;&gt;"",H16=""),"ERROR","")</f>
        <v/>
      </c>
      <c r="J16" s="106"/>
      <c r="K16" s="106"/>
      <c r="L16" s="106"/>
      <c r="M16" s="106"/>
    </row>
    <row r="17" spans="2:19" ht="16.5" thickBot="1">
      <c r="B17" s="857" t="s">
        <v>52</v>
      </c>
      <c r="C17" s="858"/>
      <c r="D17" s="926" t="str">
        <f>VLOOKUP(F$31,'Fixed Data for Energy Costs'!$B$7:$G$13,3)</f>
        <v>CONGESTION STAY IN LANE</v>
      </c>
      <c r="E17" s="927"/>
      <c r="F17" s="153" t="str">
        <f>VLOOKUP(F$31,'Fixed Data for Energy Costs'!$B$7:$G$13,4)</f>
        <v>08</v>
      </c>
      <c r="G17" s="297"/>
      <c r="H17" s="295" t="s">
        <v>292</v>
      </c>
      <c r="I17" s="108" t="str">
        <f>IF(AND(G17&lt;&gt;"",H17=""),"ERROR","")</f>
        <v/>
      </c>
      <c r="J17" s="41"/>
      <c r="K17" s="41"/>
      <c r="L17" s="41"/>
      <c r="M17" s="41"/>
    </row>
    <row r="18" spans="2:19" ht="16.5" thickBot="1">
      <c r="B18" s="857" t="s">
        <v>53</v>
      </c>
      <c r="C18" s="858"/>
      <c r="D18" s="916" t="str">
        <f>VLOOKUP(F$31,'Fixed Data for Energy Costs'!$B$7:$G$13,5)</f>
        <v>ACCIDENT SLOW DOWN</v>
      </c>
      <c r="E18" s="917"/>
      <c r="F18" s="154" t="str">
        <f>VLOOKUP(F$31,'Fixed Data for Energy Costs'!$B$7:$G$13,6)</f>
        <v>04</v>
      </c>
      <c r="G18" s="299"/>
      <c r="H18" s="233" t="s">
        <v>292</v>
      </c>
      <c r="I18" s="108" t="str">
        <f>IF(AND(G18&lt;&gt;"",H18=""),"ERROR","")</f>
        <v/>
      </c>
      <c r="J18" s="107"/>
      <c r="K18" s="107"/>
      <c r="L18" s="107"/>
      <c r="M18" s="107"/>
    </row>
    <row r="19" spans="2:19" ht="15.75" thickBot="1">
      <c r="B19" s="859" t="s">
        <v>54</v>
      </c>
      <c r="C19" s="860"/>
      <c r="D19" s="860"/>
      <c r="E19" s="861"/>
      <c r="F19" s="183"/>
      <c r="G19" s="183"/>
      <c r="H19" s="367"/>
      <c r="I19" s="106"/>
      <c r="J19" s="106"/>
      <c r="K19" s="106"/>
      <c r="L19" s="107"/>
      <c r="M19" s="107"/>
    </row>
    <row r="20" spans="2:19" ht="16.5" thickBot="1">
      <c r="B20" s="857" t="s">
        <v>55</v>
      </c>
      <c r="C20" s="858"/>
      <c r="D20" s="918" t="s">
        <v>25</v>
      </c>
      <c r="E20" s="919"/>
      <c r="F20" s="184"/>
      <c r="G20" s="184"/>
      <c r="H20" s="367"/>
      <c r="I20" s="106"/>
      <c r="J20" s="106"/>
      <c r="K20" s="106"/>
      <c r="L20" s="107"/>
      <c r="M20" s="107"/>
    </row>
    <row r="21" spans="2:19" ht="15.75" thickBot="1">
      <c r="B21" s="857" t="s">
        <v>136</v>
      </c>
      <c r="C21" s="858"/>
      <c r="D21" s="297"/>
      <c r="E21" s="296" t="s">
        <v>7</v>
      </c>
      <c r="F21" s="184"/>
      <c r="G21" s="184"/>
      <c r="H21" s="367"/>
      <c r="I21" s="106"/>
      <c r="J21" s="106"/>
      <c r="K21" s="106"/>
      <c r="L21" s="107"/>
      <c r="M21" s="107"/>
    </row>
    <row r="22" spans="2:19" ht="15.75" thickBot="1">
      <c r="B22" s="857" t="s">
        <v>133</v>
      </c>
      <c r="C22" s="858"/>
      <c r="D22" s="297"/>
      <c r="E22" s="237" t="s">
        <v>23</v>
      </c>
      <c r="F22" s="184"/>
      <c r="G22" s="184"/>
      <c r="H22" s="367"/>
      <c r="I22" s="106"/>
      <c r="J22" s="106"/>
      <c r="K22" s="106"/>
      <c r="L22" s="107"/>
      <c r="M22" s="107"/>
    </row>
    <row r="23" spans="2:19" ht="16.5" thickBot="1">
      <c r="B23" s="857" t="s">
        <v>134</v>
      </c>
      <c r="C23" s="858"/>
      <c r="D23" s="298"/>
      <c r="E23" s="238" t="s">
        <v>135</v>
      </c>
      <c r="F23" s="185"/>
      <c r="G23" s="185"/>
      <c r="H23" s="158" t="s">
        <v>220</v>
      </c>
      <c r="I23" s="106"/>
      <c r="J23" s="106"/>
      <c r="K23" s="106"/>
      <c r="L23" s="107"/>
      <c r="M23" s="107"/>
    </row>
    <row r="24" spans="2:19" ht="16.5" thickBot="1">
      <c r="B24" s="920" t="s">
        <v>222</v>
      </c>
      <c r="C24" s="921"/>
      <c r="D24" s="921"/>
      <c r="E24" s="922"/>
      <c r="F24" s="186"/>
      <c r="G24" s="159" t="s">
        <v>58</v>
      </c>
      <c r="H24" s="232" t="s">
        <v>292</v>
      </c>
      <c r="I24" s="108" t="str">
        <f>IF(AND(F24&lt;&gt;"",H24=""),"ERROR","")</f>
        <v/>
      </c>
      <c r="J24" s="106"/>
      <c r="K24" s="106"/>
      <c r="L24" s="107"/>
      <c r="M24" s="107"/>
    </row>
    <row r="25" spans="2:19" ht="15.75" thickBot="1"/>
    <row r="26" spans="2:19" ht="16.5" thickBot="1">
      <c r="B26" s="914" t="s">
        <v>180</v>
      </c>
      <c r="C26" s="915"/>
      <c r="D26" s="915"/>
      <c r="E26" s="915"/>
      <c r="F26" s="925"/>
      <c r="H26" s="106"/>
      <c r="I26" s="106"/>
      <c r="J26" s="106"/>
      <c r="K26" s="106"/>
      <c r="L26" s="106"/>
      <c r="M26" s="106"/>
      <c r="O26" s="106"/>
      <c r="P26" s="106"/>
      <c r="Q26" s="106"/>
      <c r="R26" s="106"/>
      <c r="S26" s="106"/>
    </row>
    <row r="27" spans="2:19" ht="15.75" thickBot="1">
      <c r="B27" s="836" t="s">
        <v>122</v>
      </c>
      <c r="C27" s="837"/>
      <c r="D27" s="837"/>
      <c r="E27" s="837"/>
      <c r="F27" s="838"/>
      <c r="H27" s="106"/>
      <c r="I27" s="106"/>
      <c r="J27" s="106"/>
      <c r="K27" s="106"/>
      <c r="L27" s="107"/>
      <c r="M27" s="107"/>
      <c r="O27" s="107"/>
      <c r="P27" s="107"/>
      <c r="Q27" s="107"/>
      <c r="R27" s="107"/>
      <c r="S27" s="107"/>
    </row>
    <row r="28" spans="2:19" ht="16.5" customHeight="1" thickBot="1">
      <c r="B28" s="845">
        <f>'Fixed Data for Energy Costs'!D26</f>
        <v>9.76</v>
      </c>
      <c r="C28" s="846"/>
      <c r="D28" s="846"/>
      <c r="E28" s="846"/>
      <c r="F28" s="847"/>
      <c r="H28" s="53"/>
      <c r="I28" s="54"/>
      <c r="J28" s="309"/>
      <c r="K28" s="309"/>
      <c r="L28" s="309"/>
      <c r="M28" s="60"/>
      <c r="O28" s="106"/>
      <c r="P28" s="106"/>
      <c r="Q28" s="106"/>
      <c r="R28" s="106"/>
      <c r="S28" s="106"/>
    </row>
    <row r="29" spans="2:19" ht="16.5" customHeight="1" thickBot="1">
      <c r="B29" s="836" t="s">
        <v>116</v>
      </c>
      <c r="C29" s="837"/>
      <c r="D29" s="837"/>
      <c r="E29" s="837"/>
      <c r="F29" s="838"/>
      <c r="H29" s="53"/>
      <c r="I29" s="53"/>
      <c r="J29" s="57"/>
      <c r="K29" s="57"/>
      <c r="L29" s="309"/>
      <c r="M29" s="60"/>
      <c r="O29" s="107"/>
      <c r="P29" s="107"/>
      <c r="Q29" s="107"/>
      <c r="R29" s="107"/>
      <c r="S29" s="107"/>
    </row>
    <row r="30" spans="2:19" ht="15.75" customHeight="1" thickBot="1">
      <c r="B30" s="845">
        <f>'Fixed Data for Energy Costs'!D27</f>
        <v>2.8000000000000001E-2</v>
      </c>
      <c r="C30" s="846"/>
      <c r="D30" s="846"/>
      <c r="E30" s="846"/>
      <c r="F30" s="847"/>
      <c r="H30" s="58"/>
      <c r="I30" s="107"/>
      <c r="J30" s="107"/>
      <c r="K30" s="107"/>
      <c r="L30" s="107"/>
      <c r="M30" s="107"/>
      <c r="O30" s="106"/>
      <c r="P30" s="106"/>
      <c r="Q30" s="106"/>
      <c r="R30" s="107"/>
      <c r="S30" s="107"/>
    </row>
    <row r="31" spans="2:19" ht="15.75" customHeight="1" thickBot="1">
      <c r="B31" s="851" t="s">
        <v>56</v>
      </c>
      <c r="C31" s="852"/>
      <c r="D31" s="852"/>
      <c r="E31" s="853"/>
      <c r="F31" s="489" t="s">
        <v>6</v>
      </c>
      <c r="H31" s="107"/>
      <c r="I31" s="107"/>
      <c r="J31" s="107"/>
      <c r="K31" s="59"/>
      <c r="L31" s="107"/>
      <c r="M31" s="107"/>
      <c r="O31" s="106"/>
      <c r="P31" s="106"/>
      <c r="Q31" s="106"/>
      <c r="R31" s="107"/>
      <c r="S31" s="107"/>
    </row>
    <row r="32" spans="2:19" ht="15.75" thickBot="1">
      <c r="B32" s="862" t="s">
        <v>57</v>
      </c>
      <c r="C32" s="863"/>
      <c r="D32" s="863"/>
      <c r="E32" s="864"/>
      <c r="F32" s="488">
        <f>VLOOKUP(F$31,'Fixed Data for Energy Costs'!$B$7:$H$13,7)</f>
        <v>15</v>
      </c>
      <c r="H32" s="865"/>
      <c r="I32" s="865"/>
      <c r="J32" s="865"/>
      <c r="K32" s="865"/>
      <c r="L32" s="52"/>
      <c r="M32" s="55"/>
      <c r="O32" s="106"/>
      <c r="P32" s="106"/>
      <c r="Q32" s="106"/>
      <c r="R32" s="107"/>
      <c r="S32" s="107"/>
    </row>
    <row r="33" spans="2:19">
      <c r="B33" s="106"/>
      <c r="C33" s="106"/>
      <c r="D33" s="106"/>
      <c r="E33" s="106"/>
      <c r="F33" s="106"/>
      <c r="H33" s="309"/>
      <c r="I33" s="309"/>
      <c r="J33" s="309"/>
      <c r="K33" s="309"/>
      <c r="L33" s="52"/>
      <c r="M33" s="55"/>
      <c r="O33" s="106"/>
      <c r="P33" s="106"/>
      <c r="Q33" s="106"/>
      <c r="R33" s="107"/>
      <c r="S33" s="107"/>
    </row>
    <row r="34" spans="2:19" ht="39.950000000000003" customHeight="1">
      <c r="B34" s="866" t="s">
        <v>298</v>
      </c>
      <c r="C34" s="866"/>
      <c r="D34" s="866"/>
      <c r="E34" s="866"/>
      <c r="F34" s="866"/>
      <c r="G34" s="866"/>
      <c r="H34" s="866"/>
      <c r="I34" s="866"/>
      <c r="J34" s="866"/>
      <c r="K34" s="866"/>
      <c r="L34" s="312"/>
      <c r="M34" s="312"/>
    </row>
    <row r="35" spans="2:19" ht="27" customHeight="1">
      <c r="B35" s="882" t="s">
        <v>291</v>
      </c>
      <c r="C35" s="882"/>
      <c r="D35" s="882"/>
      <c r="E35" s="882"/>
      <c r="F35" s="882"/>
      <c r="G35" s="882"/>
      <c r="H35" s="882"/>
      <c r="I35" s="882"/>
      <c r="J35" s="882"/>
      <c r="K35" s="882"/>
    </row>
    <row r="36" spans="2:19" ht="27" customHeight="1">
      <c r="B36" s="821" t="s">
        <v>299</v>
      </c>
      <c r="C36" s="821"/>
      <c r="D36" s="821"/>
      <c r="E36" s="821"/>
      <c r="F36" s="821"/>
      <c r="G36" s="821"/>
      <c r="H36" s="821"/>
      <c r="I36" s="821"/>
      <c r="J36" s="821"/>
      <c r="K36" s="821"/>
    </row>
    <row r="37" spans="2:19" ht="15.75" thickBot="1">
      <c r="B37" s="429"/>
      <c r="C37" s="429"/>
      <c r="D37" s="429"/>
      <c r="E37" s="429"/>
      <c r="F37" s="429"/>
      <c r="G37" s="429"/>
      <c r="H37" s="429"/>
      <c r="I37" s="429"/>
      <c r="J37" s="429"/>
      <c r="K37" s="429"/>
    </row>
    <row r="38" spans="2:19" ht="16.5" thickBot="1">
      <c r="B38" s="842" t="s">
        <v>67</v>
      </c>
      <c r="C38" s="843"/>
      <c r="D38" s="844"/>
      <c r="E38" s="187">
        <f>'Fixed Data for Energy Costs'!D14</f>
        <v>4</v>
      </c>
      <c r="F38" s="240" t="s">
        <v>68</v>
      </c>
    </row>
    <row r="39" spans="2:19" ht="16.5" thickBot="1">
      <c r="B39" s="842" t="s">
        <v>71</v>
      </c>
      <c r="C39" s="843"/>
      <c r="D39" s="844"/>
      <c r="E39" s="188">
        <v>1</v>
      </c>
      <c r="F39" s="240" t="s">
        <v>68</v>
      </c>
    </row>
    <row r="40" spans="2:19" ht="16.5" thickBot="1">
      <c r="B40" s="842" t="s">
        <v>72</v>
      </c>
      <c r="C40" s="843"/>
      <c r="D40" s="844"/>
      <c r="E40" s="189">
        <f>24-E38-E39</f>
        <v>19</v>
      </c>
      <c r="F40" s="240" t="s">
        <v>68</v>
      </c>
    </row>
    <row r="41" spans="2:19">
      <c r="B41" s="42"/>
      <c r="C41" s="42"/>
      <c r="D41" s="42"/>
      <c r="E41" s="43"/>
      <c r="F41" s="42"/>
    </row>
    <row r="42" spans="2:19" ht="18.75" customHeight="1">
      <c r="B42" s="822" t="s">
        <v>260</v>
      </c>
      <c r="C42" s="822"/>
      <c r="D42" s="822"/>
      <c r="E42" s="822"/>
      <c r="F42" s="822"/>
      <c r="G42" s="822"/>
      <c r="H42" s="822"/>
      <c r="I42" s="822"/>
      <c r="J42" s="822"/>
      <c r="K42" s="822"/>
    </row>
    <row r="43" spans="2:19" ht="18.75" customHeight="1" thickBot="1">
      <c r="B43" s="487"/>
      <c r="C43" s="487"/>
      <c r="D43" s="487"/>
      <c r="E43" s="487"/>
      <c r="F43" s="487"/>
      <c r="G43" s="487"/>
      <c r="H43" s="487"/>
      <c r="I43" s="487"/>
      <c r="J43" s="487"/>
      <c r="K43" s="487"/>
    </row>
    <row r="44" spans="2:19" ht="15.75" thickBot="1">
      <c r="B44" s="854" t="s">
        <v>114</v>
      </c>
      <c r="C44" s="855"/>
      <c r="D44" s="855"/>
      <c r="E44" s="855"/>
      <c r="F44" s="855"/>
      <c r="G44" s="855"/>
      <c r="H44" s="856"/>
      <c r="I44" s="229">
        <f>IF(OR($I16="ERROR",$I17="ERROR",$I18="ERROR",$I24="ERROR"),"ERROR",$B75)</f>
        <v>0</v>
      </c>
    </row>
    <row r="45" spans="2:19" ht="16.5" thickBot="1">
      <c r="B45" s="848" t="s">
        <v>112</v>
      </c>
      <c r="C45" s="849"/>
      <c r="D45" s="849"/>
      <c r="E45" s="849"/>
      <c r="F45" s="849"/>
      <c r="G45" s="849"/>
      <c r="H45" s="850"/>
      <c r="I45" s="230">
        <v>86</v>
      </c>
    </row>
    <row r="46" spans="2:19" ht="16.5" thickBot="1">
      <c r="B46" s="885" t="s">
        <v>113</v>
      </c>
      <c r="C46" s="886"/>
      <c r="D46" s="886"/>
      <c r="E46" s="886"/>
      <c r="F46" s="886"/>
      <c r="G46" s="886"/>
      <c r="H46" s="887"/>
      <c r="I46" s="231">
        <f>I45*I44</f>
        <v>0</v>
      </c>
    </row>
    <row r="48" spans="2:19" ht="15.75">
      <c r="B48" s="826" t="s">
        <v>261</v>
      </c>
      <c r="C48" s="826"/>
      <c r="D48" s="826"/>
      <c r="E48" s="826"/>
      <c r="F48" s="826"/>
      <c r="G48" s="826"/>
      <c r="H48" s="826"/>
      <c r="I48" s="826"/>
      <c r="J48" s="826"/>
      <c r="K48" s="826"/>
    </row>
    <row r="49" spans="2:16" ht="16.5" thickBot="1">
      <c r="B49" s="428"/>
      <c r="C49" s="428"/>
      <c r="D49" s="428"/>
      <c r="E49" s="428"/>
      <c r="F49" s="428"/>
      <c r="G49" s="428"/>
      <c r="H49" s="428"/>
      <c r="I49" s="428"/>
      <c r="J49" s="428"/>
      <c r="K49" s="428"/>
    </row>
    <row r="50" spans="2:16" ht="15" customHeight="1" thickBot="1">
      <c r="B50" s="836" t="s">
        <v>60</v>
      </c>
      <c r="C50" s="837"/>
      <c r="D50" s="837"/>
      <c r="E50" s="838"/>
      <c r="G50" s="833" t="s">
        <v>59</v>
      </c>
      <c r="H50" s="834"/>
      <c r="I50" s="834"/>
      <c r="J50" s="835"/>
      <c r="L50" s="42"/>
      <c r="M50" s="42"/>
      <c r="N50" s="42"/>
      <c r="O50" s="42"/>
      <c r="P50" s="42"/>
    </row>
    <row r="51" spans="2:16" ht="15" customHeight="1" thickBot="1">
      <c r="B51" s="873">
        <f>(G53*B28)/100</f>
        <v>0</v>
      </c>
      <c r="C51" s="874"/>
      <c r="D51" s="874"/>
      <c r="E51" s="875"/>
      <c r="F51" s="44"/>
      <c r="G51" s="870">
        <f>MAX(SUM(G126:G150),I155)</f>
        <v>24</v>
      </c>
      <c r="H51" s="871"/>
      <c r="I51" s="871"/>
      <c r="J51" s="872"/>
      <c r="L51" s="42"/>
      <c r="M51" s="42"/>
      <c r="N51" s="42"/>
      <c r="O51" s="42"/>
      <c r="P51" s="42"/>
    </row>
    <row r="52" spans="2:16" ht="15.75" customHeight="1" thickBot="1">
      <c r="B52" s="836" t="s">
        <v>62</v>
      </c>
      <c r="C52" s="837"/>
      <c r="D52" s="837"/>
      <c r="E52" s="838"/>
      <c r="G52" s="823" t="s">
        <v>61</v>
      </c>
      <c r="H52" s="824"/>
      <c r="I52" s="824"/>
      <c r="J52" s="825"/>
      <c r="L52" s="42"/>
      <c r="M52" s="42"/>
      <c r="N52" s="42"/>
      <c r="O52" s="42"/>
      <c r="P52" s="42"/>
    </row>
    <row r="53" spans="2:16" ht="15.75" customHeight="1" thickBot="1">
      <c r="B53" s="867">
        <f>B51*365.26</f>
        <v>0</v>
      </c>
      <c r="C53" s="868"/>
      <c r="D53" s="868"/>
      <c r="E53" s="869"/>
      <c r="G53" s="876">
        <f>(F24/1000)*G51</f>
        <v>0</v>
      </c>
      <c r="H53" s="877"/>
      <c r="I53" s="877"/>
      <c r="J53" s="878"/>
      <c r="L53" s="42"/>
      <c r="M53" s="42"/>
      <c r="N53" s="42"/>
      <c r="O53" s="42"/>
      <c r="P53" s="42"/>
    </row>
    <row r="54" spans="2:16" ht="15.75" customHeight="1" thickBot="1">
      <c r="B54" s="823" t="s">
        <v>107</v>
      </c>
      <c r="C54" s="824"/>
      <c r="D54" s="824"/>
      <c r="E54" s="825"/>
      <c r="G54" s="823" t="s">
        <v>63</v>
      </c>
      <c r="H54" s="824"/>
      <c r="I54" s="824"/>
      <c r="J54" s="825"/>
      <c r="L54" s="42"/>
      <c r="M54" s="42"/>
      <c r="N54" s="42"/>
      <c r="O54" s="42"/>
      <c r="P54" s="42"/>
    </row>
    <row r="55" spans="2:16" ht="15.75" customHeight="1" thickBot="1">
      <c r="B55" s="816">
        <f>F32*B53</f>
        <v>0</v>
      </c>
      <c r="C55" s="817"/>
      <c r="D55" s="817"/>
      <c r="E55" s="818"/>
      <c r="G55" s="839">
        <f>G53*365.26</f>
        <v>0</v>
      </c>
      <c r="H55" s="840"/>
      <c r="I55" s="840"/>
      <c r="J55" s="841"/>
      <c r="L55" s="42"/>
      <c r="M55" s="42"/>
      <c r="N55" s="42"/>
      <c r="O55" s="42"/>
      <c r="P55" s="42"/>
    </row>
    <row r="56" spans="2:16" ht="15.75" customHeight="1" thickBot="1">
      <c r="B56" s="823" t="s">
        <v>108</v>
      </c>
      <c r="C56" s="824"/>
      <c r="D56" s="824"/>
      <c r="E56" s="825"/>
      <c r="G56" s="823" t="s">
        <v>64</v>
      </c>
      <c r="H56" s="824"/>
      <c r="I56" s="824"/>
      <c r="J56" s="825"/>
      <c r="L56" s="42"/>
      <c r="M56" s="42"/>
      <c r="N56" s="42"/>
      <c r="O56" s="42"/>
      <c r="P56" s="42"/>
    </row>
    <row r="57" spans="2:16" ht="15.75" customHeight="1" thickBot="1">
      <c r="B57" s="888">
        <f>SUM(D79:E93)</f>
        <v>0</v>
      </c>
      <c r="C57" s="889"/>
      <c r="D57" s="889"/>
      <c r="E57" s="890"/>
      <c r="G57" s="891">
        <f>F32*G55</f>
        <v>0</v>
      </c>
      <c r="H57" s="892"/>
      <c r="I57" s="892"/>
      <c r="J57" s="893"/>
      <c r="L57" s="42"/>
      <c r="M57" s="42"/>
      <c r="N57" s="42"/>
      <c r="O57" s="42"/>
      <c r="P57" s="42"/>
    </row>
    <row r="58" spans="2:16" ht="15.75" thickBot="1">
      <c r="B58" s="41"/>
      <c r="C58" s="41"/>
      <c r="D58" s="41"/>
      <c r="E58" s="41"/>
      <c r="I58" s="45"/>
      <c r="L58" s="107"/>
      <c r="M58" s="107"/>
      <c r="N58" s="107"/>
      <c r="O58" s="107"/>
      <c r="P58" s="107"/>
    </row>
    <row r="59" spans="2:16" ht="14.25" customHeight="1" thickBot="1">
      <c r="B59" s="823" t="s">
        <v>65</v>
      </c>
      <c r="C59" s="824"/>
      <c r="D59" s="824"/>
      <c r="E59" s="825"/>
      <c r="G59" s="823" t="s">
        <v>66</v>
      </c>
      <c r="H59" s="824"/>
      <c r="I59" s="824"/>
      <c r="J59" s="825"/>
      <c r="L59" s="46"/>
      <c r="M59" s="46"/>
      <c r="N59" s="46"/>
      <c r="O59" s="46"/>
      <c r="P59" s="46"/>
    </row>
    <row r="60" spans="2:16" ht="18" customHeight="1" thickBot="1">
      <c r="B60" s="816">
        <f>(G60*B28)/100</f>
        <v>0</v>
      </c>
      <c r="C60" s="817"/>
      <c r="D60" s="817"/>
      <c r="E60" s="818"/>
      <c r="G60" s="879">
        <f>(E40*G16) + (E38*G17) + (E39*G18)</f>
        <v>0</v>
      </c>
      <c r="H60" s="880"/>
      <c r="I60" s="880"/>
      <c r="J60" s="881"/>
      <c r="L60" s="42"/>
      <c r="M60" s="42"/>
      <c r="N60" s="42"/>
      <c r="O60" s="43"/>
      <c r="P60" s="42"/>
    </row>
    <row r="61" spans="2:16" ht="15.75" customHeight="1" thickBot="1">
      <c r="B61" s="823" t="s">
        <v>69</v>
      </c>
      <c r="C61" s="824"/>
      <c r="D61" s="824"/>
      <c r="E61" s="825"/>
      <c r="G61" s="823" t="s">
        <v>70</v>
      </c>
      <c r="H61" s="824"/>
      <c r="I61" s="824"/>
      <c r="J61" s="825"/>
      <c r="L61" s="42"/>
      <c r="M61" s="42"/>
      <c r="N61" s="42"/>
      <c r="O61" s="43"/>
      <c r="P61" s="42"/>
    </row>
    <row r="62" spans="2:16" ht="15" customHeight="1" thickBot="1">
      <c r="B62" s="816">
        <f>B60*365.26</f>
        <v>0</v>
      </c>
      <c r="C62" s="817"/>
      <c r="D62" s="817"/>
      <c r="E62" s="818"/>
      <c r="G62" s="879">
        <f>G60*365.26</f>
        <v>0</v>
      </c>
      <c r="H62" s="880"/>
      <c r="I62" s="880"/>
      <c r="J62" s="881"/>
      <c r="L62" s="42"/>
      <c r="M62" s="42"/>
      <c r="N62" s="42"/>
      <c r="O62" s="43"/>
      <c r="P62" s="42"/>
    </row>
    <row r="63" spans="2:16" ht="15.75" thickBot="1">
      <c r="B63" s="823" t="s">
        <v>110</v>
      </c>
      <c r="C63" s="824"/>
      <c r="D63" s="824"/>
      <c r="E63" s="825"/>
      <c r="G63" s="823" t="s">
        <v>73</v>
      </c>
      <c r="H63" s="824"/>
      <c r="I63" s="824"/>
      <c r="J63" s="825"/>
      <c r="L63" s="42"/>
      <c r="M63" s="42"/>
      <c r="N63" s="42"/>
      <c r="O63" s="42"/>
      <c r="P63" s="42"/>
    </row>
    <row r="64" spans="2:16" ht="15.75" thickBot="1">
      <c r="B64" s="816">
        <f>B62*F32</f>
        <v>0</v>
      </c>
      <c r="C64" s="817"/>
      <c r="D64" s="817"/>
      <c r="E64" s="818"/>
      <c r="G64" s="894">
        <f>F32*G62</f>
        <v>0</v>
      </c>
      <c r="H64" s="895"/>
      <c r="I64" s="895"/>
      <c r="J64" s="896"/>
      <c r="L64" s="42"/>
      <c r="M64" s="42"/>
      <c r="N64" s="42"/>
      <c r="O64" s="42"/>
      <c r="P64" s="42"/>
    </row>
    <row r="65" spans="2:16" ht="15.75" thickBot="1">
      <c r="B65" s="823" t="s">
        <v>109</v>
      </c>
      <c r="C65" s="824"/>
      <c r="D65" s="824"/>
      <c r="E65" s="825"/>
      <c r="G65" s="47"/>
      <c r="H65" s="47"/>
      <c r="I65" s="47"/>
      <c r="J65" s="47"/>
      <c r="L65" s="48"/>
      <c r="M65" s="48"/>
      <c r="N65" s="48"/>
      <c r="O65" s="48"/>
      <c r="P65" s="48"/>
    </row>
    <row r="66" spans="2:16" ht="15.75" thickBot="1">
      <c r="B66" s="888">
        <f>SUM(D97:E111)</f>
        <v>0</v>
      </c>
      <c r="C66" s="889"/>
      <c r="D66" s="889"/>
      <c r="E66" s="890"/>
      <c r="G66" s="47"/>
      <c r="H66" s="47"/>
      <c r="I66" s="47"/>
      <c r="J66" s="47"/>
      <c r="L66" s="48"/>
      <c r="M66" s="48"/>
      <c r="N66" s="48"/>
      <c r="O66" s="48"/>
      <c r="P66" s="48"/>
    </row>
    <row r="67" spans="2:16" ht="15.75" thickBot="1"/>
    <row r="68" spans="2:16" ht="15.75" customHeight="1" thickBot="1">
      <c r="B68" s="823" t="s">
        <v>74</v>
      </c>
      <c r="C68" s="824"/>
      <c r="D68" s="824"/>
      <c r="E68" s="825"/>
      <c r="G68" s="823" t="s">
        <v>75</v>
      </c>
      <c r="H68" s="824"/>
      <c r="I68" s="824"/>
      <c r="J68" s="825"/>
      <c r="L68" s="48"/>
      <c r="M68" s="48"/>
      <c r="N68" s="48"/>
      <c r="O68" s="48"/>
      <c r="P68" s="48"/>
    </row>
    <row r="69" spans="2:16" ht="15.75" thickBot="1">
      <c r="B69" s="816">
        <f>SUM(B60+B51)</f>
        <v>0</v>
      </c>
      <c r="C69" s="817"/>
      <c r="D69" s="817"/>
      <c r="E69" s="818"/>
      <c r="G69" s="879">
        <f>G60+G53</f>
        <v>0</v>
      </c>
      <c r="H69" s="880"/>
      <c r="I69" s="880"/>
      <c r="J69" s="881"/>
      <c r="L69" s="48"/>
      <c r="M69" s="48"/>
      <c r="N69" s="48"/>
      <c r="O69" s="48"/>
      <c r="P69" s="48"/>
    </row>
    <row r="70" spans="2:16" ht="15.75" customHeight="1" thickBot="1">
      <c r="B70" s="823" t="s">
        <v>76</v>
      </c>
      <c r="C70" s="824"/>
      <c r="D70" s="824"/>
      <c r="E70" s="825"/>
      <c r="G70" s="823" t="s">
        <v>77</v>
      </c>
      <c r="H70" s="824"/>
      <c r="I70" s="824"/>
      <c r="J70" s="825"/>
      <c r="L70" s="48"/>
      <c r="M70" s="48"/>
      <c r="N70" s="48"/>
      <c r="O70" s="48"/>
      <c r="P70" s="48"/>
    </row>
    <row r="71" spans="2:16" ht="15.75" thickBot="1">
      <c r="B71" s="816">
        <f>SUM(B53+B62)</f>
        <v>0</v>
      </c>
      <c r="C71" s="817"/>
      <c r="D71" s="817"/>
      <c r="E71" s="818"/>
      <c r="G71" s="879">
        <f>G62+G55</f>
        <v>0</v>
      </c>
      <c r="H71" s="880"/>
      <c r="I71" s="880"/>
      <c r="J71" s="881"/>
      <c r="L71" s="48"/>
      <c r="M71" s="48"/>
      <c r="N71" s="48"/>
      <c r="O71" s="48"/>
      <c r="P71" s="48"/>
    </row>
    <row r="72" spans="2:16" ht="15.75" customHeight="1" thickBot="1">
      <c r="B72" s="823" t="s">
        <v>111</v>
      </c>
      <c r="C72" s="824"/>
      <c r="D72" s="824"/>
      <c r="E72" s="825"/>
      <c r="G72" s="823" t="s">
        <v>78</v>
      </c>
      <c r="H72" s="824"/>
      <c r="I72" s="824"/>
      <c r="J72" s="825"/>
      <c r="L72" s="48"/>
      <c r="M72" s="48"/>
      <c r="N72" s="48"/>
      <c r="O72" s="48"/>
      <c r="P72" s="48"/>
    </row>
    <row r="73" spans="2:16" ht="15.75" thickBot="1">
      <c r="B73" s="816">
        <f>SUM(B64+B55)</f>
        <v>0</v>
      </c>
      <c r="C73" s="817"/>
      <c r="D73" s="817"/>
      <c r="E73" s="818"/>
      <c r="G73" s="894">
        <f>G64+G57</f>
        <v>0</v>
      </c>
      <c r="H73" s="895"/>
      <c r="I73" s="895"/>
      <c r="J73" s="896"/>
      <c r="L73" s="48"/>
      <c r="M73" s="48"/>
      <c r="N73" s="48"/>
      <c r="O73" s="48"/>
      <c r="P73" s="48"/>
    </row>
    <row r="74" spans="2:16" ht="15.75" thickBot="1">
      <c r="B74" s="823" t="s">
        <v>115</v>
      </c>
      <c r="C74" s="824"/>
      <c r="D74" s="824"/>
      <c r="E74" s="825"/>
      <c r="G74" s="49"/>
      <c r="H74" s="106"/>
      <c r="I74" s="106"/>
      <c r="J74" s="106"/>
      <c r="L74" s="48"/>
      <c r="M74" s="48"/>
      <c r="N74" s="48"/>
      <c r="O74" s="48"/>
      <c r="P74" s="48"/>
    </row>
    <row r="75" spans="2:16" ht="15.75" thickBot="1">
      <c r="B75" s="888">
        <f>B66+B57</f>
        <v>0</v>
      </c>
      <c r="C75" s="889"/>
      <c r="D75" s="889"/>
      <c r="E75" s="890"/>
      <c r="G75" s="49"/>
      <c r="H75" s="106"/>
      <c r="I75" s="106"/>
      <c r="J75" s="106"/>
      <c r="L75" s="48"/>
      <c r="M75" s="48"/>
      <c r="N75" s="48"/>
      <c r="O75" s="48"/>
      <c r="P75" s="48"/>
    </row>
    <row r="76" spans="2:16" ht="15.75" thickBot="1"/>
    <row r="77" spans="2:16" ht="16.5" thickBot="1">
      <c r="B77" s="902" t="s">
        <v>105</v>
      </c>
      <c r="C77" s="903"/>
      <c r="D77" s="903"/>
      <c r="E77" s="904"/>
      <c r="G77" s="44"/>
      <c r="H77" s="44"/>
      <c r="I77" s="44"/>
      <c r="J77" s="44"/>
    </row>
    <row r="78" spans="2:16" ht="16.5" thickBot="1">
      <c r="B78" s="176" t="s">
        <v>102</v>
      </c>
      <c r="C78" s="193" t="s">
        <v>103</v>
      </c>
      <c r="D78" s="905" t="s">
        <v>104</v>
      </c>
      <c r="E78" s="906"/>
      <c r="G78" s="44"/>
      <c r="H78" s="44"/>
      <c r="I78" s="44"/>
      <c r="J78" s="44"/>
    </row>
    <row r="79" spans="2:16" ht="15.75" thickBot="1">
      <c r="B79" s="239">
        <v>1</v>
      </c>
      <c r="C79" s="228">
        <f>IF(B79&lt;='MS3 3x18 Energy Costs'!F$32, 1, 0)</f>
        <v>1</v>
      </c>
      <c r="D79" s="819">
        <f>B53*C79</f>
        <v>0</v>
      </c>
      <c r="E79" s="820"/>
      <c r="F79" s="50"/>
      <c r="G79" s="44"/>
      <c r="H79" s="44"/>
      <c r="I79" s="51"/>
      <c r="J79" s="2"/>
    </row>
    <row r="80" spans="2:16" ht="15.75" thickBot="1">
      <c r="B80" s="239">
        <v>2</v>
      </c>
      <c r="C80" s="226">
        <f>IF(B80&lt;='MS3 3x18 Energy Costs'!F$32, 1, 0)</f>
        <v>1</v>
      </c>
      <c r="D80" s="809">
        <f t="shared" ref="D80:D93" si="0">(D79+(D79*$B$30))*C80</f>
        <v>0</v>
      </c>
      <c r="E80" s="810"/>
      <c r="F80" s="50"/>
      <c r="G80" s="44"/>
      <c r="H80" s="44"/>
      <c r="I80" s="51"/>
      <c r="J80" s="44"/>
    </row>
    <row r="81" spans="2:10" ht="15.75" thickBot="1">
      <c r="B81" s="239">
        <v>3</v>
      </c>
      <c r="C81" s="226">
        <f>IF(B81&lt;='MS3 3x18 Energy Costs'!F$32, 1, 0)</f>
        <v>1</v>
      </c>
      <c r="D81" s="809">
        <f t="shared" si="0"/>
        <v>0</v>
      </c>
      <c r="E81" s="810"/>
      <c r="F81" s="50"/>
      <c r="G81" s="44"/>
      <c r="H81" s="44"/>
      <c r="I81" s="51"/>
      <c r="J81" s="44"/>
    </row>
    <row r="82" spans="2:10" ht="15.75" thickBot="1">
      <c r="B82" s="239">
        <v>4</v>
      </c>
      <c r="C82" s="226">
        <f>IF(B82&lt;='MS3 3x18 Energy Costs'!F$32, 1, 0)</f>
        <v>1</v>
      </c>
      <c r="D82" s="809">
        <f t="shared" si="0"/>
        <v>0</v>
      </c>
      <c r="E82" s="810"/>
      <c r="F82" s="50"/>
      <c r="G82" s="44"/>
      <c r="H82" s="44"/>
      <c r="I82" s="51"/>
      <c r="J82" s="44"/>
    </row>
    <row r="83" spans="2:10" ht="15.75" thickBot="1">
      <c r="B83" s="239">
        <v>5</v>
      </c>
      <c r="C83" s="226">
        <f>IF(B83&lt;='MS3 3x18 Energy Costs'!F$32, 1, 0)</f>
        <v>1</v>
      </c>
      <c r="D83" s="809">
        <f t="shared" si="0"/>
        <v>0</v>
      </c>
      <c r="E83" s="810"/>
      <c r="F83" s="50"/>
      <c r="G83" s="44" t="s">
        <v>155</v>
      </c>
      <c r="H83" s="44"/>
      <c r="I83" s="51"/>
      <c r="J83" s="44"/>
    </row>
    <row r="84" spans="2:10" ht="15.75" thickBot="1">
      <c r="B84" s="239">
        <v>6</v>
      </c>
      <c r="C84" s="226">
        <f>IF(B84&lt;='MS3 3x18 Energy Costs'!F$32, 1, 0)</f>
        <v>1</v>
      </c>
      <c r="D84" s="809">
        <f t="shared" si="0"/>
        <v>0</v>
      </c>
      <c r="E84" s="810"/>
      <c r="F84" s="50"/>
      <c r="G84" s="44"/>
      <c r="H84" s="44"/>
      <c r="I84" s="51"/>
      <c r="J84" s="44"/>
    </row>
    <row r="85" spans="2:10" ht="15.75" thickBot="1">
      <c r="B85" s="239">
        <v>7</v>
      </c>
      <c r="C85" s="226">
        <f>IF(B85&lt;='MS3 3x18 Energy Costs'!F$32, 1, 0)</f>
        <v>1</v>
      </c>
      <c r="D85" s="809">
        <f t="shared" si="0"/>
        <v>0</v>
      </c>
      <c r="E85" s="810"/>
      <c r="F85" s="50"/>
      <c r="G85" s="44"/>
      <c r="H85" s="44"/>
      <c r="I85" s="51"/>
      <c r="J85" s="44"/>
    </row>
    <row r="86" spans="2:10" ht="15.75" thickBot="1">
      <c r="B86" s="239">
        <v>8</v>
      </c>
      <c r="C86" s="226">
        <f>IF(B86&lt;='MS3 3x18 Energy Costs'!F$32, 1, 0)</f>
        <v>1</v>
      </c>
      <c r="D86" s="809">
        <f t="shared" si="0"/>
        <v>0</v>
      </c>
      <c r="E86" s="810"/>
      <c r="F86" s="50"/>
      <c r="G86" s="44"/>
      <c r="H86" s="44"/>
      <c r="I86" s="51"/>
      <c r="J86" s="44"/>
    </row>
    <row r="87" spans="2:10" ht="15.75" thickBot="1">
      <c r="B87" s="239">
        <v>9</v>
      </c>
      <c r="C87" s="226">
        <f>IF(B87&lt;='MS3 3x18 Energy Costs'!F$32, 1, 0)</f>
        <v>1</v>
      </c>
      <c r="D87" s="809">
        <f t="shared" si="0"/>
        <v>0</v>
      </c>
      <c r="E87" s="810"/>
      <c r="F87" s="50"/>
      <c r="G87" s="44"/>
      <c r="H87" s="44"/>
      <c r="I87" s="51"/>
      <c r="J87" s="44"/>
    </row>
    <row r="88" spans="2:10" ht="15.75" thickBot="1">
      <c r="B88" s="239">
        <v>10</v>
      </c>
      <c r="C88" s="226">
        <f>IF(B88&lt;='MS3 3x18 Energy Costs'!F$32, 1, 0)</f>
        <v>1</v>
      </c>
      <c r="D88" s="809">
        <f t="shared" si="0"/>
        <v>0</v>
      </c>
      <c r="E88" s="810"/>
      <c r="F88" s="50"/>
      <c r="G88" s="44"/>
      <c r="H88" s="44"/>
      <c r="I88" s="51"/>
      <c r="J88" s="44"/>
    </row>
    <row r="89" spans="2:10" ht="15.75" thickBot="1">
      <c r="B89" s="239">
        <v>11</v>
      </c>
      <c r="C89" s="226">
        <f>IF(B89&lt;='MS3 3x18 Energy Costs'!F$32, 1, 0)</f>
        <v>1</v>
      </c>
      <c r="D89" s="809">
        <f t="shared" si="0"/>
        <v>0</v>
      </c>
      <c r="E89" s="810"/>
      <c r="F89" s="50"/>
      <c r="G89" s="44"/>
      <c r="H89" s="44"/>
      <c r="I89" s="51"/>
      <c r="J89" s="44"/>
    </row>
    <row r="90" spans="2:10" ht="15.75" thickBot="1">
      <c r="B90" s="239">
        <v>12</v>
      </c>
      <c r="C90" s="226">
        <f>IF(B90&lt;='MS3 3x18 Energy Costs'!F$32, 1, 0)</f>
        <v>1</v>
      </c>
      <c r="D90" s="809">
        <f t="shared" si="0"/>
        <v>0</v>
      </c>
      <c r="E90" s="810"/>
      <c r="F90" s="50"/>
      <c r="G90" s="44"/>
      <c r="H90" s="44"/>
      <c r="I90" s="51"/>
      <c r="J90" s="44"/>
    </row>
    <row r="91" spans="2:10" ht="15.75" thickBot="1">
      <c r="B91" s="239">
        <v>13</v>
      </c>
      <c r="C91" s="226">
        <f>IF(B91&lt;='MS3 3x18 Energy Costs'!F$32, 1, 0)</f>
        <v>1</v>
      </c>
      <c r="D91" s="809">
        <f t="shared" si="0"/>
        <v>0</v>
      </c>
      <c r="E91" s="810"/>
      <c r="F91" s="50"/>
      <c r="G91" s="44"/>
      <c r="H91" s="44"/>
      <c r="I91" s="51"/>
      <c r="J91" s="44"/>
    </row>
    <row r="92" spans="2:10" ht="15.75" thickBot="1">
      <c r="B92" s="239">
        <v>14</v>
      </c>
      <c r="C92" s="226">
        <f>IF(B92&lt;='MS3 3x18 Energy Costs'!F$32, 1, 0)</f>
        <v>1</v>
      </c>
      <c r="D92" s="809">
        <f t="shared" si="0"/>
        <v>0</v>
      </c>
      <c r="E92" s="810"/>
      <c r="F92" s="50"/>
      <c r="G92" s="44"/>
      <c r="H92" s="44"/>
      <c r="I92" s="51"/>
      <c r="J92" s="44"/>
    </row>
    <row r="93" spans="2:10" ht="15.75" thickBot="1">
      <c r="B93" s="239">
        <v>15</v>
      </c>
      <c r="C93" s="227">
        <f>IF(B93&lt;='MS3 3x18 Energy Costs'!F$32, 1, 0)</f>
        <v>1</v>
      </c>
      <c r="D93" s="897">
        <f t="shared" si="0"/>
        <v>0</v>
      </c>
      <c r="E93" s="898"/>
      <c r="F93" s="50"/>
      <c r="G93" s="44"/>
      <c r="H93" s="44"/>
      <c r="I93" s="51"/>
      <c r="J93" s="44"/>
    </row>
    <row r="94" spans="2:10" ht="15.75" thickBot="1"/>
    <row r="95" spans="2:10" ht="16.5" thickBot="1">
      <c r="B95" s="902" t="s">
        <v>106</v>
      </c>
      <c r="C95" s="903"/>
      <c r="D95" s="903"/>
      <c r="E95" s="904"/>
    </row>
    <row r="96" spans="2:10" ht="16.5" thickBot="1">
      <c r="B96" s="176" t="s">
        <v>102</v>
      </c>
      <c r="C96" s="193" t="s">
        <v>103</v>
      </c>
      <c r="D96" s="905" t="s">
        <v>104</v>
      </c>
      <c r="E96" s="906"/>
    </row>
    <row r="97" spans="2:5" ht="15.75" thickBot="1">
      <c r="B97" s="239">
        <v>1</v>
      </c>
      <c r="C97" s="225">
        <f>IF(B97&lt;='MS3 3x18 Energy Costs'!F$32, 1, 0)</f>
        <v>1</v>
      </c>
      <c r="D97" s="819">
        <f>B62*C97</f>
        <v>0</v>
      </c>
      <c r="E97" s="820"/>
    </row>
    <row r="98" spans="2:5" ht="15.75" thickBot="1">
      <c r="B98" s="239">
        <v>2</v>
      </c>
      <c r="C98" s="226">
        <f>IF(B98&lt;='MS3 3x18 Energy Costs'!F$32, 1, 0)</f>
        <v>1</v>
      </c>
      <c r="D98" s="809">
        <f t="shared" ref="D98:D111" si="1">(D97+(D97*B$30))*C98</f>
        <v>0</v>
      </c>
      <c r="E98" s="810"/>
    </row>
    <row r="99" spans="2:5" ht="15.75" thickBot="1">
      <c r="B99" s="239">
        <v>3</v>
      </c>
      <c r="C99" s="226">
        <f>IF(B99&lt;='MS3 3x18 Energy Costs'!F$32, 1, 0)</f>
        <v>1</v>
      </c>
      <c r="D99" s="809">
        <f t="shared" si="1"/>
        <v>0</v>
      </c>
      <c r="E99" s="810"/>
    </row>
    <row r="100" spans="2:5" ht="15.75" thickBot="1">
      <c r="B100" s="239">
        <v>4</v>
      </c>
      <c r="C100" s="226">
        <f>IF(B100&lt;='MS3 3x18 Energy Costs'!F$32, 1, 0)</f>
        <v>1</v>
      </c>
      <c r="D100" s="809">
        <f t="shared" si="1"/>
        <v>0</v>
      </c>
      <c r="E100" s="810"/>
    </row>
    <row r="101" spans="2:5" ht="15.75" thickBot="1">
      <c r="B101" s="239">
        <v>5</v>
      </c>
      <c r="C101" s="226">
        <f>IF(B101&lt;='MS3 3x18 Energy Costs'!F$32, 1, 0)</f>
        <v>1</v>
      </c>
      <c r="D101" s="809">
        <f t="shared" si="1"/>
        <v>0</v>
      </c>
      <c r="E101" s="810"/>
    </row>
    <row r="102" spans="2:5" ht="15.75" thickBot="1">
      <c r="B102" s="239">
        <v>6</v>
      </c>
      <c r="C102" s="226">
        <f>IF(B102&lt;='MS3 3x18 Energy Costs'!F$32, 1, 0)</f>
        <v>1</v>
      </c>
      <c r="D102" s="809">
        <f t="shared" si="1"/>
        <v>0</v>
      </c>
      <c r="E102" s="810"/>
    </row>
    <row r="103" spans="2:5" ht="15.75" thickBot="1">
      <c r="B103" s="239">
        <v>7</v>
      </c>
      <c r="C103" s="226">
        <f>IF(B103&lt;='MS3 3x18 Energy Costs'!F$32, 1, 0)</f>
        <v>1</v>
      </c>
      <c r="D103" s="809">
        <f t="shared" si="1"/>
        <v>0</v>
      </c>
      <c r="E103" s="810"/>
    </row>
    <row r="104" spans="2:5" ht="15.75" thickBot="1">
      <c r="B104" s="239">
        <v>8</v>
      </c>
      <c r="C104" s="226">
        <f>IF(B104&lt;='MS3 3x18 Energy Costs'!F$32, 1, 0)</f>
        <v>1</v>
      </c>
      <c r="D104" s="809">
        <f t="shared" si="1"/>
        <v>0</v>
      </c>
      <c r="E104" s="810"/>
    </row>
    <row r="105" spans="2:5" ht="15.75" thickBot="1">
      <c r="B105" s="239">
        <v>9</v>
      </c>
      <c r="C105" s="226">
        <f>IF(B105&lt;='MS3 3x18 Energy Costs'!F$32, 1, 0)</f>
        <v>1</v>
      </c>
      <c r="D105" s="809">
        <f t="shared" si="1"/>
        <v>0</v>
      </c>
      <c r="E105" s="810"/>
    </row>
    <row r="106" spans="2:5" ht="15.75" thickBot="1">
      <c r="B106" s="239">
        <v>10</v>
      </c>
      <c r="C106" s="226">
        <f>IF(B106&lt;='MS3 3x18 Energy Costs'!F$32, 1, 0)</f>
        <v>1</v>
      </c>
      <c r="D106" s="809">
        <f t="shared" si="1"/>
        <v>0</v>
      </c>
      <c r="E106" s="810"/>
    </row>
    <row r="107" spans="2:5" ht="15.75" thickBot="1">
      <c r="B107" s="239">
        <v>11</v>
      </c>
      <c r="C107" s="226">
        <f>IF(B107&lt;='MS3 3x18 Energy Costs'!F$32, 1, 0)</f>
        <v>1</v>
      </c>
      <c r="D107" s="809">
        <f t="shared" si="1"/>
        <v>0</v>
      </c>
      <c r="E107" s="810"/>
    </row>
    <row r="108" spans="2:5" ht="15.75" thickBot="1">
      <c r="B108" s="239">
        <v>12</v>
      </c>
      <c r="C108" s="226">
        <f>IF(B108&lt;='MS3 3x18 Energy Costs'!F$32, 1, 0)</f>
        <v>1</v>
      </c>
      <c r="D108" s="809">
        <f t="shared" si="1"/>
        <v>0</v>
      </c>
      <c r="E108" s="810"/>
    </row>
    <row r="109" spans="2:5" ht="15.75" thickBot="1">
      <c r="B109" s="239">
        <v>13</v>
      </c>
      <c r="C109" s="226">
        <f>IF(B109&lt;='MS3 3x18 Energy Costs'!F$32, 1, 0)</f>
        <v>1</v>
      </c>
      <c r="D109" s="809">
        <f t="shared" si="1"/>
        <v>0</v>
      </c>
      <c r="E109" s="810"/>
    </row>
    <row r="110" spans="2:5" ht="15.75" thickBot="1">
      <c r="B110" s="239">
        <v>14</v>
      </c>
      <c r="C110" s="226">
        <f>IF(B110&lt;='MS3 3x18 Energy Costs'!F$32, 1, 0)</f>
        <v>1</v>
      </c>
      <c r="D110" s="809">
        <f t="shared" si="1"/>
        <v>0</v>
      </c>
      <c r="E110" s="810"/>
    </row>
    <row r="111" spans="2:5" ht="15.75" thickBot="1">
      <c r="B111" s="239">
        <v>15</v>
      </c>
      <c r="C111" s="227">
        <f>IF(B111&lt;='MS3 3x18 Energy Costs'!F$32, 1, 0)</f>
        <v>1</v>
      </c>
      <c r="D111" s="897">
        <f t="shared" si="1"/>
        <v>0</v>
      </c>
      <c r="E111" s="898"/>
    </row>
    <row r="113" spans="2:12" hidden="1"/>
    <row r="114" spans="2:12" hidden="1">
      <c r="E114" s="73" t="str">
        <f>'Fixed Data for Energy Costs'!B17</f>
        <v>Manual (timer)</v>
      </c>
    </row>
    <row r="115" spans="2:12" hidden="1">
      <c r="E115" s="73" t="str">
        <f>'Fixed Data for Energy Costs'!B18</f>
        <v>Humidistat</v>
      </c>
    </row>
    <row r="116" spans="2:12" hidden="1">
      <c r="E116" s="73" t="str">
        <f>'Fixed Data for Energy Costs'!B19</f>
        <v>Thermostat</v>
      </c>
    </row>
    <row r="117" spans="2:12" hidden="1">
      <c r="E117" s="73" t="str">
        <f>'Fixed Data for Energy Costs'!B20</f>
        <v>Humidistat'AND'ed with Thermostat</v>
      </c>
    </row>
    <row r="118" spans="2:12" hidden="1">
      <c r="E118" s="73" t="str">
        <f>'Fixed Data for Energy Costs'!B21</f>
        <v>Humidistat'OR'ed with Thermostat</v>
      </c>
    </row>
    <row r="119" spans="2:12" s="367" customFormat="1" ht="15.75" hidden="1">
      <c r="B119" s="368"/>
    </row>
    <row r="120" spans="2:12" s="367" customFormat="1" ht="15.75">
      <c r="B120" s="815" t="s">
        <v>99</v>
      </c>
      <c r="C120" s="815"/>
    </row>
    <row r="121" spans="2:12" s="367" customFormat="1" ht="15.75">
      <c r="B121" s="368"/>
    </row>
    <row r="122" spans="2:12" s="369" customFormat="1" ht="15.75">
      <c r="B122" s="908" t="s">
        <v>0</v>
      </c>
      <c r="C122" s="908"/>
      <c r="D122" s="908"/>
      <c r="E122" s="908"/>
      <c r="F122" s="908"/>
      <c r="G122" s="908"/>
    </row>
    <row r="123" spans="2:12" s="367" customFormat="1" ht="15.75" thickBot="1"/>
    <row r="124" spans="2:12" s="367" customFormat="1" ht="16.5" thickBot="1">
      <c r="B124" s="812" t="s">
        <v>79</v>
      </c>
      <c r="C124" s="813"/>
      <c r="D124" s="813"/>
      <c r="E124" s="813"/>
      <c r="F124" s="813"/>
      <c r="G124" s="814"/>
      <c r="H124" s="370"/>
      <c r="I124" s="370"/>
      <c r="J124" s="370"/>
      <c r="K124" s="370"/>
      <c r="L124" s="370"/>
    </row>
    <row r="125" spans="2:12" s="367" customFormat="1" ht="16.5" thickBot="1">
      <c r="B125" s="371" t="s">
        <v>80</v>
      </c>
      <c r="C125" s="372" t="s">
        <v>81</v>
      </c>
      <c r="D125" s="372" t="s">
        <v>82</v>
      </c>
      <c r="E125" s="372" t="s">
        <v>83</v>
      </c>
      <c r="F125" s="372" t="s">
        <v>84</v>
      </c>
      <c r="G125" s="373" t="s">
        <v>85</v>
      </c>
    </row>
    <row r="126" spans="2:12" s="367" customFormat="1" ht="15.75" thickBot="1">
      <c r="B126" s="374">
        <v>0</v>
      </c>
      <c r="C126" s="375">
        <v>1</v>
      </c>
      <c r="D126" s="376">
        <v>0</v>
      </c>
      <c r="E126" s="377">
        <v>1005</v>
      </c>
      <c r="F126" s="378">
        <v>0.93</v>
      </c>
      <c r="G126" s="379">
        <f t="shared" ref="G126:G150" si="2">MAX(D155,G155,M155,P155)</f>
        <v>1</v>
      </c>
    </row>
    <row r="127" spans="2:12" s="367" customFormat="1" ht="15.75" thickBot="1">
      <c r="B127" s="380">
        <v>4.1666666666666664E-2</v>
      </c>
      <c r="C127" s="381">
        <v>1</v>
      </c>
      <c r="D127" s="382">
        <v>0</v>
      </c>
      <c r="E127" s="383">
        <v>1005</v>
      </c>
      <c r="F127" s="384">
        <v>0.93</v>
      </c>
      <c r="G127" s="385">
        <f t="shared" si="2"/>
        <v>1</v>
      </c>
    </row>
    <row r="128" spans="2:12" s="367" customFormat="1" ht="15.75" thickBot="1">
      <c r="B128" s="374">
        <v>8.3333333333333301E-2</v>
      </c>
      <c r="C128" s="381">
        <v>-2</v>
      </c>
      <c r="D128" s="382">
        <v>-3</v>
      </c>
      <c r="E128" s="383">
        <v>1005</v>
      </c>
      <c r="F128" s="384">
        <v>0.94699999999999995</v>
      </c>
      <c r="G128" s="385">
        <f t="shared" si="2"/>
        <v>1</v>
      </c>
    </row>
    <row r="129" spans="2:7" s="367" customFormat="1" ht="15.75" thickBot="1">
      <c r="B129" s="380">
        <v>0.125</v>
      </c>
      <c r="C129" s="381">
        <v>0</v>
      </c>
      <c r="D129" s="382">
        <v>-1</v>
      </c>
      <c r="E129" s="383">
        <v>1004</v>
      </c>
      <c r="F129" s="384">
        <v>0.93</v>
      </c>
      <c r="G129" s="385">
        <f t="shared" si="2"/>
        <v>1</v>
      </c>
    </row>
    <row r="130" spans="2:7" s="367" customFormat="1" ht="15.75" thickBot="1">
      <c r="B130" s="374">
        <v>0.16666666666666699</v>
      </c>
      <c r="C130" s="381">
        <v>-1</v>
      </c>
      <c r="D130" s="382">
        <v>-1</v>
      </c>
      <c r="E130" s="383">
        <v>1004</v>
      </c>
      <c r="F130" s="384">
        <v>1</v>
      </c>
      <c r="G130" s="385">
        <f t="shared" si="2"/>
        <v>1</v>
      </c>
    </row>
    <row r="131" spans="2:7" s="367" customFormat="1" ht="15.75" thickBot="1">
      <c r="B131" s="380">
        <v>0.20833333333333301</v>
      </c>
      <c r="C131" s="381">
        <v>-1</v>
      </c>
      <c r="D131" s="382">
        <v>-1</v>
      </c>
      <c r="E131" s="383">
        <v>1003</v>
      </c>
      <c r="F131" s="384">
        <v>1</v>
      </c>
      <c r="G131" s="385">
        <f t="shared" si="2"/>
        <v>1</v>
      </c>
    </row>
    <row r="132" spans="2:7" s="367" customFormat="1" ht="15.75" thickBot="1">
      <c r="B132" s="374">
        <v>0.25</v>
      </c>
      <c r="C132" s="381">
        <v>-1</v>
      </c>
      <c r="D132" s="382">
        <v>-1</v>
      </c>
      <c r="E132" s="383">
        <v>1003</v>
      </c>
      <c r="F132" s="384">
        <v>1</v>
      </c>
      <c r="G132" s="385">
        <f t="shared" si="2"/>
        <v>1</v>
      </c>
    </row>
    <row r="133" spans="2:7" s="367" customFormat="1" ht="15.75" thickBot="1">
      <c r="B133" s="380">
        <v>0.29166666666666702</v>
      </c>
      <c r="C133" s="381">
        <v>0</v>
      </c>
      <c r="D133" s="382">
        <v>0</v>
      </c>
      <c r="E133" s="383">
        <v>1004</v>
      </c>
      <c r="F133" s="384">
        <v>1</v>
      </c>
      <c r="G133" s="385">
        <f t="shared" si="2"/>
        <v>1</v>
      </c>
    </row>
    <row r="134" spans="2:7" s="367" customFormat="1" ht="15.75" thickBot="1">
      <c r="B134" s="374">
        <v>0.33333333333333298</v>
      </c>
      <c r="C134" s="381">
        <v>2</v>
      </c>
      <c r="D134" s="382">
        <v>2</v>
      </c>
      <c r="E134" s="383">
        <v>1004</v>
      </c>
      <c r="F134" s="384">
        <v>1</v>
      </c>
      <c r="G134" s="385">
        <f t="shared" si="2"/>
        <v>1</v>
      </c>
    </row>
    <row r="135" spans="2:7" s="367" customFormat="1" ht="15.75" thickBot="1">
      <c r="B135" s="380">
        <v>0.375</v>
      </c>
      <c r="C135" s="381">
        <v>3</v>
      </c>
      <c r="D135" s="382">
        <v>3</v>
      </c>
      <c r="E135" s="383">
        <v>1004</v>
      </c>
      <c r="F135" s="384">
        <v>1</v>
      </c>
      <c r="G135" s="385">
        <f t="shared" si="2"/>
        <v>1</v>
      </c>
    </row>
    <row r="136" spans="2:7" s="367" customFormat="1" ht="15.75" thickBot="1">
      <c r="B136" s="374">
        <v>0.41666666666666702</v>
      </c>
      <c r="C136" s="381">
        <v>6</v>
      </c>
      <c r="D136" s="382">
        <v>4</v>
      </c>
      <c r="E136" s="383">
        <v>1003</v>
      </c>
      <c r="F136" s="384">
        <v>0.87</v>
      </c>
      <c r="G136" s="385">
        <f t="shared" si="2"/>
        <v>1</v>
      </c>
    </row>
    <row r="137" spans="2:7" s="367" customFormat="1" ht="15.75" thickBot="1">
      <c r="B137" s="380">
        <v>0.45833333333333298</v>
      </c>
      <c r="C137" s="381">
        <v>8</v>
      </c>
      <c r="D137" s="382">
        <v>5</v>
      </c>
      <c r="E137" s="383">
        <v>1003</v>
      </c>
      <c r="F137" s="384">
        <v>0.81299999999999994</v>
      </c>
      <c r="G137" s="385">
        <f t="shared" si="2"/>
        <v>1</v>
      </c>
    </row>
    <row r="138" spans="2:7" s="367" customFormat="1" ht="15.75" thickBot="1">
      <c r="B138" s="374">
        <v>0.5</v>
      </c>
      <c r="C138" s="381">
        <v>11</v>
      </c>
      <c r="D138" s="382">
        <v>6</v>
      </c>
      <c r="E138" s="383">
        <v>1003</v>
      </c>
      <c r="F138" s="384">
        <v>0.71199999999999997</v>
      </c>
      <c r="G138" s="385">
        <f t="shared" si="2"/>
        <v>1</v>
      </c>
    </row>
    <row r="139" spans="2:7" s="367" customFormat="1" ht="15.75" thickBot="1">
      <c r="B139" s="380">
        <v>0.54166666666666696</v>
      </c>
      <c r="C139" s="381">
        <v>12</v>
      </c>
      <c r="D139" s="382">
        <v>6</v>
      </c>
      <c r="E139" s="383">
        <v>1002</v>
      </c>
      <c r="F139" s="384">
        <v>0.66700000000000004</v>
      </c>
      <c r="G139" s="385">
        <f t="shared" si="2"/>
        <v>1</v>
      </c>
    </row>
    <row r="140" spans="2:7" s="367" customFormat="1" ht="15.75" thickBot="1">
      <c r="B140" s="374">
        <v>0.58333333333333304</v>
      </c>
      <c r="C140" s="381">
        <v>13</v>
      </c>
      <c r="D140" s="382">
        <v>6</v>
      </c>
      <c r="E140" s="383">
        <v>1001</v>
      </c>
      <c r="F140" s="384">
        <v>0.624</v>
      </c>
      <c r="G140" s="385">
        <f t="shared" si="2"/>
        <v>1</v>
      </c>
    </row>
    <row r="141" spans="2:7" s="367" customFormat="1" ht="15.75" thickBot="1">
      <c r="B141" s="380">
        <v>0.625</v>
      </c>
      <c r="C141" s="381">
        <v>14</v>
      </c>
      <c r="D141" s="382">
        <v>6</v>
      </c>
      <c r="E141" s="383">
        <v>1001</v>
      </c>
      <c r="F141" s="384">
        <v>0.58499999999999996</v>
      </c>
      <c r="G141" s="385">
        <f t="shared" si="2"/>
        <v>1</v>
      </c>
    </row>
    <row r="142" spans="2:7" s="367" customFormat="1" ht="15.75" thickBot="1">
      <c r="B142" s="374">
        <v>0.66666666666666696</v>
      </c>
      <c r="C142" s="381">
        <v>13</v>
      </c>
      <c r="D142" s="382">
        <v>6</v>
      </c>
      <c r="E142" s="383">
        <v>1001</v>
      </c>
      <c r="F142" s="384">
        <v>0.624</v>
      </c>
      <c r="G142" s="385">
        <f t="shared" si="2"/>
        <v>1</v>
      </c>
    </row>
    <row r="143" spans="2:7" s="367" customFormat="1" ht="15.75" thickBot="1">
      <c r="B143" s="380">
        <v>0.70833333333333304</v>
      </c>
      <c r="C143" s="381">
        <v>12</v>
      </c>
      <c r="D143" s="382">
        <v>5</v>
      </c>
      <c r="E143" s="383">
        <v>1001</v>
      </c>
      <c r="F143" s="384">
        <v>0.622</v>
      </c>
      <c r="G143" s="385">
        <f t="shared" si="2"/>
        <v>1</v>
      </c>
    </row>
    <row r="144" spans="2:7" s="367" customFormat="1" ht="15.75" thickBot="1">
      <c r="B144" s="374">
        <v>0.75</v>
      </c>
      <c r="C144" s="381">
        <v>10</v>
      </c>
      <c r="D144" s="382">
        <v>5</v>
      </c>
      <c r="E144" s="383">
        <v>1001</v>
      </c>
      <c r="F144" s="384">
        <v>0.71</v>
      </c>
      <c r="G144" s="385">
        <f t="shared" si="2"/>
        <v>1</v>
      </c>
    </row>
    <row r="145" spans="2:20" s="367" customFormat="1" ht="15.75" thickBot="1">
      <c r="B145" s="380">
        <v>0.79166666666666696</v>
      </c>
      <c r="C145" s="381">
        <v>7</v>
      </c>
      <c r="D145" s="382">
        <v>4</v>
      </c>
      <c r="E145" s="383">
        <v>1001</v>
      </c>
      <c r="F145" s="384">
        <v>0.81200000000000006</v>
      </c>
      <c r="G145" s="385">
        <f t="shared" si="2"/>
        <v>1</v>
      </c>
    </row>
    <row r="146" spans="2:20" s="367" customFormat="1" ht="15.75" thickBot="1">
      <c r="B146" s="374">
        <v>0.83333333333333304</v>
      </c>
      <c r="C146" s="381">
        <v>8</v>
      </c>
      <c r="D146" s="382">
        <v>4</v>
      </c>
      <c r="E146" s="383">
        <v>1001</v>
      </c>
      <c r="F146" s="384">
        <v>0.75800000000000001</v>
      </c>
      <c r="G146" s="385">
        <f t="shared" si="2"/>
        <v>1</v>
      </c>
    </row>
    <row r="147" spans="2:20" s="367" customFormat="1" ht="15.75" thickBot="1">
      <c r="B147" s="380">
        <v>0.875</v>
      </c>
      <c r="C147" s="381">
        <v>8</v>
      </c>
      <c r="D147" s="382">
        <v>4</v>
      </c>
      <c r="E147" s="383">
        <v>1001</v>
      </c>
      <c r="F147" s="384">
        <v>0.75800000000000001</v>
      </c>
      <c r="G147" s="385">
        <f t="shared" si="2"/>
        <v>1</v>
      </c>
    </row>
    <row r="148" spans="2:20" s="367" customFormat="1" ht="15.75" thickBot="1">
      <c r="B148" s="374">
        <v>0.91666666666666696</v>
      </c>
      <c r="C148" s="381">
        <v>8</v>
      </c>
      <c r="D148" s="382">
        <v>3</v>
      </c>
      <c r="E148" s="383">
        <v>1001</v>
      </c>
      <c r="F148" s="384">
        <v>0.70599999999999996</v>
      </c>
      <c r="G148" s="385">
        <f t="shared" si="2"/>
        <v>1</v>
      </c>
    </row>
    <row r="149" spans="2:20" s="367" customFormat="1" ht="15.75" thickBot="1">
      <c r="B149" s="380">
        <v>0.95833333333333304</v>
      </c>
      <c r="C149" s="381">
        <v>7</v>
      </c>
      <c r="D149" s="382">
        <v>3</v>
      </c>
      <c r="E149" s="383">
        <v>1001</v>
      </c>
      <c r="F149" s="384">
        <v>0.75600000000000001</v>
      </c>
      <c r="G149" s="385">
        <f t="shared" si="2"/>
        <v>1</v>
      </c>
    </row>
    <row r="150" spans="2:20" s="367" customFormat="1" ht="15.75" thickBot="1">
      <c r="B150" s="386" t="s">
        <v>86</v>
      </c>
      <c r="C150" s="387" t="s">
        <v>87</v>
      </c>
      <c r="D150" s="388" t="s">
        <v>87</v>
      </c>
      <c r="E150" s="388" t="s">
        <v>87</v>
      </c>
      <c r="F150" s="388" t="s">
        <v>87</v>
      </c>
      <c r="G150" s="389">
        <f t="shared" si="2"/>
        <v>0</v>
      </c>
    </row>
    <row r="151" spans="2:20" s="367" customFormat="1">
      <c r="B151" s="390"/>
      <c r="C151" s="391"/>
      <c r="D151" s="391"/>
      <c r="E151" s="392"/>
      <c r="F151" s="393"/>
      <c r="G151" s="394"/>
    </row>
    <row r="152" spans="2:20" s="367" customFormat="1">
      <c r="B152" s="390"/>
      <c r="C152" s="391"/>
      <c r="D152" s="391"/>
      <c r="E152" s="392"/>
      <c r="F152" s="393"/>
      <c r="G152" s="394"/>
    </row>
    <row r="153" spans="2:20" s="367" customFormat="1" ht="16.5" thickBot="1">
      <c r="B153" s="901" t="s">
        <v>101</v>
      </c>
      <c r="C153" s="901"/>
      <c r="D153" s="901"/>
      <c r="E153" s="901"/>
      <c r="F153" s="901"/>
      <c r="G153" s="901"/>
      <c r="H153" s="368"/>
      <c r="I153" s="368"/>
      <c r="J153" s="368"/>
    </row>
    <row r="154" spans="2:20" s="367" customFormat="1" ht="51.75" customHeight="1" thickBot="1">
      <c r="B154" s="395" t="s">
        <v>80</v>
      </c>
      <c r="C154" s="899" t="s">
        <v>100</v>
      </c>
      <c r="D154" s="909"/>
      <c r="E154" s="396" t="s">
        <v>80</v>
      </c>
      <c r="F154" s="899" t="s">
        <v>88</v>
      </c>
      <c r="G154" s="909"/>
      <c r="H154" s="397"/>
      <c r="I154" s="899" t="s">
        <v>89</v>
      </c>
      <c r="J154" s="900"/>
      <c r="K154" s="395" t="s">
        <v>80</v>
      </c>
      <c r="L154" s="899" t="s">
        <v>137</v>
      </c>
      <c r="M154" s="909"/>
      <c r="N154" s="396" t="s">
        <v>80</v>
      </c>
      <c r="O154" s="899" t="s">
        <v>138</v>
      </c>
      <c r="P154" s="909"/>
      <c r="Q154" s="398"/>
      <c r="R154" s="398"/>
      <c r="S154" s="398"/>
      <c r="T154" s="398"/>
    </row>
    <row r="155" spans="2:20" s="367" customFormat="1" ht="16.5" customHeight="1" thickBot="1">
      <c r="B155" s="374">
        <v>0</v>
      </c>
      <c r="C155" s="399">
        <f>IF($D$20='Fixed Data for Energy Costs'!$B$19,1,0)</f>
        <v>0</v>
      </c>
      <c r="D155" s="379">
        <f t="shared" ref="D155:D178" si="3">IF($D$22&gt;=C126,C155,0)</f>
        <v>0</v>
      </c>
      <c r="E155" s="400">
        <v>0</v>
      </c>
      <c r="F155" s="399">
        <f>IF($D$20='Fixed Data for Energy Costs'!$B$18,1,0)</f>
        <v>1</v>
      </c>
      <c r="G155" s="379">
        <f t="shared" ref="G155:G178" si="4">IF($D$21/100&lt;=F126,F155,0)</f>
        <v>1</v>
      </c>
      <c r="H155" s="398"/>
      <c r="I155" s="883">
        <f>IF($D$20='Fixed Data for Energy Costs'!B17,D23,0)</f>
        <v>0</v>
      </c>
      <c r="J155" s="884"/>
      <c r="K155" s="374">
        <v>0</v>
      </c>
      <c r="L155" s="399">
        <f>IF($D$20='Fixed Data for Energy Costs'!$B$20,1,0)</f>
        <v>0</v>
      </c>
      <c r="M155" s="379">
        <f t="shared" ref="M155:M178" si="5">IF(AND(($D$22&gt;=C126),($D$21/100&lt;=F126)),L155,0)</f>
        <v>0</v>
      </c>
      <c r="N155" s="374">
        <v>0</v>
      </c>
      <c r="O155" s="399">
        <f>IF($D$20='Fixed Data for Energy Costs'!$B$21,1,0)</f>
        <v>0</v>
      </c>
      <c r="P155" s="379">
        <f t="shared" ref="P155:P178" si="6">IF(OR(($D$22&gt;=C126),($D$21/100&lt;=F126)),O155,0)</f>
        <v>0</v>
      </c>
      <c r="Q155" s="398"/>
      <c r="R155" s="398"/>
      <c r="S155" s="398"/>
      <c r="T155" s="398"/>
    </row>
    <row r="156" spans="2:20" s="367" customFormat="1" ht="15.75" thickBot="1">
      <c r="B156" s="380">
        <v>4.1666666666666664E-2</v>
      </c>
      <c r="C156" s="401">
        <f>IF($D$20='Fixed Data for Energy Costs'!$B$19,1,0)</f>
        <v>0</v>
      </c>
      <c r="D156" s="385">
        <f t="shared" si="3"/>
        <v>0</v>
      </c>
      <c r="E156" s="402">
        <v>4.1666666666666664E-2</v>
      </c>
      <c r="F156" s="399">
        <f>IF($D$20='Fixed Data for Energy Costs'!$B$18,1,0)</f>
        <v>1</v>
      </c>
      <c r="G156" s="379">
        <f t="shared" si="4"/>
        <v>1</v>
      </c>
      <c r="H156" s="398"/>
      <c r="I156" s="403"/>
      <c r="J156" s="403"/>
      <c r="K156" s="380">
        <v>4.1666666666666664E-2</v>
      </c>
      <c r="L156" s="401">
        <f>IF($D$20='Fixed Data for Energy Costs'!$B$20,1,0)</f>
        <v>0</v>
      </c>
      <c r="M156" s="385">
        <f t="shared" si="5"/>
        <v>0</v>
      </c>
      <c r="N156" s="380">
        <v>4.1666666666666664E-2</v>
      </c>
      <c r="O156" s="401">
        <f>IF($D$20='Fixed Data for Energy Costs'!$B$21,1,0)</f>
        <v>0</v>
      </c>
      <c r="P156" s="385">
        <f t="shared" si="6"/>
        <v>0</v>
      </c>
      <c r="Q156" s="398"/>
      <c r="R156" s="398"/>
      <c r="S156" s="398"/>
      <c r="T156" s="398"/>
    </row>
    <row r="157" spans="2:20" s="367" customFormat="1" ht="15.75" thickBot="1">
      <c r="B157" s="374">
        <v>8.3333333333333301E-2</v>
      </c>
      <c r="C157" s="401">
        <f>IF($D$20='Fixed Data for Energy Costs'!$B$19,1,0)</f>
        <v>0</v>
      </c>
      <c r="D157" s="385">
        <f t="shared" si="3"/>
        <v>0</v>
      </c>
      <c r="E157" s="404">
        <v>8.3333333333333301E-2</v>
      </c>
      <c r="F157" s="399">
        <f>IF($D$20='Fixed Data for Energy Costs'!$B$18,1,0)</f>
        <v>1</v>
      </c>
      <c r="G157" s="379">
        <f t="shared" si="4"/>
        <v>1</v>
      </c>
      <c r="H157" s="398"/>
      <c r="I157" s="403"/>
      <c r="J157" s="403"/>
      <c r="K157" s="374">
        <v>8.3333333333333301E-2</v>
      </c>
      <c r="L157" s="401">
        <f>IF($D$20='Fixed Data for Energy Costs'!$B$20,1,0)</f>
        <v>0</v>
      </c>
      <c r="M157" s="385">
        <f t="shared" si="5"/>
        <v>0</v>
      </c>
      <c r="N157" s="374">
        <v>8.3333333333333301E-2</v>
      </c>
      <c r="O157" s="401">
        <f>IF($D$20='Fixed Data for Energy Costs'!$B$21,1,0)</f>
        <v>0</v>
      </c>
      <c r="P157" s="385">
        <f t="shared" si="6"/>
        <v>0</v>
      </c>
      <c r="Q157" s="398"/>
      <c r="R157" s="398"/>
      <c r="S157" s="398"/>
      <c r="T157" s="398"/>
    </row>
    <row r="158" spans="2:20" s="367" customFormat="1" ht="15.75" customHeight="1" thickBot="1">
      <c r="B158" s="380">
        <v>0.125</v>
      </c>
      <c r="C158" s="401">
        <f>IF($D$20='Fixed Data for Energy Costs'!$B$19,1,0)</f>
        <v>0</v>
      </c>
      <c r="D158" s="385">
        <f t="shared" si="3"/>
        <v>0</v>
      </c>
      <c r="E158" s="402">
        <v>0.125</v>
      </c>
      <c r="F158" s="399">
        <f>IF($D$20='Fixed Data for Energy Costs'!$B$18,1,0)</f>
        <v>1</v>
      </c>
      <c r="G158" s="379">
        <f t="shared" si="4"/>
        <v>1</v>
      </c>
      <c r="H158" s="398"/>
      <c r="I158" s="403"/>
      <c r="J158" s="403"/>
      <c r="K158" s="380">
        <v>0.125</v>
      </c>
      <c r="L158" s="401">
        <f>IF($D$20='Fixed Data for Energy Costs'!$B$20,1,0)</f>
        <v>0</v>
      </c>
      <c r="M158" s="385">
        <f t="shared" si="5"/>
        <v>0</v>
      </c>
      <c r="N158" s="380">
        <v>0.125</v>
      </c>
      <c r="O158" s="401">
        <f>IF($D$20='Fixed Data for Energy Costs'!$B$21,1,0)</f>
        <v>0</v>
      </c>
      <c r="P158" s="385">
        <f t="shared" si="6"/>
        <v>0</v>
      </c>
      <c r="Q158" s="398"/>
      <c r="R158" s="398"/>
      <c r="S158" s="398"/>
      <c r="T158" s="398"/>
    </row>
    <row r="159" spans="2:20" s="367" customFormat="1" ht="15.75" thickBot="1">
      <c r="B159" s="374">
        <v>0.16666666666666699</v>
      </c>
      <c r="C159" s="401">
        <f>IF($D$20='Fixed Data for Energy Costs'!$B$19,1,0)</f>
        <v>0</v>
      </c>
      <c r="D159" s="385">
        <f t="shared" si="3"/>
        <v>0</v>
      </c>
      <c r="E159" s="404">
        <v>0.16666666666666699</v>
      </c>
      <c r="F159" s="399">
        <f>IF($D$20='Fixed Data for Energy Costs'!$B$18,1,0)</f>
        <v>1</v>
      </c>
      <c r="G159" s="379">
        <f t="shared" si="4"/>
        <v>1</v>
      </c>
      <c r="H159" s="398"/>
      <c r="I159" s="403"/>
      <c r="J159" s="403"/>
      <c r="K159" s="374">
        <v>0.16666666666666699</v>
      </c>
      <c r="L159" s="401">
        <f>IF($D$20='Fixed Data for Energy Costs'!$B$20,1,0)</f>
        <v>0</v>
      </c>
      <c r="M159" s="385">
        <f t="shared" si="5"/>
        <v>0</v>
      </c>
      <c r="N159" s="374">
        <v>0.16666666666666699</v>
      </c>
      <c r="O159" s="401">
        <f>IF($D$20='Fixed Data for Energy Costs'!$B$21,1,0)</f>
        <v>0</v>
      </c>
      <c r="P159" s="385">
        <f t="shared" si="6"/>
        <v>0</v>
      </c>
      <c r="Q159" s="398"/>
      <c r="R159" s="398"/>
      <c r="S159" s="398"/>
      <c r="T159" s="398"/>
    </row>
    <row r="160" spans="2:20" s="367" customFormat="1" ht="15.75" thickBot="1">
      <c r="B160" s="380">
        <v>0.20833333333333301</v>
      </c>
      <c r="C160" s="401">
        <f>IF($D$20='Fixed Data for Energy Costs'!$B$19,1,0)</f>
        <v>0</v>
      </c>
      <c r="D160" s="385">
        <f t="shared" si="3"/>
        <v>0</v>
      </c>
      <c r="E160" s="402">
        <v>0.20833333333333301</v>
      </c>
      <c r="F160" s="399">
        <f>IF($D$20='Fixed Data for Energy Costs'!$B$18,1,0)</f>
        <v>1</v>
      </c>
      <c r="G160" s="379">
        <f t="shared" si="4"/>
        <v>1</v>
      </c>
      <c r="H160" s="398"/>
      <c r="I160" s="403"/>
      <c r="J160" s="403"/>
      <c r="K160" s="380">
        <v>0.20833333333333301</v>
      </c>
      <c r="L160" s="401">
        <f>IF($D$20='Fixed Data for Energy Costs'!$B$20,1,0)</f>
        <v>0</v>
      </c>
      <c r="M160" s="385">
        <f t="shared" si="5"/>
        <v>0</v>
      </c>
      <c r="N160" s="380">
        <v>0.20833333333333301</v>
      </c>
      <c r="O160" s="401">
        <f>IF($D$20='Fixed Data for Energy Costs'!$B$21,1,0)</f>
        <v>0</v>
      </c>
      <c r="P160" s="385">
        <f t="shared" si="6"/>
        <v>0</v>
      </c>
      <c r="Q160" s="398"/>
      <c r="R160" s="398"/>
      <c r="S160" s="398"/>
      <c r="T160" s="398"/>
    </row>
    <row r="161" spans="2:20" s="367" customFormat="1" ht="15.75" thickBot="1">
      <c r="B161" s="374">
        <v>0.25</v>
      </c>
      <c r="C161" s="401">
        <f>IF($D$20='Fixed Data for Energy Costs'!$B$19,1,0)</f>
        <v>0</v>
      </c>
      <c r="D161" s="385">
        <f t="shared" si="3"/>
        <v>0</v>
      </c>
      <c r="E161" s="404">
        <v>0.25</v>
      </c>
      <c r="F161" s="399">
        <f>IF($D$20='Fixed Data for Energy Costs'!$B$18,1,0)</f>
        <v>1</v>
      </c>
      <c r="G161" s="379">
        <f t="shared" si="4"/>
        <v>1</v>
      </c>
      <c r="H161" s="398"/>
      <c r="I161" s="403"/>
      <c r="J161" s="403"/>
      <c r="K161" s="374">
        <v>0.25</v>
      </c>
      <c r="L161" s="401">
        <f>IF($D$20='Fixed Data for Energy Costs'!$B$20,1,0)</f>
        <v>0</v>
      </c>
      <c r="M161" s="385">
        <f t="shared" si="5"/>
        <v>0</v>
      </c>
      <c r="N161" s="374">
        <v>0.25</v>
      </c>
      <c r="O161" s="401">
        <f>IF($D$20='Fixed Data for Energy Costs'!$B$21,1,0)</f>
        <v>0</v>
      </c>
      <c r="P161" s="385">
        <f t="shared" si="6"/>
        <v>0</v>
      </c>
      <c r="Q161" s="398"/>
      <c r="R161" s="398"/>
      <c r="S161" s="398"/>
      <c r="T161" s="398"/>
    </row>
    <row r="162" spans="2:20" s="367" customFormat="1" ht="15.75" thickBot="1">
      <c r="B162" s="380">
        <v>0.29166666666666702</v>
      </c>
      <c r="C162" s="401">
        <f>IF($D$20='Fixed Data for Energy Costs'!$B$19,1,0)</f>
        <v>0</v>
      </c>
      <c r="D162" s="385">
        <f t="shared" si="3"/>
        <v>0</v>
      </c>
      <c r="E162" s="402">
        <v>0.29166666666666702</v>
      </c>
      <c r="F162" s="399">
        <f>IF($D$20='Fixed Data for Energy Costs'!$B$18,1,0)</f>
        <v>1</v>
      </c>
      <c r="G162" s="379">
        <f t="shared" si="4"/>
        <v>1</v>
      </c>
      <c r="H162" s="398"/>
      <c r="I162" s="403"/>
      <c r="J162" s="403"/>
      <c r="K162" s="380">
        <v>0.29166666666666702</v>
      </c>
      <c r="L162" s="401">
        <f>IF($D$20='Fixed Data for Energy Costs'!$B$20,1,0)</f>
        <v>0</v>
      </c>
      <c r="M162" s="385">
        <f t="shared" si="5"/>
        <v>0</v>
      </c>
      <c r="N162" s="380">
        <v>0.29166666666666702</v>
      </c>
      <c r="O162" s="401">
        <f>IF($D$20='Fixed Data for Energy Costs'!$B$21,1,0)</f>
        <v>0</v>
      </c>
      <c r="P162" s="385">
        <f t="shared" si="6"/>
        <v>0</v>
      </c>
      <c r="Q162" s="398"/>
      <c r="R162" s="398"/>
      <c r="S162" s="398"/>
      <c r="T162" s="398"/>
    </row>
    <row r="163" spans="2:20" s="367" customFormat="1" ht="15.75" thickBot="1">
      <c r="B163" s="374">
        <v>0.33333333333333298</v>
      </c>
      <c r="C163" s="401">
        <f>IF($D$20='Fixed Data for Energy Costs'!$B$19,1,0)</f>
        <v>0</v>
      </c>
      <c r="D163" s="385">
        <f t="shared" si="3"/>
        <v>0</v>
      </c>
      <c r="E163" s="404">
        <v>0.33333333333333298</v>
      </c>
      <c r="F163" s="399">
        <f>IF($D$20='Fixed Data for Energy Costs'!$B$18,1,0)</f>
        <v>1</v>
      </c>
      <c r="G163" s="379">
        <f t="shared" si="4"/>
        <v>1</v>
      </c>
      <c r="H163" s="398"/>
      <c r="I163" s="403"/>
      <c r="J163" s="403"/>
      <c r="K163" s="374">
        <v>0.33333333333333298</v>
      </c>
      <c r="L163" s="401">
        <f>IF($D$20='Fixed Data for Energy Costs'!$B$20,1,0)</f>
        <v>0</v>
      </c>
      <c r="M163" s="385">
        <f t="shared" si="5"/>
        <v>0</v>
      </c>
      <c r="N163" s="374">
        <v>0.33333333333333298</v>
      </c>
      <c r="O163" s="401">
        <f>IF($D$20='Fixed Data for Energy Costs'!$B$21,1,0)</f>
        <v>0</v>
      </c>
      <c r="P163" s="385">
        <f t="shared" si="6"/>
        <v>0</v>
      </c>
      <c r="Q163" s="398"/>
      <c r="R163" s="398"/>
      <c r="S163" s="398"/>
      <c r="T163" s="398"/>
    </row>
    <row r="164" spans="2:20" s="367" customFormat="1" ht="15.75" thickBot="1">
      <c r="B164" s="380">
        <v>0.375</v>
      </c>
      <c r="C164" s="401">
        <f>IF($D$20='Fixed Data for Energy Costs'!$B$19,1,0)</f>
        <v>0</v>
      </c>
      <c r="D164" s="385">
        <f t="shared" si="3"/>
        <v>0</v>
      </c>
      <c r="E164" s="402">
        <v>0.375</v>
      </c>
      <c r="F164" s="399">
        <f>IF($D$20='Fixed Data for Energy Costs'!$B$18,1,0)</f>
        <v>1</v>
      </c>
      <c r="G164" s="379">
        <f t="shared" si="4"/>
        <v>1</v>
      </c>
      <c r="H164" s="398"/>
      <c r="I164" s="403"/>
      <c r="J164" s="403"/>
      <c r="K164" s="380">
        <v>0.375</v>
      </c>
      <c r="L164" s="401">
        <f>IF($D$20='Fixed Data for Energy Costs'!$B$20,1,0)</f>
        <v>0</v>
      </c>
      <c r="M164" s="385">
        <f t="shared" si="5"/>
        <v>0</v>
      </c>
      <c r="N164" s="380">
        <v>0.375</v>
      </c>
      <c r="O164" s="401">
        <f>IF($D$20='Fixed Data for Energy Costs'!$B$21,1,0)</f>
        <v>0</v>
      </c>
      <c r="P164" s="385">
        <f t="shared" si="6"/>
        <v>0</v>
      </c>
      <c r="Q164" s="398"/>
      <c r="R164" s="398"/>
      <c r="S164" s="398"/>
      <c r="T164" s="398"/>
    </row>
    <row r="165" spans="2:20" s="367" customFormat="1" ht="15.75" thickBot="1">
      <c r="B165" s="374">
        <v>0.41666666666666702</v>
      </c>
      <c r="C165" s="401">
        <f>IF($D$20='Fixed Data for Energy Costs'!$B$19,1,0)</f>
        <v>0</v>
      </c>
      <c r="D165" s="385">
        <f t="shared" si="3"/>
        <v>0</v>
      </c>
      <c r="E165" s="404">
        <v>0.41666666666666702</v>
      </c>
      <c r="F165" s="399">
        <f>IF($D$20='Fixed Data for Energy Costs'!$B$18,1,0)</f>
        <v>1</v>
      </c>
      <c r="G165" s="379">
        <f t="shared" si="4"/>
        <v>1</v>
      </c>
      <c r="H165" s="398"/>
      <c r="I165" s="403"/>
      <c r="J165" s="403"/>
      <c r="K165" s="374">
        <v>0.41666666666666702</v>
      </c>
      <c r="L165" s="401">
        <f>IF($D$20='Fixed Data for Energy Costs'!$B$20,1,0)</f>
        <v>0</v>
      </c>
      <c r="M165" s="385">
        <f t="shared" si="5"/>
        <v>0</v>
      </c>
      <c r="N165" s="374">
        <v>0.41666666666666702</v>
      </c>
      <c r="O165" s="401">
        <f>IF($D$20='Fixed Data for Energy Costs'!$B$21,1,0)</f>
        <v>0</v>
      </c>
      <c r="P165" s="385">
        <f t="shared" si="6"/>
        <v>0</v>
      </c>
      <c r="Q165" s="398"/>
      <c r="R165" s="398"/>
      <c r="S165" s="398"/>
      <c r="T165" s="398"/>
    </row>
    <row r="166" spans="2:20" s="367" customFormat="1" ht="15.75" thickBot="1">
      <c r="B166" s="380">
        <v>0.45833333333333298</v>
      </c>
      <c r="C166" s="401">
        <f>IF($D$20='Fixed Data for Energy Costs'!$B$19,1,0)</f>
        <v>0</v>
      </c>
      <c r="D166" s="385">
        <f t="shared" si="3"/>
        <v>0</v>
      </c>
      <c r="E166" s="402">
        <v>0.45833333333333298</v>
      </c>
      <c r="F166" s="399">
        <f>IF($D$20='Fixed Data for Energy Costs'!$B$18,1,0)</f>
        <v>1</v>
      </c>
      <c r="G166" s="379">
        <f t="shared" si="4"/>
        <v>1</v>
      </c>
      <c r="H166" s="398"/>
      <c r="I166" s="403"/>
      <c r="J166" s="403"/>
      <c r="K166" s="380">
        <v>0.45833333333333298</v>
      </c>
      <c r="L166" s="401">
        <f>IF($D$20='Fixed Data for Energy Costs'!$B$20,1,0)</f>
        <v>0</v>
      </c>
      <c r="M166" s="385">
        <f t="shared" si="5"/>
        <v>0</v>
      </c>
      <c r="N166" s="380">
        <v>0.45833333333333298</v>
      </c>
      <c r="O166" s="401">
        <f>IF($D$20='Fixed Data for Energy Costs'!$B$21,1,0)</f>
        <v>0</v>
      </c>
      <c r="P166" s="385">
        <f t="shared" si="6"/>
        <v>0</v>
      </c>
      <c r="Q166" s="398"/>
      <c r="R166" s="398"/>
      <c r="S166" s="398"/>
      <c r="T166" s="398"/>
    </row>
    <row r="167" spans="2:20" s="367" customFormat="1" ht="15.75" thickBot="1">
      <c r="B167" s="374">
        <v>0.5</v>
      </c>
      <c r="C167" s="401">
        <f>IF($D$20='Fixed Data for Energy Costs'!$B$19,1,0)</f>
        <v>0</v>
      </c>
      <c r="D167" s="385">
        <f t="shared" si="3"/>
        <v>0</v>
      </c>
      <c r="E167" s="404">
        <v>0.5</v>
      </c>
      <c r="F167" s="399">
        <f>IF($D$20='Fixed Data for Energy Costs'!$B$18,1,0)</f>
        <v>1</v>
      </c>
      <c r="G167" s="379">
        <f t="shared" si="4"/>
        <v>1</v>
      </c>
      <c r="H167" s="398"/>
      <c r="I167" s="403"/>
      <c r="J167" s="403"/>
      <c r="K167" s="374">
        <v>0.5</v>
      </c>
      <c r="L167" s="401">
        <f>IF($D$20='Fixed Data for Energy Costs'!$B$20,1,0)</f>
        <v>0</v>
      </c>
      <c r="M167" s="385">
        <f t="shared" si="5"/>
        <v>0</v>
      </c>
      <c r="N167" s="374">
        <v>0.5</v>
      </c>
      <c r="O167" s="401">
        <f>IF($D$20='Fixed Data for Energy Costs'!$B$21,1,0)</f>
        <v>0</v>
      </c>
      <c r="P167" s="385">
        <f t="shared" si="6"/>
        <v>0</v>
      </c>
      <c r="Q167" s="398"/>
      <c r="R167" s="398"/>
      <c r="S167" s="398"/>
      <c r="T167" s="398"/>
    </row>
    <row r="168" spans="2:20" s="367" customFormat="1" ht="15.75" thickBot="1">
      <c r="B168" s="380">
        <v>0.54166666666666696</v>
      </c>
      <c r="C168" s="401">
        <f>IF($D$20='Fixed Data for Energy Costs'!$B$19,1,0)</f>
        <v>0</v>
      </c>
      <c r="D168" s="385">
        <f t="shared" si="3"/>
        <v>0</v>
      </c>
      <c r="E168" s="402">
        <v>0.54166666666666696</v>
      </c>
      <c r="F168" s="399">
        <f>IF($D$20='Fixed Data for Energy Costs'!$B$18,1,0)</f>
        <v>1</v>
      </c>
      <c r="G168" s="379">
        <f t="shared" si="4"/>
        <v>1</v>
      </c>
      <c r="H168" s="398"/>
      <c r="I168" s="403"/>
      <c r="J168" s="403"/>
      <c r="K168" s="380">
        <v>0.54166666666666696</v>
      </c>
      <c r="L168" s="401">
        <f>IF($D$20='Fixed Data for Energy Costs'!$B$20,1,0)</f>
        <v>0</v>
      </c>
      <c r="M168" s="385">
        <f t="shared" si="5"/>
        <v>0</v>
      </c>
      <c r="N168" s="380">
        <v>0.54166666666666696</v>
      </c>
      <c r="O168" s="401">
        <f>IF($D$20='Fixed Data for Energy Costs'!$B$21,1,0)</f>
        <v>0</v>
      </c>
      <c r="P168" s="385">
        <f t="shared" si="6"/>
        <v>0</v>
      </c>
      <c r="Q168" s="398"/>
      <c r="R168" s="398"/>
      <c r="S168" s="398"/>
      <c r="T168" s="398"/>
    </row>
    <row r="169" spans="2:20" s="367" customFormat="1" ht="15.75" thickBot="1">
      <c r="B169" s="374">
        <v>0.58333333333333304</v>
      </c>
      <c r="C169" s="401">
        <f>IF($D$20='Fixed Data for Energy Costs'!$B$19,1,0)</f>
        <v>0</v>
      </c>
      <c r="D169" s="385">
        <f t="shared" si="3"/>
        <v>0</v>
      </c>
      <c r="E169" s="404">
        <v>0.58333333333333304</v>
      </c>
      <c r="F169" s="399">
        <f>IF($D$20='Fixed Data for Energy Costs'!$B$18,1,0)</f>
        <v>1</v>
      </c>
      <c r="G169" s="379">
        <f t="shared" si="4"/>
        <v>1</v>
      </c>
      <c r="H169" s="398"/>
      <c r="I169" s="403"/>
      <c r="J169" s="403"/>
      <c r="K169" s="374">
        <v>0.58333333333333304</v>
      </c>
      <c r="L169" s="401">
        <f>IF($D$20='Fixed Data for Energy Costs'!$B$20,1,0)</f>
        <v>0</v>
      </c>
      <c r="M169" s="385">
        <f t="shared" si="5"/>
        <v>0</v>
      </c>
      <c r="N169" s="374">
        <v>0.58333333333333304</v>
      </c>
      <c r="O169" s="401">
        <f>IF($D$20='Fixed Data for Energy Costs'!$B$21,1,0)</f>
        <v>0</v>
      </c>
      <c r="P169" s="385">
        <f t="shared" si="6"/>
        <v>0</v>
      </c>
      <c r="Q169" s="398"/>
      <c r="R169" s="398"/>
      <c r="S169" s="398"/>
      <c r="T169" s="398"/>
    </row>
    <row r="170" spans="2:20" s="367" customFormat="1" ht="15.75" thickBot="1">
      <c r="B170" s="380">
        <v>0.625</v>
      </c>
      <c r="C170" s="401">
        <f>IF($D$20='Fixed Data for Energy Costs'!$B$19,1,0)</f>
        <v>0</v>
      </c>
      <c r="D170" s="385">
        <f t="shared" si="3"/>
        <v>0</v>
      </c>
      <c r="E170" s="402">
        <v>0.625</v>
      </c>
      <c r="F170" s="399">
        <f>IF($D$20='Fixed Data for Energy Costs'!$B$18,1,0)</f>
        <v>1</v>
      </c>
      <c r="G170" s="379">
        <f t="shared" si="4"/>
        <v>1</v>
      </c>
      <c r="H170" s="398"/>
      <c r="I170" s="403"/>
      <c r="J170" s="403"/>
      <c r="K170" s="380">
        <v>0.625</v>
      </c>
      <c r="L170" s="401">
        <f>IF($D$20='Fixed Data for Energy Costs'!$B$20,1,0)</f>
        <v>0</v>
      </c>
      <c r="M170" s="385">
        <f t="shared" si="5"/>
        <v>0</v>
      </c>
      <c r="N170" s="380">
        <v>0.625</v>
      </c>
      <c r="O170" s="401">
        <f>IF($D$20='Fixed Data for Energy Costs'!$B$21,1,0)</f>
        <v>0</v>
      </c>
      <c r="P170" s="385">
        <f t="shared" si="6"/>
        <v>0</v>
      </c>
      <c r="Q170" s="398"/>
      <c r="R170" s="398"/>
      <c r="S170" s="398"/>
      <c r="T170" s="398"/>
    </row>
    <row r="171" spans="2:20" s="367" customFormat="1" ht="15.75" thickBot="1">
      <c r="B171" s="374">
        <v>0.66666666666666696</v>
      </c>
      <c r="C171" s="401">
        <f>IF($D$20='Fixed Data for Energy Costs'!$B$19,1,0)</f>
        <v>0</v>
      </c>
      <c r="D171" s="385">
        <f t="shared" si="3"/>
        <v>0</v>
      </c>
      <c r="E171" s="404">
        <v>0.66666666666666696</v>
      </c>
      <c r="F171" s="399">
        <f>IF($D$20='Fixed Data for Energy Costs'!$B$18,1,0)</f>
        <v>1</v>
      </c>
      <c r="G171" s="379">
        <f t="shared" si="4"/>
        <v>1</v>
      </c>
      <c r="H171" s="398"/>
      <c r="I171" s="403"/>
      <c r="J171" s="403"/>
      <c r="K171" s="374">
        <v>0.66666666666666696</v>
      </c>
      <c r="L171" s="401">
        <f>IF($D$20='Fixed Data for Energy Costs'!$B$20,1,0)</f>
        <v>0</v>
      </c>
      <c r="M171" s="385">
        <f t="shared" si="5"/>
        <v>0</v>
      </c>
      <c r="N171" s="374">
        <v>0.66666666666666696</v>
      </c>
      <c r="O171" s="401">
        <f>IF($D$20='Fixed Data for Energy Costs'!$B$21,1,0)</f>
        <v>0</v>
      </c>
      <c r="P171" s="385">
        <f t="shared" si="6"/>
        <v>0</v>
      </c>
      <c r="Q171" s="398"/>
      <c r="R171" s="398"/>
      <c r="S171" s="398"/>
      <c r="T171" s="398"/>
    </row>
    <row r="172" spans="2:20" s="367" customFormat="1" ht="15.75" thickBot="1">
      <c r="B172" s="380">
        <v>0.70833333333333304</v>
      </c>
      <c r="C172" s="401">
        <f>IF($D$20='Fixed Data for Energy Costs'!$B$19,1,0)</f>
        <v>0</v>
      </c>
      <c r="D172" s="385">
        <f t="shared" si="3"/>
        <v>0</v>
      </c>
      <c r="E172" s="402">
        <v>0.70833333333333304</v>
      </c>
      <c r="F172" s="399">
        <f>IF($D$20='Fixed Data for Energy Costs'!$B$18,1,0)</f>
        <v>1</v>
      </c>
      <c r="G172" s="379">
        <f t="shared" si="4"/>
        <v>1</v>
      </c>
      <c r="H172" s="398"/>
      <c r="I172" s="403"/>
      <c r="J172" s="403"/>
      <c r="K172" s="380">
        <v>0.70833333333333304</v>
      </c>
      <c r="L172" s="401">
        <f>IF($D$20='Fixed Data for Energy Costs'!$B$20,1,0)</f>
        <v>0</v>
      </c>
      <c r="M172" s="385">
        <f t="shared" si="5"/>
        <v>0</v>
      </c>
      <c r="N172" s="380">
        <v>0.70833333333333304</v>
      </c>
      <c r="O172" s="401">
        <f>IF($D$20='Fixed Data for Energy Costs'!$B$21,1,0)</f>
        <v>0</v>
      </c>
      <c r="P172" s="385">
        <f t="shared" si="6"/>
        <v>0</v>
      </c>
      <c r="Q172" s="398"/>
      <c r="R172" s="398"/>
      <c r="S172" s="398"/>
      <c r="T172" s="398"/>
    </row>
    <row r="173" spans="2:20" s="367" customFormat="1" ht="15.75" thickBot="1">
      <c r="B173" s="374">
        <v>0.75</v>
      </c>
      <c r="C173" s="401">
        <f>IF($D$20='Fixed Data for Energy Costs'!$B$19,1,0)</f>
        <v>0</v>
      </c>
      <c r="D173" s="385">
        <f t="shared" si="3"/>
        <v>0</v>
      </c>
      <c r="E173" s="404">
        <v>0.75</v>
      </c>
      <c r="F173" s="399">
        <f>IF($D$20='Fixed Data for Energy Costs'!$B$18,1,0)</f>
        <v>1</v>
      </c>
      <c r="G173" s="379">
        <f t="shared" si="4"/>
        <v>1</v>
      </c>
      <c r="H173" s="398"/>
      <c r="I173" s="403"/>
      <c r="J173" s="403"/>
      <c r="K173" s="374">
        <v>0.75</v>
      </c>
      <c r="L173" s="401">
        <f>IF($D$20='Fixed Data for Energy Costs'!$B$20,1,0)</f>
        <v>0</v>
      </c>
      <c r="M173" s="385">
        <f t="shared" si="5"/>
        <v>0</v>
      </c>
      <c r="N173" s="374">
        <v>0.75</v>
      </c>
      <c r="O173" s="401">
        <f>IF($D$20='Fixed Data for Energy Costs'!$B$21,1,0)</f>
        <v>0</v>
      </c>
      <c r="P173" s="385">
        <f t="shared" si="6"/>
        <v>0</v>
      </c>
      <c r="Q173" s="398"/>
      <c r="R173" s="398"/>
      <c r="S173" s="398"/>
      <c r="T173" s="398"/>
    </row>
    <row r="174" spans="2:20" s="367" customFormat="1" ht="15.75" thickBot="1">
      <c r="B174" s="380">
        <v>0.79166666666666696</v>
      </c>
      <c r="C174" s="401">
        <f>IF($D$20='Fixed Data for Energy Costs'!$B$19,1,0)</f>
        <v>0</v>
      </c>
      <c r="D174" s="385">
        <f t="shared" si="3"/>
        <v>0</v>
      </c>
      <c r="E174" s="402">
        <v>0.79166666666666696</v>
      </c>
      <c r="F174" s="399">
        <f>IF($D$20='Fixed Data for Energy Costs'!$B$18,1,0)</f>
        <v>1</v>
      </c>
      <c r="G174" s="379">
        <f t="shared" si="4"/>
        <v>1</v>
      </c>
      <c r="H174" s="398"/>
      <c r="I174" s="403"/>
      <c r="J174" s="403"/>
      <c r="K174" s="380">
        <v>0.79166666666666696</v>
      </c>
      <c r="L174" s="401">
        <f>IF($D$20='Fixed Data for Energy Costs'!$B$20,1,0)</f>
        <v>0</v>
      </c>
      <c r="M174" s="385">
        <f t="shared" si="5"/>
        <v>0</v>
      </c>
      <c r="N174" s="380">
        <v>0.79166666666666696</v>
      </c>
      <c r="O174" s="401">
        <f>IF($D$20='Fixed Data for Energy Costs'!$B$21,1,0)</f>
        <v>0</v>
      </c>
      <c r="P174" s="385">
        <f t="shared" si="6"/>
        <v>0</v>
      </c>
      <c r="Q174" s="398"/>
      <c r="R174" s="398"/>
      <c r="S174" s="398"/>
      <c r="T174" s="398"/>
    </row>
    <row r="175" spans="2:20" s="367" customFormat="1" ht="15.75" thickBot="1">
      <c r="B175" s="374">
        <v>0.83333333333333304</v>
      </c>
      <c r="C175" s="401">
        <f>IF($D$20='Fixed Data for Energy Costs'!$B$19,1,0)</f>
        <v>0</v>
      </c>
      <c r="D175" s="385">
        <f t="shared" si="3"/>
        <v>0</v>
      </c>
      <c r="E175" s="404">
        <v>0.83333333333333304</v>
      </c>
      <c r="F175" s="399">
        <f>IF($D$20='Fixed Data for Energy Costs'!$B$18,1,0)</f>
        <v>1</v>
      </c>
      <c r="G175" s="379">
        <f t="shared" si="4"/>
        <v>1</v>
      </c>
      <c r="H175" s="398"/>
      <c r="I175" s="403"/>
      <c r="J175" s="403"/>
      <c r="K175" s="374">
        <v>0.83333333333333304</v>
      </c>
      <c r="L175" s="401">
        <f>IF($D$20='Fixed Data for Energy Costs'!$B$20,1,0)</f>
        <v>0</v>
      </c>
      <c r="M175" s="385">
        <f t="shared" si="5"/>
        <v>0</v>
      </c>
      <c r="N175" s="374">
        <v>0.83333333333333304</v>
      </c>
      <c r="O175" s="401">
        <f>IF($D$20='Fixed Data for Energy Costs'!$B$21,1,0)</f>
        <v>0</v>
      </c>
      <c r="P175" s="385">
        <f t="shared" si="6"/>
        <v>0</v>
      </c>
      <c r="Q175" s="398"/>
      <c r="R175" s="398"/>
      <c r="S175" s="398"/>
      <c r="T175" s="398"/>
    </row>
    <row r="176" spans="2:20" s="367" customFormat="1" ht="15.75" thickBot="1">
      <c r="B176" s="380">
        <v>0.875</v>
      </c>
      <c r="C176" s="401">
        <f>IF($D$20='Fixed Data for Energy Costs'!$B$19,1,0)</f>
        <v>0</v>
      </c>
      <c r="D176" s="385">
        <f t="shared" si="3"/>
        <v>0</v>
      </c>
      <c r="E176" s="402">
        <v>0.875</v>
      </c>
      <c r="F176" s="399">
        <f>IF($D$20='Fixed Data for Energy Costs'!$B$18,1,0)</f>
        <v>1</v>
      </c>
      <c r="G176" s="379">
        <f t="shared" si="4"/>
        <v>1</v>
      </c>
      <c r="H176" s="398"/>
      <c r="I176" s="403"/>
      <c r="J176" s="403"/>
      <c r="K176" s="380">
        <v>0.875</v>
      </c>
      <c r="L176" s="401">
        <f>IF($D$20='Fixed Data for Energy Costs'!$B$20,1,0)</f>
        <v>0</v>
      </c>
      <c r="M176" s="385">
        <f t="shared" si="5"/>
        <v>0</v>
      </c>
      <c r="N176" s="380">
        <v>0.875</v>
      </c>
      <c r="O176" s="401">
        <f>IF($D$20='Fixed Data for Energy Costs'!$B$21,1,0)</f>
        <v>0</v>
      </c>
      <c r="P176" s="385">
        <f t="shared" si="6"/>
        <v>0</v>
      </c>
      <c r="Q176" s="398"/>
      <c r="R176" s="398"/>
      <c r="S176" s="398"/>
      <c r="T176" s="398"/>
    </row>
    <row r="177" spans="2:20" s="367" customFormat="1" ht="15.75" thickBot="1">
      <c r="B177" s="374">
        <v>0.91666666666666696</v>
      </c>
      <c r="C177" s="401">
        <f>IF($D$20='Fixed Data for Energy Costs'!$B$19,1,0)</f>
        <v>0</v>
      </c>
      <c r="D177" s="385">
        <f t="shared" si="3"/>
        <v>0</v>
      </c>
      <c r="E177" s="404">
        <v>0.91666666666666696</v>
      </c>
      <c r="F177" s="399">
        <f>IF($D$20='Fixed Data for Energy Costs'!$B$18,1,0)</f>
        <v>1</v>
      </c>
      <c r="G177" s="379">
        <f t="shared" si="4"/>
        <v>1</v>
      </c>
      <c r="H177" s="398"/>
      <c r="I177" s="403"/>
      <c r="J177" s="403"/>
      <c r="K177" s="374">
        <v>0.91666666666666696</v>
      </c>
      <c r="L177" s="401">
        <f>IF($D$20='Fixed Data for Energy Costs'!$B$20,1,0)</f>
        <v>0</v>
      </c>
      <c r="M177" s="385">
        <f t="shared" si="5"/>
        <v>0</v>
      </c>
      <c r="N177" s="374">
        <v>0.91666666666666696</v>
      </c>
      <c r="O177" s="401">
        <f>IF($D$20='Fixed Data for Energy Costs'!$B$21,1,0)</f>
        <v>0</v>
      </c>
      <c r="P177" s="385">
        <f t="shared" si="6"/>
        <v>0</v>
      </c>
      <c r="Q177" s="398"/>
      <c r="R177" s="398"/>
      <c r="S177" s="398"/>
      <c r="T177" s="398"/>
    </row>
    <row r="178" spans="2:20" s="367" customFormat="1" ht="15.75" thickBot="1">
      <c r="B178" s="380">
        <v>0.95833333333333304</v>
      </c>
      <c r="C178" s="405">
        <f>IF($D$20='Fixed Data for Energy Costs'!$B$19,1,0)</f>
        <v>0</v>
      </c>
      <c r="D178" s="406">
        <f t="shared" si="3"/>
        <v>0</v>
      </c>
      <c r="E178" s="407">
        <v>0.95833333333333304</v>
      </c>
      <c r="F178" s="408">
        <f>IF($D$20='Fixed Data for Energy Costs'!$B$18,1,0)</f>
        <v>1</v>
      </c>
      <c r="G178" s="409">
        <f t="shared" si="4"/>
        <v>1</v>
      </c>
      <c r="H178" s="398"/>
      <c r="I178" s="403"/>
      <c r="J178" s="403"/>
      <c r="K178" s="380">
        <v>0.95833333333333304</v>
      </c>
      <c r="L178" s="405">
        <f>IF($D$20='Fixed Data for Energy Costs'!$B$20,1,0)</f>
        <v>0</v>
      </c>
      <c r="M178" s="406">
        <f t="shared" si="5"/>
        <v>0</v>
      </c>
      <c r="N178" s="380">
        <v>0.95833333333333304</v>
      </c>
      <c r="O178" s="405">
        <f>IF($D$20='Fixed Data for Energy Costs'!$B$21,1,0)</f>
        <v>0</v>
      </c>
      <c r="P178" s="406">
        <f t="shared" si="6"/>
        <v>0</v>
      </c>
      <c r="Q178" s="398"/>
      <c r="R178" s="398"/>
      <c r="S178" s="398"/>
      <c r="T178" s="398"/>
    </row>
    <row r="179" spans="2:20" s="367" customFormat="1">
      <c r="B179" s="398"/>
      <c r="C179" s="398"/>
      <c r="D179" s="398"/>
      <c r="E179" s="398"/>
      <c r="F179" s="398"/>
      <c r="G179" s="398"/>
      <c r="H179" s="398"/>
      <c r="I179" s="398"/>
      <c r="J179" s="398"/>
      <c r="K179" s="398"/>
      <c r="L179" s="398"/>
      <c r="M179" s="398"/>
      <c r="N179" s="398"/>
      <c r="O179" s="398"/>
      <c r="P179" s="398"/>
      <c r="Q179" s="398"/>
      <c r="R179" s="398"/>
      <c r="S179" s="398"/>
      <c r="T179" s="398"/>
    </row>
  </sheetData>
  <sheetProtection password="CE28" sheet="1" objects="1" scenarios="1" selectLockedCells="1"/>
  <mergeCells count="134">
    <mergeCell ref="B6:G6"/>
    <mergeCell ref="B7:G7"/>
    <mergeCell ref="B8:G8"/>
    <mergeCell ref="B9:G9"/>
    <mergeCell ref="B122:G122"/>
    <mergeCell ref="C154:D154"/>
    <mergeCell ref="F154:G154"/>
    <mergeCell ref="L154:M154"/>
    <mergeCell ref="O154:P154"/>
    <mergeCell ref="B13:D13"/>
    <mergeCell ref="F13:G13"/>
    <mergeCell ref="B14:G14"/>
    <mergeCell ref="B15:C15"/>
    <mergeCell ref="D18:E18"/>
    <mergeCell ref="D20:E20"/>
    <mergeCell ref="B21:C21"/>
    <mergeCell ref="B24:E24"/>
    <mergeCell ref="B30:F30"/>
    <mergeCell ref="D15:E15"/>
    <mergeCell ref="D16:E16"/>
    <mergeCell ref="B26:F26"/>
    <mergeCell ref="B27:F27"/>
    <mergeCell ref="D17:E17"/>
    <mergeCell ref="B23:C23"/>
    <mergeCell ref="I155:J155"/>
    <mergeCell ref="B46:H46"/>
    <mergeCell ref="B57:E57"/>
    <mergeCell ref="G57:J57"/>
    <mergeCell ref="G64:J64"/>
    <mergeCell ref="B66:E66"/>
    <mergeCell ref="G73:J73"/>
    <mergeCell ref="B75:E75"/>
    <mergeCell ref="D93:E93"/>
    <mergeCell ref="D111:E111"/>
    <mergeCell ref="G70:J70"/>
    <mergeCell ref="G69:J69"/>
    <mergeCell ref="G71:J71"/>
    <mergeCell ref="G62:J62"/>
    <mergeCell ref="B73:E73"/>
    <mergeCell ref="I154:J154"/>
    <mergeCell ref="B72:E72"/>
    <mergeCell ref="G72:J72"/>
    <mergeCell ref="B74:E74"/>
    <mergeCell ref="B153:G153"/>
    <mergeCell ref="B77:E77"/>
    <mergeCell ref="D78:E78"/>
    <mergeCell ref="B95:E95"/>
    <mergeCell ref="D96:E96"/>
    <mergeCell ref="B32:E32"/>
    <mergeCell ref="H32:K32"/>
    <mergeCell ref="B34:K34"/>
    <mergeCell ref="B40:D40"/>
    <mergeCell ref="B53:E53"/>
    <mergeCell ref="B63:E63"/>
    <mergeCell ref="G54:J54"/>
    <mergeCell ref="B61:E61"/>
    <mergeCell ref="B59:E59"/>
    <mergeCell ref="G51:J51"/>
    <mergeCell ref="B51:E51"/>
    <mergeCell ref="G52:J52"/>
    <mergeCell ref="G53:J53"/>
    <mergeCell ref="G59:J59"/>
    <mergeCell ref="B39:D39"/>
    <mergeCell ref="B50:E50"/>
    <mergeCell ref="G60:J60"/>
    <mergeCell ref="G56:J56"/>
    <mergeCell ref="G61:J61"/>
    <mergeCell ref="B55:E55"/>
    <mergeCell ref="B56:E56"/>
    <mergeCell ref="B60:E60"/>
    <mergeCell ref="B62:E62"/>
    <mergeCell ref="B35:K35"/>
    <mergeCell ref="B4:C4"/>
    <mergeCell ref="D4:H4"/>
    <mergeCell ref="B12:G12"/>
    <mergeCell ref="G63:J63"/>
    <mergeCell ref="G50:J50"/>
    <mergeCell ref="B52:E52"/>
    <mergeCell ref="B54:E54"/>
    <mergeCell ref="G68:J68"/>
    <mergeCell ref="G55:J55"/>
    <mergeCell ref="B38:D38"/>
    <mergeCell ref="B28:F28"/>
    <mergeCell ref="B45:H45"/>
    <mergeCell ref="B31:E31"/>
    <mergeCell ref="B44:H44"/>
    <mergeCell ref="B29:F29"/>
    <mergeCell ref="B64:E64"/>
    <mergeCell ref="B65:E65"/>
    <mergeCell ref="B68:E68"/>
    <mergeCell ref="B16:C16"/>
    <mergeCell ref="B17:C17"/>
    <mergeCell ref="B18:C18"/>
    <mergeCell ref="B19:E19"/>
    <mergeCell ref="B20:C20"/>
    <mergeCell ref="B22:C22"/>
    <mergeCell ref="B42:K42"/>
    <mergeCell ref="D85:E85"/>
    <mergeCell ref="D79:E79"/>
    <mergeCell ref="D81:E81"/>
    <mergeCell ref="B70:E70"/>
    <mergeCell ref="D89:E89"/>
    <mergeCell ref="B71:E71"/>
    <mergeCell ref="D80:E80"/>
    <mergeCell ref="D86:E86"/>
    <mergeCell ref="D87:E87"/>
    <mergeCell ref="D88:E88"/>
    <mergeCell ref="D82:E82"/>
    <mergeCell ref="D83:E83"/>
    <mergeCell ref="B48:K48"/>
    <mergeCell ref="B10:K10"/>
    <mergeCell ref="D92:E92"/>
    <mergeCell ref="E2:H2"/>
    <mergeCell ref="B124:G124"/>
    <mergeCell ref="B120:C120"/>
    <mergeCell ref="B69:E69"/>
    <mergeCell ref="D90:E90"/>
    <mergeCell ref="D91:E91"/>
    <mergeCell ref="D84:E84"/>
    <mergeCell ref="D100:E100"/>
    <mergeCell ref="D101:E101"/>
    <mergeCell ref="D102:E102"/>
    <mergeCell ref="D99:E99"/>
    <mergeCell ref="D98:E98"/>
    <mergeCell ref="D110:E110"/>
    <mergeCell ref="D109:E109"/>
    <mergeCell ref="D104:E104"/>
    <mergeCell ref="D107:E107"/>
    <mergeCell ref="D108:E108"/>
    <mergeCell ref="D105:E105"/>
    <mergeCell ref="D106:E106"/>
    <mergeCell ref="D103:E103"/>
    <mergeCell ref="D97:E97"/>
    <mergeCell ref="B36:K36"/>
  </mergeCells>
  <phoneticPr fontId="34" type="noConversion"/>
  <dataValidations count="3">
    <dataValidation type="list" allowBlank="1" showInputMessage="1" showErrorMessage="1" sqref="F31" xr:uid="{00000000-0002-0000-0900-000000000000}">
      <formula1>comm</formula1>
    </dataValidation>
    <dataValidation type="list" showInputMessage="1" showErrorMessage="1" sqref="D20:E20" xr:uid="{00000000-0002-0000-0900-000001000000}">
      <formula1>$E$114:$E$118</formula1>
    </dataValidation>
    <dataValidation type="list" allowBlank="1" showInputMessage="1" showErrorMessage="1" sqref="H24 H16:H18" xr:uid="{00000000-0002-0000-0900-000002000000}">
      <formula1>$S$2:$S$4</formula1>
    </dataValidation>
  </dataValidations>
  <printOptions horizontalCentered="1"/>
  <pageMargins left="0.70866141732283472" right="0.70866141732283472" top="0.74803149606299213" bottom="0.74803149606299213" header="0.31496062992125984" footer="0.31496062992125984"/>
  <pageSetup paperSize="8" scale="47" fitToHeight="2" orientation="landscape" r:id="rId1"/>
  <headerFooter>
    <oddHeader>&amp;L&amp;D&amp;C&amp;F&amp;R&amp;T</oddHeader>
    <oddFooter>&amp;L&amp;P &amp;"Arial,Italic"of &amp;"Arial,Regular"&amp;N&amp;C&amp;A</oddFooter>
  </headerFooter>
  <rowBreaks count="1" manualBreakCount="1">
    <brk id="94" max="29"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3000000}">
          <x14:formula1>
            <xm:f>'Fixed Data for Energy Costs'!$B$30:$B$33</xm:f>
          </x14:formula1>
          <xm:sqref>E13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T179"/>
  <sheetViews>
    <sheetView showGridLines="0" view="pageBreakPreview" zoomScaleNormal="100" zoomScaleSheetLayoutView="100" workbookViewId="0">
      <selection activeCell="H24" sqref="H24"/>
    </sheetView>
  </sheetViews>
  <sheetFormatPr defaultColWidth="7.109375" defaultRowHeight="15"/>
  <cols>
    <col min="1" max="1" width="1.77734375" style="119" customWidth="1"/>
    <col min="2" max="2" width="35.21875" style="119" customWidth="1"/>
    <col min="3" max="3" width="9.6640625" style="119" customWidth="1"/>
    <col min="4" max="4" width="11.77734375" style="119" customWidth="1"/>
    <col min="5" max="5" width="31.44140625" style="119" customWidth="1"/>
    <col min="6" max="6" width="12.77734375" style="119" customWidth="1"/>
    <col min="7" max="8" width="13.77734375" style="119" customWidth="1"/>
    <col min="9" max="9" width="12.21875" style="119" customWidth="1"/>
    <col min="10" max="10" width="14.109375" style="119" customWidth="1"/>
    <col min="11" max="11" width="8.44140625" style="119" customWidth="1"/>
    <col min="12" max="12" width="7.88671875" style="119" bestFit="1" customWidth="1"/>
    <col min="13" max="13" width="7.33203125" style="119" customWidth="1"/>
    <col min="14" max="14" width="9.109375" style="119" customWidth="1"/>
    <col min="15" max="16" width="7.109375" style="119" customWidth="1"/>
    <col min="17" max="17" width="6.5546875" style="119" customWidth="1"/>
    <col min="18" max="18" width="7.109375" style="119" customWidth="1"/>
    <col min="19" max="19" width="7.21875" style="119" customWidth="1"/>
    <col min="20" max="16384" width="7.109375" style="119"/>
  </cols>
  <sheetData>
    <row r="1" spans="1:19" ht="9.9499999999999993" customHeight="1">
      <c r="A1" s="520"/>
      <c r="B1" s="520"/>
      <c r="C1" s="520"/>
      <c r="D1" s="520"/>
      <c r="E1" s="520"/>
      <c r="F1" s="520"/>
      <c r="G1" s="520"/>
      <c r="H1" s="520"/>
      <c r="I1" s="520"/>
    </row>
    <row r="2" spans="1:19" ht="26.25">
      <c r="B2" s="308" t="str">
        <f>Summary!B1</f>
        <v>TMTii 52</v>
      </c>
      <c r="C2" s="195"/>
      <c r="D2" s="930" t="s">
        <v>2</v>
      </c>
      <c r="E2" s="930"/>
      <c r="F2" s="930"/>
      <c r="G2" s="930"/>
      <c r="H2" s="930"/>
      <c r="S2" s="119" t="s">
        <v>292</v>
      </c>
    </row>
    <row r="3" spans="1:19" s="72" customFormat="1" ht="16.5" thickBot="1">
      <c r="B3" s="4"/>
      <c r="S3" s="119" t="s">
        <v>175</v>
      </c>
    </row>
    <row r="4" spans="1:19" s="72" customFormat="1" ht="16.5" thickBot="1">
      <c r="B4" s="827" t="s">
        <v>255</v>
      </c>
      <c r="C4" s="694"/>
      <c r="D4" s="931" t="str">
        <f>Summary!E3</f>
        <v>Please Enter Company Name Here</v>
      </c>
      <c r="E4" s="828"/>
      <c r="F4" s="828"/>
      <c r="G4" s="828"/>
      <c r="H4" s="829"/>
      <c r="I4" s="5"/>
      <c r="J4" s="74"/>
      <c r="K4" s="74"/>
      <c r="L4" s="74"/>
      <c r="M4" s="74"/>
      <c r="N4" s="74"/>
      <c r="S4" s="103" t="s">
        <v>221</v>
      </c>
    </row>
    <row r="5" spans="1:19" s="72" customFormat="1" ht="15.75">
      <c r="B5" s="64"/>
      <c r="C5" s="5"/>
    </row>
    <row r="6" spans="1:19" ht="20.100000000000001" customHeight="1">
      <c r="B6" s="907" t="s">
        <v>258</v>
      </c>
      <c r="C6" s="907"/>
      <c r="D6" s="907"/>
      <c r="E6" s="907"/>
      <c r="F6" s="907"/>
      <c r="G6" s="907"/>
      <c r="H6" s="907"/>
    </row>
    <row r="7" spans="1:19" ht="20.100000000000001" customHeight="1">
      <c r="B7" s="907" t="s">
        <v>118</v>
      </c>
      <c r="C7" s="907"/>
      <c r="D7" s="907"/>
      <c r="E7" s="907"/>
      <c r="F7" s="907"/>
      <c r="G7" s="907"/>
      <c r="H7" s="907"/>
    </row>
    <row r="8" spans="1:19" ht="20.100000000000001" customHeight="1">
      <c r="B8" s="907" t="s">
        <v>123</v>
      </c>
      <c r="C8" s="907"/>
      <c r="D8" s="907"/>
      <c r="E8" s="907"/>
      <c r="F8" s="907"/>
      <c r="G8" s="907"/>
      <c r="H8" s="907"/>
    </row>
    <row r="9" spans="1:19" s="120" customFormat="1" ht="20.100000000000001" customHeight="1" thickBot="1">
      <c r="B9" s="907" t="s">
        <v>143</v>
      </c>
      <c r="C9" s="907"/>
      <c r="D9" s="907"/>
      <c r="E9" s="907"/>
      <c r="F9" s="907"/>
      <c r="G9" s="907"/>
      <c r="H9" s="907"/>
    </row>
    <row r="10" spans="1:19" s="120" customFormat="1" ht="16.5" thickBot="1">
      <c r="B10" s="698" t="s">
        <v>118</v>
      </c>
      <c r="C10" s="699"/>
      <c r="D10" s="699"/>
      <c r="E10" s="699"/>
      <c r="F10" s="699"/>
      <c r="G10" s="699"/>
      <c r="H10" s="699"/>
      <c r="I10" s="699"/>
      <c r="J10" s="699"/>
      <c r="K10" s="700"/>
    </row>
    <row r="11" spans="1:19" s="120" customFormat="1" ht="16.5" thickBot="1"/>
    <row r="12" spans="1:19" ht="16.5" thickBot="1">
      <c r="B12" s="914" t="s">
        <v>259</v>
      </c>
      <c r="C12" s="915"/>
      <c r="D12" s="915"/>
      <c r="E12" s="915"/>
      <c r="F12" s="915"/>
      <c r="G12" s="925"/>
      <c r="I12" s="106"/>
      <c r="J12" s="106"/>
      <c r="K12" s="106"/>
      <c r="L12" s="106"/>
      <c r="M12" s="106"/>
    </row>
    <row r="13" spans="1:19" ht="16.5" thickBot="1">
      <c r="B13" s="932" t="s">
        <v>214</v>
      </c>
      <c r="C13" s="933"/>
      <c r="D13" s="933"/>
      <c r="E13" s="303" t="s">
        <v>217</v>
      </c>
      <c r="F13" s="934" t="s">
        <v>219</v>
      </c>
      <c r="G13" s="935"/>
      <c r="I13" s="106"/>
      <c r="J13" s="106"/>
      <c r="K13" s="106"/>
      <c r="L13" s="106"/>
      <c r="M13" s="106"/>
    </row>
    <row r="14" spans="1:19" ht="16.5" thickBot="1">
      <c r="B14" s="989" t="s">
        <v>45</v>
      </c>
      <c r="C14" s="905"/>
      <c r="D14" s="905"/>
      <c r="E14" s="905"/>
      <c r="F14" s="905"/>
      <c r="G14" s="906"/>
      <c r="I14" s="41"/>
      <c r="J14" s="106"/>
      <c r="K14" s="106"/>
      <c r="L14" s="106"/>
      <c r="M14" s="106"/>
    </row>
    <row r="15" spans="1:19" ht="16.5" thickBot="1">
      <c r="B15" s="914" t="s">
        <v>46</v>
      </c>
      <c r="C15" s="915"/>
      <c r="D15" s="915" t="s">
        <v>47</v>
      </c>
      <c r="E15" s="915"/>
      <c r="F15" s="310" t="s">
        <v>48</v>
      </c>
      <c r="G15" s="311" t="s">
        <v>49</v>
      </c>
      <c r="H15" s="159" t="s">
        <v>220</v>
      </c>
      <c r="I15" s="107"/>
      <c r="J15" s="107"/>
      <c r="K15" s="107"/>
      <c r="L15" s="107"/>
      <c r="M15" s="107"/>
    </row>
    <row r="16" spans="1:19" ht="16.5" customHeight="1" thickBot="1">
      <c r="B16" s="955" t="s">
        <v>50</v>
      </c>
      <c r="C16" s="956"/>
      <c r="D16" s="936" t="str">
        <f>VLOOKUP(F$31,'Fixed Data for Energy Costs'!$B$7:$G$13,2)</f>
        <v>OFF</v>
      </c>
      <c r="E16" s="937"/>
      <c r="F16" s="160" t="s">
        <v>51</v>
      </c>
      <c r="G16" s="301"/>
      <c r="H16" s="304" t="s">
        <v>292</v>
      </c>
      <c r="I16" s="108" t="str">
        <f>IF(AND(G16&lt;&gt;"",H16=""),"ERROR","")</f>
        <v/>
      </c>
      <c r="J16" s="106"/>
      <c r="K16" s="106"/>
      <c r="L16" s="106"/>
      <c r="M16" s="106"/>
    </row>
    <row r="17" spans="2:19" ht="16.5" customHeight="1" thickBot="1">
      <c r="B17" s="955" t="s">
        <v>52</v>
      </c>
      <c r="C17" s="956"/>
      <c r="D17" s="938" t="str">
        <f>VLOOKUP(F$31,'Fixed Data for Energy Costs'!$B$7:$G$13,3)</f>
        <v>CONGESTION STAY IN LANE</v>
      </c>
      <c r="E17" s="939"/>
      <c r="F17" s="161" t="str">
        <f>VLOOKUP(F$31,'Fixed Data for Energy Costs'!$B$7:$G$13,4)</f>
        <v>08</v>
      </c>
      <c r="G17" s="297"/>
      <c r="H17" s="295" t="s">
        <v>292</v>
      </c>
      <c r="I17" s="108" t="str">
        <f>IF(AND(G17&lt;&gt;"",H17=""),"ERROR","")</f>
        <v/>
      </c>
      <c r="J17" s="41"/>
      <c r="K17" s="41"/>
      <c r="L17" s="41"/>
      <c r="M17" s="41"/>
    </row>
    <row r="18" spans="2:19" ht="16.5" customHeight="1" thickBot="1">
      <c r="B18" s="955" t="s">
        <v>53</v>
      </c>
      <c r="C18" s="956"/>
      <c r="D18" s="945" t="str">
        <f>VLOOKUP(F$31,'Fixed Data for Energy Costs'!$B$7:$G$13,5)</f>
        <v xml:space="preserve">ACCIDENT SLOW DOWN  </v>
      </c>
      <c r="E18" s="946"/>
      <c r="F18" s="162" t="str">
        <f>VLOOKUP(F$31,'Fixed Data for Energy Costs'!$B$7:$G$13,6)</f>
        <v>04</v>
      </c>
      <c r="G18" s="302"/>
      <c r="H18" s="233" t="s">
        <v>292</v>
      </c>
      <c r="I18" s="108" t="str">
        <f>IF(AND(G18&lt;&gt;"",H18=""),"ERROR","")</f>
        <v/>
      </c>
      <c r="J18" s="107"/>
      <c r="K18" s="107"/>
      <c r="L18" s="107"/>
      <c r="M18" s="107"/>
    </row>
    <row r="19" spans="2:19" ht="15.75" customHeight="1" thickBot="1">
      <c r="B19" s="953" t="s">
        <v>54</v>
      </c>
      <c r="C19" s="954"/>
      <c r="D19" s="954"/>
      <c r="E19" s="954"/>
      <c r="F19" s="183"/>
      <c r="G19" s="300"/>
      <c r="H19" s="367"/>
      <c r="I19" s="106"/>
      <c r="J19" s="106"/>
      <c r="K19" s="106"/>
      <c r="L19" s="107"/>
      <c r="M19" s="107"/>
    </row>
    <row r="20" spans="2:19" ht="15.75" customHeight="1" thickBot="1">
      <c r="B20" s="957" t="s">
        <v>55</v>
      </c>
      <c r="C20" s="944"/>
      <c r="D20" s="990" t="s">
        <v>132</v>
      </c>
      <c r="E20" s="991"/>
      <c r="F20" s="184"/>
      <c r="G20" s="182"/>
      <c r="H20" s="367"/>
      <c r="I20" s="106"/>
      <c r="J20" s="106"/>
      <c r="K20" s="106"/>
      <c r="L20" s="107"/>
      <c r="M20" s="107"/>
    </row>
    <row r="21" spans="2:19" ht="15.75" customHeight="1" thickBot="1">
      <c r="B21" s="943" t="s">
        <v>293</v>
      </c>
      <c r="C21" s="944"/>
      <c r="D21" s="301"/>
      <c r="E21" s="237" t="s">
        <v>7</v>
      </c>
      <c r="F21" s="184"/>
      <c r="G21" s="182"/>
      <c r="H21" s="367"/>
      <c r="I21" s="106"/>
      <c r="J21" s="106"/>
      <c r="K21" s="106"/>
      <c r="L21" s="107"/>
      <c r="M21" s="107"/>
    </row>
    <row r="22" spans="2:19" ht="15.75" customHeight="1" thickBot="1">
      <c r="B22" s="957" t="s">
        <v>133</v>
      </c>
      <c r="C22" s="944"/>
      <c r="D22" s="297"/>
      <c r="E22" s="237" t="s">
        <v>23</v>
      </c>
      <c r="F22" s="184"/>
      <c r="G22" s="182"/>
      <c r="H22" s="367"/>
      <c r="I22" s="106"/>
      <c r="J22" s="106"/>
      <c r="K22" s="106"/>
      <c r="L22" s="107"/>
      <c r="M22" s="107"/>
    </row>
    <row r="23" spans="2:19" ht="15.75" customHeight="1" thickBot="1">
      <c r="B23" s="943" t="s">
        <v>134</v>
      </c>
      <c r="C23" s="944"/>
      <c r="D23" s="302"/>
      <c r="E23" s="237" t="s">
        <v>135</v>
      </c>
      <c r="F23" s="185"/>
      <c r="G23" s="235"/>
      <c r="H23" s="159" t="s">
        <v>220</v>
      </c>
      <c r="I23" s="106"/>
      <c r="J23" s="106"/>
      <c r="K23" s="106"/>
      <c r="L23" s="107"/>
      <c r="M23" s="107"/>
    </row>
    <row r="24" spans="2:19" ht="16.5" thickBot="1">
      <c r="B24" s="920" t="s">
        <v>222</v>
      </c>
      <c r="C24" s="921"/>
      <c r="D24" s="921"/>
      <c r="E24" s="922"/>
      <c r="F24" s="234"/>
      <c r="G24" s="236" t="s">
        <v>58</v>
      </c>
      <c r="H24" s="233" t="s">
        <v>292</v>
      </c>
      <c r="I24" s="108" t="str">
        <f>IF(AND(F24&lt;&gt;"",H24=""),"ERROR","")</f>
        <v/>
      </c>
      <c r="J24" s="106"/>
      <c r="K24" s="106"/>
      <c r="L24" s="107"/>
      <c r="M24" s="107"/>
    </row>
    <row r="25" spans="2:19" ht="15.75" thickBot="1"/>
    <row r="26" spans="2:19" ht="16.5" thickBot="1">
      <c r="B26" s="914" t="s">
        <v>180</v>
      </c>
      <c r="C26" s="915"/>
      <c r="D26" s="915"/>
      <c r="E26" s="915"/>
      <c r="F26" s="925"/>
      <c r="H26" s="106"/>
      <c r="I26" s="106"/>
      <c r="J26" s="106"/>
      <c r="K26" s="106"/>
      <c r="L26" s="106"/>
      <c r="M26" s="106"/>
      <c r="O26" s="106"/>
      <c r="P26" s="106"/>
      <c r="Q26" s="106"/>
      <c r="R26" s="106"/>
      <c r="S26" s="106"/>
    </row>
    <row r="27" spans="2:19" ht="15.75" thickBot="1">
      <c r="B27" s="947" t="s">
        <v>122</v>
      </c>
      <c r="C27" s="948"/>
      <c r="D27" s="948"/>
      <c r="E27" s="948"/>
      <c r="F27" s="949"/>
      <c r="H27" s="106"/>
      <c r="I27" s="106"/>
      <c r="J27" s="106"/>
      <c r="K27" s="106"/>
      <c r="L27" s="107"/>
      <c r="M27" s="107"/>
      <c r="O27" s="107"/>
      <c r="P27" s="107"/>
      <c r="Q27" s="107"/>
      <c r="R27" s="107"/>
      <c r="S27" s="107"/>
    </row>
    <row r="28" spans="2:19" ht="16.5" customHeight="1" thickBot="1">
      <c r="B28" s="845">
        <f>'Fixed Data for Energy Costs'!D26</f>
        <v>9.76</v>
      </c>
      <c r="C28" s="846"/>
      <c r="D28" s="846"/>
      <c r="E28" s="846"/>
      <c r="F28" s="847"/>
      <c r="H28" s="53"/>
      <c r="I28" s="54"/>
      <c r="J28" s="309"/>
      <c r="K28" s="309"/>
      <c r="L28" s="309"/>
      <c r="M28" s="60"/>
      <c r="O28" s="106"/>
      <c r="P28" s="106"/>
      <c r="Q28" s="106"/>
      <c r="R28" s="106"/>
      <c r="S28" s="106"/>
    </row>
    <row r="29" spans="2:19" ht="16.5" customHeight="1" thickBot="1">
      <c r="B29" s="947" t="s">
        <v>116</v>
      </c>
      <c r="C29" s="948"/>
      <c r="D29" s="948"/>
      <c r="E29" s="948"/>
      <c r="F29" s="949"/>
      <c r="H29" s="53"/>
      <c r="I29" s="53"/>
      <c r="J29" s="57"/>
      <c r="K29" s="57"/>
      <c r="L29" s="309"/>
      <c r="M29" s="60"/>
      <c r="O29" s="107"/>
      <c r="P29" s="107"/>
      <c r="Q29" s="107"/>
      <c r="R29" s="107"/>
      <c r="S29" s="107"/>
    </row>
    <row r="30" spans="2:19" ht="15.75" customHeight="1" thickBot="1">
      <c r="B30" s="1001">
        <f>'Fixed Data for Energy Costs'!D27</f>
        <v>2.8000000000000001E-2</v>
      </c>
      <c r="C30" s="1002"/>
      <c r="D30" s="1002"/>
      <c r="E30" s="1002"/>
      <c r="F30" s="1003"/>
      <c r="H30" s="58"/>
      <c r="I30" s="107"/>
      <c r="J30" s="107"/>
      <c r="K30" s="107"/>
      <c r="L30" s="107"/>
      <c r="M30" s="107"/>
      <c r="O30" s="106"/>
      <c r="P30" s="106"/>
      <c r="Q30" s="106"/>
      <c r="R30" s="107"/>
      <c r="S30" s="107"/>
    </row>
    <row r="31" spans="2:19" ht="15.75" customHeight="1" thickBot="1">
      <c r="B31" s="940" t="s">
        <v>56</v>
      </c>
      <c r="C31" s="941"/>
      <c r="D31" s="941"/>
      <c r="E31" s="942"/>
      <c r="F31" s="489" t="s">
        <v>9</v>
      </c>
      <c r="H31" s="107"/>
      <c r="I31" s="107"/>
      <c r="J31" s="107"/>
      <c r="K31" s="59"/>
      <c r="L31" s="107"/>
      <c r="M31" s="107"/>
      <c r="O31" s="106"/>
      <c r="P31" s="106"/>
      <c r="Q31" s="106"/>
      <c r="R31" s="107"/>
      <c r="S31" s="107"/>
    </row>
    <row r="32" spans="2:19" ht="15.75" thickBot="1">
      <c r="B32" s="998" t="s">
        <v>57</v>
      </c>
      <c r="C32" s="999"/>
      <c r="D32" s="999"/>
      <c r="E32" s="1000"/>
      <c r="F32" s="488">
        <f>VLOOKUP(F$31,'Fixed Data for Energy Costs'!$B$7:$H$13,7)</f>
        <v>15</v>
      </c>
      <c r="H32" s="865"/>
      <c r="I32" s="865"/>
      <c r="J32" s="865"/>
      <c r="K32" s="865"/>
      <c r="L32" s="52"/>
      <c r="M32" s="55"/>
      <c r="O32" s="106"/>
      <c r="P32" s="106"/>
      <c r="Q32" s="106"/>
      <c r="R32" s="107"/>
      <c r="S32" s="107"/>
    </row>
    <row r="33" spans="2:19">
      <c r="B33" s="106"/>
      <c r="C33" s="106"/>
      <c r="D33" s="106"/>
      <c r="E33" s="106"/>
      <c r="F33" s="106"/>
      <c r="H33" s="309"/>
      <c r="I33" s="309"/>
      <c r="J33" s="309"/>
      <c r="K33" s="309"/>
      <c r="L33" s="52"/>
      <c r="M33" s="55"/>
      <c r="O33" s="106"/>
      <c r="P33" s="106"/>
      <c r="Q33" s="106"/>
      <c r="R33" s="107"/>
      <c r="S33" s="107"/>
    </row>
    <row r="34" spans="2:19" ht="39.950000000000003" customHeight="1">
      <c r="B34" s="866" t="s">
        <v>312</v>
      </c>
      <c r="C34" s="866"/>
      <c r="D34" s="866"/>
      <c r="E34" s="866"/>
      <c r="F34" s="866"/>
      <c r="G34" s="866"/>
      <c r="H34" s="866"/>
      <c r="I34" s="866"/>
      <c r="J34" s="866"/>
      <c r="K34" s="866"/>
      <c r="L34" s="312"/>
      <c r="M34" s="312"/>
    </row>
    <row r="35" spans="2:19" ht="27" customHeight="1">
      <c r="B35" s="929" t="s">
        <v>310</v>
      </c>
      <c r="C35" s="929"/>
      <c r="D35" s="929"/>
      <c r="E35" s="929"/>
      <c r="F35" s="929"/>
      <c r="G35" s="929"/>
      <c r="H35" s="929"/>
      <c r="I35" s="929"/>
      <c r="J35" s="929"/>
      <c r="K35" s="929"/>
    </row>
    <row r="36" spans="2:19" ht="27" customHeight="1">
      <c r="B36" s="866" t="s">
        <v>311</v>
      </c>
      <c r="C36" s="866"/>
      <c r="D36" s="866"/>
      <c r="E36" s="866"/>
      <c r="F36" s="866"/>
      <c r="G36" s="866"/>
      <c r="H36" s="866"/>
      <c r="I36" s="866"/>
      <c r="J36" s="866"/>
      <c r="K36" s="866"/>
    </row>
    <row r="37" spans="2:19" ht="15.75" thickBot="1">
      <c r="B37" s="429"/>
      <c r="C37" s="429"/>
      <c r="D37" s="429"/>
      <c r="E37" s="429"/>
      <c r="F37" s="429"/>
    </row>
    <row r="38" spans="2:19" ht="15.75" thickBot="1">
      <c r="B38" s="992" t="s">
        <v>67</v>
      </c>
      <c r="C38" s="993"/>
      <c r="D38" s="994"/>
      <c r="E38" s="187">
        <f>'Fixed Data for Energy Costs'!D14</f>
        <v>4</v>
      </c>
      <c r="F38" s="241" t="s">
        <v>68</v>
      </c>
    </row>
    <row r="39" spans="2:19" ht="15.75" thickBot="1">
      <c r="B39" s="992" t="s">
        <v>71</v>
      </c>
      <c r="C39" s="993"/>
      <c r="D39" s="994"/>
      <c r="E39" s="188">
        <v>1</v>
      </c>
      <c r="F39" s="241" t="s">
        <v>68</v>
      </c>
    </row>
    <row r="40" spans="2:19" ht="15.75" thickBot="1">
      <c r="B40" s="992" t="s">
        <v>72</v>
      </c>
      <c r="C40" s="993"/>
      <c r="D40" s="994"/>
      <c r="E40" s="189">
        <f>24-E38-E39</f>
        <v>19</v>
      </c>
      <c r="F40" s="241" t="s">
        <v>68</v>
      </c>
    </row>
    <row r="41" spans="2:19">
      <c r="B41" s="42"/>
      <c r="C41" s="42"/>
      <c r="D41" s="42"/>
      <c r="E41" s="43"/>
      <c r="F41" s="42"/>
    </row>
    <row r="42" spans="2:19" ht="15.75" customHeight="1">
      <c r="B42" s="40" t="s">
        <v>260</v>
      </c>
    </row>
    <row r="43" spans="2:19" ht="15.75" customHeight="1" thickBot="1">
      <c r="B43" s="40"/>
    </row>
    <row r="44" spans="2:19" ht="15.75" thickBot="1">
      <c r="B44" s="955" t="s">
        <v>294</v>
      </c>
      <c r="C44" s="1010"/>
      <c r="D44" s="1010"/>
      <c r="E44" s="1010"/>
      <c r="F44" s="1010"/>
      <c r="G44" s="1010"/>
      <c r="H44" s="956"/>
      <c r="I44" s="155">
        <f>IF(OR($I16="ERROR",$I17="ERROR",$I18="ERROR",$I24="ERROR"),"ERROR",$B75)</f>
        <v>0</v>
      </c>
    </row>
    <row r="45" spans="2:19" ht="16.5" thickBot="1">
      <c r="B45" s="854" t="s">
        <v>112</v>
      </c>
      <c r="C45" s="855"/>
      <c r="D45" s="855"/>
      <c r="E45" s="855"/>
      <c r="F45" s="855"/>
      <c r="G45" s="855"/>
      <c r="H45" s="856"/>
      <c r="I45" s="156">
        <v>2</v>
      </c>
    </row>
    <row r="46" spans="2:19" ht="16.5" thickBot="1">
      <c r="B46" s="995" t="s">
        <v>113</v>
      </c>
      <c r="C46" s="996"/>
      <c r="D46" s="996"/>
      <c r="E46" s="996"/>
      <c r="F46" s="996"/>
      <c r="G46" s="996"/>
      <c r="H46" s="997"/>
      <c r="I46" s="157">
        <f>I45*I44</f>
        <v>0</v>
      </c>
    </row>
    <row r="48" spans="2:19" ht="15.75" customHeight="1">
      <c r="B48" s="928" t="s">
        <v>261</v>
      </c>
      <c r="C48" s="928"/>
      <c r="D48" s="928"/>
      <c r="E48" s="928"/>
      <c r="F48" s="928"/>
      <c r="G48" s="928"/>
      <c r="H48" s="928"/>
      <c r="I48" s="928"/>
      <c r="J48" s="928"/>
    </row>
    <row r="49" spans="2:16" ht="15.75" customHeight="1" thickBot="1">
      <c r="B49" s="40"/>
    </row>
    <row r="50" spans="2:16" ht="15" customHeight="1" thickBot="1">
      <c r="B50" s="947" t="s">
        <v>60</v>
      </c>
      <c r="C50" s="948"/>
      <c r="D50" s="948"/>
      <c r="E50" s="949"/>
      <c r="G50" s="947" t="s">
        <v>59</v>
      </c>
      <c r="H50" s="948"/>
      <c r="I50" s="948"/>
      <c r="J50" s="949"/>
      <c r="L50" s="42"/>
      <c r="M50" s="42"/>
      <c r="N50" s="42"/>
      <c r="O50" s="42"/>
      <c r="P50" s="42"/>
    </row>
    <row r="51" spans="2:16" ht="15" customHeight="1" thickBot="1">
      <c r="B51" s="867">
        <f>(G53*B28)/100</f>
        <v>0</v>
      </c>
      <c r="C51" s="868"/>
      <c r="D51" s="868"/>
      <c r="E51" s="869"/>
      <c r="F51" s="44"/>
      <c r="G51" s="876">
        <f>MAX(SUM(G126:G150),I155)</f>
        <v>0</v>
      </c>
      <c r="H51" s="877"/>
      <c r="I51" s="877"/>
      <c r="J51" s="878"/>
      <c r="L51" s="42"/>
      <c r="M51" s="42"/>
      <c r="N51" s="42"/>
      <c r="O51" s="42"/>
      <c r="P51" s="42"/>
    </row>
    <row r="52" spans="2:16" ht="15.75" customHeight="1" thickBot="1">
      <c r="B52" s="947" t="s">
        <v>62</v>
      </c>
      <c r="C52" s="948"/>
      <c r="D52" s="948"/>
      <c r="E52" s="949"/>
      <c r="G52" s="947" t="s">
        <v>61</v>
      </c>
      <c r="H52" s="948"/>
      <c r="I52" s="948"/>
      <c r="J52" s="949"/>
      <c r="L52" s="42"/>
      <c r="M52" s="42"/>
      <c r="N52" s="42"/>
      <c r="O52" s="42"/>
      <c r="P52" s="42"/>
    </row>
    <row r="53" spans="2:16" ht="15.75" customHeight="1" thickBot="1">
      <c r="B53" s="867">
        <f>B51*365.26</f>
        <v>0</v>
      </c>
      <c r="C53" s="868"/>
      <c r="D53" s="868"/>
      <c r="E53" s="869"/>
      <c r="G53" s="876">
        <f>(F24/1000)*G51</f>
        <v>0</v>
      </c>
      <c r="H53" s="877"/>
      <c r="I53" s="877"/>
      <c r="J53" s="878"/>
      <c r="L53" s="42"/>
      <c r="M53" s="42"/>
      <c r="N53" s="42"/>
      <c r="O53" s="42"/>
      <c r="P53" s="42"/>
    </row>
    <row r="54" spans="2:16" ht="15.75" customHeight="1" thickBot="1">
      <c r="B54" s="947" t="s">
        <v>107</v>
      </c>
      <c r="C54" s="948"/>
      <c r="D54" s="948"/>
      <c r="E54" s="949"/>
      <c r="G54" s="947" t="s">
        <v>63</v>
      </c>
      <c r="H54" s="948"/>
      <c r="I54" s="948"/>
      <c r="J54" s="949"/>
      <c r="L54" s="42"/>
      <c r="M54" s="42"/>
      <c r="N54" s="42"/>
      <c r="O54" s="42"/>
      <c r="P54" s="42"/>
    </row>
    <row r="55" spans="2:16" ht="15.75" customHeight="1" thickBot="1">
      <c r="B55" s="867">
        <f>F32*B53</f>
        <v>0</v>
      </c>
      <c r="C55" s="868"/>
      <c r="D55" s="868"/>
      <c r="E55" s="869"/>
      <c r="G55" s="1004">
        <f>G53*365.26</f>
        <v>0</v>
      </c>
      <c r="H55" s="1005"/>
      <c r="I55" s="1005"/>
      <c r="J55" s="1006"/>
      <c r="L55" s="42"/>
      <c r="M55" s="42"/>
      <c r="N55" s="42"/>
      <c r="O55" s="42"/>
      <c r="P55" s="42"/>
    </row>
    <row r="56" spans="2:16" ht="15.75" customHeight="1" thickBot="1">
      <c r="B56" s="947" t="s">
        <v>108</v>
      </c>
      <c r="C56" s="948"/>
      <c r="D56" s="948"/>
      <c r="E56" s="949"/>
      <c r="G56" s="947" t="s">
        <v>64</v>
      </c>
      <c r="H56" s="948"/>
      <c r="I56" s="948"/>
      <c r="J56" s="949"/>
      <c r="L56" s="42"/>
      <c r="M56" s="42"/>
      <c r="N56" s="42"/>
      <c r="O56" s="42"/>
      <c r="P56" s="42"/>
    </row>
    <row r="57" spans="2:16" ht="15.75" customHeight="1" thickBot="1">
      <c r="B57" s="972">
        <f>SUM(D79:E93)</f>
        <v>0</v>
      </c>
      <c r="C57" s="973"/>
      <c r="D57" s="973"/>
      <c r="E57" s="974"/>
      <c r="G57" s="1007">
        <f>F32*G55</f>
        <v>0</v>
      </c>
      <c r="H57" s="1008"/>
      <c r="I57" s="1008"/>
      <c r="J57" s="1009"/>
      <c r="L57" s="42"/>
      <c r="M57" s="42"/>
      <c r="N57" s="42"/>
      <c r="O57" s="42"/>
      <c r="P57" s="42"/>
    </row>
    <row r="58" spans="2:16" ht="15.75" thickBot="1">
      <c r="B58" s="41"/>
      <c r="C58" s="41"/>
      <c r="D58" s="41"/>
      <c r="E58" s="41"/>
      <c r="I58" s="45"/>
      <c r="L58" s="107"/>
      <c r="M58" s="107"/>
      <c r="N58" s="107"/>
      <c r="O58" s="107"/>
      <c r="P58" s="107"/>
    </row>
    <row r="59" spans="2:16" ht="14.25" customHeight="1" thickBot="1">
      <c r="B59" s="947" t="s">
        <v>65</v>
      </c>
      <c r="C59" s="948"/>
      <c r="D59" s="948"/>
      <c r="E59" s="949"/>
      <c r="G59" s="947" t="s">
        <v>66</v>
      </c>
      <c r="H59" s="948"/>
      <c r="I59" s="948"/>
      <c r="J59" s="949"/>
      <c r="L59" s="46"/>
      <c r="M59" s="46"/>
      <c r="N59" s="46"/>
      <c r="O59" s="46"/>
      <c r="P59" s="46"/>
    </row>
    <row r="60" spans="2:16" ht="18" customHeight="1" thickBot="1">
      <c r="B60" s="873">
        <f>(G60*B28)/100</f>
        <v>0</v>
      </c>
      <c r="C60" s="874"/>
      <c r="D60" s="874"/>
      <c r="E60" s="875"/>
      <c r="G60" s="983">
        <f>(E40*G16) + (E38*G17) + (E39*G18)</f>
        <v>0</v>
      </c>
      <c r="H60" s="984"/>
      <c r="I60" s="984"/>
      <c r="J60" s="985"/>
      <c r="L60" s="42"/>
      <c r="M60" s="42"/>
      <c r="N60" s="42"/>
      <c r="O60" s="43"/>
      <c r="P60" s="42"/>
    </row>
    <row r="61" spans="2:16" ht="15.75" customHeight="1" thickBot="1">
      <c r="B61" s="947" t="s">
        <v>69</v>
      </c>
      <c r="C61" s="948"/>
      <c r="D61" s="948"/>
      <c r="E61" s="949"/>
      <c r="G61" s="947" t="s">
        <v>70</v>
      </c>
      <c r="H61" s="948"/>
      <c r="I61" s="948"/>
      <c r="J61" s="949"/>
      <c r="L61" s="42"/>
      <c r="M61" s="42"/>
      <c r="N61" s="42"/>
      <c r="O61" s="43"/>
      <c r="P61" s="42"/>
    </row>
    <row r="62" spans="2:16" ht="15" customHeight="1" thickBot="1">
      <c r="B62" s="873">
        <f>B60*365.26</f>
        <v>0</v>
      </c>
      <c r="C62" s="874"/>
      <c r="D62" s="874"/>
      <c r="E62" s="875"/>
      <c r="G62" s="983">
        <f>G60*365.26</f>
        <v>0</v>
      </c>
      <c r="H62" s="984"/>
      <c r="I62" s="984"/>
      <c r="J62" s="985"/>
      <c r="L62" s="42"/>
      <c r="M62" s="42"/>
      <c r="N62" s="42"/>
      <c r="O62" s="43"/>
      <c r="P62" s="42"/>
    </row>
    <row r="63" spans="2:16" ht="15.75" thickBot="1">
      <c r="B63" s="947" t="s">
        <v>110</v>
      </c>
      <c r="C63" s="948"/>
      <c r="D63" s="948"/>
      <c r="E63" s="949"/>
      <c r="G63" s="947" t="s">
        <v>73</v>
      </c>
      <c r="H63" s="948"/>
      <c r="I63" s="948"/>
      <c r="J63" s="949"/>
      <c r="L63" s="42"/>
      <c r="M63" s="42"/>
      <c r="N63" s="42"/>
      <c r="O63" s="42"/>
      <c r="P63" s="42"/>
    </row>
    <row r="64" spans="2:16" ht="15.75" thickBot="1">
      <c r="B64" s="873">
        <f>B62*F32</f>
        <v>0</v>
      </c>
      <c r="C64" s="874"/>
      <c r="D64" s="874"/>
      <c r="E64" s="875"/>
      <c r="G64" s="986">
        <f>F32*G62</f>
        <v>0</v>
      </c>
      <c r="H64" s="987"/>
      <c r="I64" s="987"/>
      <c r="J64" s="988"/>
      <c r="L64" s="42"/>
      <c r="M64" s="42"/>
      <c r="N64" s="42"/>
      <c r="O64" s="42"/>
      <c r="P64" s="42"/>
    </row>
    <row r="65" spans="2:16" ht="15.75" thickBot="1">
      <c r="B65" s="947" t="s">
        <v>109</v>
      </c>
      <c r="C65" s="948"/>
      <c r="D65" s="948"/>
      <c r="E65" s="949"/>
      <c r="G65" s="47"/>
      <c r="H65" s="47"/>
      <c r="I65" s="47"/>
      <c r="J65" s="47"/>
      <c r="L65" s="48"/>
      <c r="M65" s="48"/>
      <c r="N65" s="48"/>
      <c r="O65" s="48"/>
      <c r="P65" s="48"/>
    </row>
    <row r="66" spans="2:16" ht="15.75" thickBot="1">
      <c r="B66" s="972">
        <f>SUM(D97:E111)</f>
        <v>0</v>
      </c>
      <c r="C66" s="973"/>
      <c r="D66" s="973"/>
      <c r="E66" s="974"/>
      <c r="G66" s="47"/>
      <c r="H66" s="47"/>
      <c r="I66" s="47"/>
      <c r="J66" s="47"/>
      <c r="L66" s="48"/>
      <c r="M66" s="48"/>
      <c r="N66" s="48"/>
      <c r="O66" s="48"/>
      <c r="P66" s="48"/>
    </row>
    <row r="67" spans="2:16" ht="15.75" thickBot="1"/>
    <row r="68" spans="2:16" ht="15.75" customHeight="1" thickBot="1">
      <c r="B68" s="947" t="s">
        <v>74</v>
      </c>
      <c r="C68" s="948"/>
      <c r="D68" s="948"/>
      <c r="E68" s="949"/>
      <c r="G68" s="947" t="s">
        <v>75</v>
      </c>
      <c r="H68" s="948"/>
      <c r="I68" s="948"/>
      <c r="J68" s="949"/>
      <c r="L68" s="48"/>
      <c r="M68" s="48"/>
      <c r="N68" s="48"/>
      <c r="O68" s="48"/>
      <c r="P68" s="48"/>
    </row>
    <row r="69" spans="2:16" ht="15.75" thickBot="1">
      <c r="B69" s="873">
        <f>SUM(B60+B51)</f>
        <v>0</v>
      </c>
      <c r="C69" s="874"/>
      <c r="D69" s="874"/>
      <c r="E69" s="875"/>
      <c r="G69" s="983">
        <f>G60+G53</f>
        <v>0</v>
      </c>
      <c r="H69" s="984"/>
      <c r="I69" s="984"/>
      <c r="J69" s="985"/>
      <c r="L69" s="48"/>
      <c r="M69" s="48"/>
      <c r="N69" s="48"/>
      <c r="O69" s="48"/>
      <c r="P69" s="48"/>
    </row>
    <row r="70" spans="2:16" ht="15.75" customHeight="1" thickBot="1">
      <c r="B70" s="947" t="s">
        <v>76</v>
      </c>
      <c r="C70" s="948"/>
      <c r="D70" s="948"/>
      <c r="E70" s="949"/>
      <c r="G70" s="947" t="s">
        <v>77</v>
      </c>
      <c r="H70" s="948"/>
      <c r="I70" s="948"/>
      <c r="J70" s="949"/>
      <c r="L70" s="48"/>
      <c r="M70" s="48"/>
      <c r="N70" s="48"/>
      <c r="O70" s="48"/>
      <c r="P70" s="48"/>
    </row>
    <row r="71" spans="2:16" ht="15.75" thickBot="1">
      <c r="B71" s="962">
        <f>SUM(B53+B62)</f>
        <v>0</v>
      </c>
      <c r="C71" s="963"/>
      <c r="D71" s="963"/>
      <c r="E71" s="964"/>
      <c r="G71" s="977">
        <f>G62+G55</f>
        <v>0</v>
      </c>
      <c r="H71" s="978"/>
      <c r="I71" s="978"/>
      <c r="J71" s="979"/>
      <c r="L71" s="48"/>
      <c r="M71" s="48"/>
      <c r="N71" s="48"/>
      <c r="O71" s="48"/>
      <c r="P71" s="48"/>
    </row>
    <row r="72" spans="2:16" ht="15.75" customHeight="1" thickBot="1">
      <c r="B72" s="947" t="s">
        <v>111</v>
      </c>
      <c r="C72" s="948"/>
      <c r="D72" s="948"/>
      <c r="E72" s="949"/>
      <c r="G72" s="980" t="s">
        <v>78</v>
      </c>
      <c r="H72" s="981"/>
      <c r="I72" s="981"/>
      <c r="J72" s="982"/>
      <c r="L72" s="48"/>
      <c r="M72" s="48"/>
      <c r="N72" s="48"/>
      <c r="O72" s="48"/>
      <c r="P72" s="48"/>
    </row>
    <row r="73" spans="2:16" ht="15.75" thickBot="1">
      <c r="B73" s="873">
        <f>SUM(B64+B55)</f>
        <v>0</v>
      </c>
      <c r="C73" s="874"/>
      <c r="D73" s="874"/>
      <c r="E73" s="875"/>
      <c r="G73" s="969">
        <f>G64+G57</f>
        <v>0</v>
      </c>
      <c r="H73" s="970"/>
      <c r="I73" s="970"/>
      <c r="J73" s="971"/>
      <c r="L73" s="48"/>
      <c r="M73" s="48"/>
      <c r="N73" s="48"/>
      <c r="O73" s="48"/>
      <c r="P73" s="48"/>
    </row>
    <row r="74" spans="2:16" ht="15.75" thickBot="1">
      <c r="B74" s="947" t="s">
        <v>115</v>
      </c>
      <c r="C74" s="948"/>
      <c r="D74" s="948"/>
      <c r="E74" s="949"/>
      <c r="G74" s="49"/>
      <c r="H74" s="106"/>
      <c r="I74" s="106"/>
      <c r="J74" s="106"/>
      <c r="L74" s="48"/>
      <c r="M74" s="48"/>
      <c r="N74" s="48"/>
      <c r="O74" s="48"/>
      <c r="P74" s="48"/>
    </row>
    <row r="75" spans="2:16" ht="15.75" thickBot="1">
      <c r="B75" s="972">
        <f>B66+B57</f>
        <v>0</v>
      </c>
      <c r="C75" s="973"/>
      <c r="D75" s="973"/>
      <c r="E75" s="974"/>
      <c r="G75" s="49"/>
      <c r="H75" s="106"/>
      <c r="I75" s="106"/>
      <c r="J75" s="106"/>
      <c r="L75" s="48"/>
      <c r="M75" s="48"/>
      <c r="N75" s="48"/>
      <c r="O75" s="48"/>
      <c r="P75" s="48"/>
    </row>
    <row r="76" spans="2:16" ht="15.75" thickBot="1"/>
    <row r="77" spans="2:16" ht="16.5" thickBot="1">
      <c r="B77" s="902" t="s">
        <v>295</v>
      </c>
      <c r="C77" s="903"/>
      <c r="D77" s="903"/>
      <c r="E77" s="904"/>
      <c r="G77" s="44"/>
      <c r="H77" s="44"/>
      <c r="I77" s="44"/>
      <c r="J77" s="44"/>
    </row>
    <row r="78" spans="2:16" ht="16.5" thickBot="1">
      <c r="B78" s="176" t="s">
        <v>102</v>
      </c>
      <c r="C78" s="193" t="s">
        <v>103</v>
      </c>
      <c r="D78" s="905" t="s">
        <v>104</v>
      </c>
      <c r="E78" s="906"/>
      <c r="G78" s="44"/>
      <c r="H78" s="44"/>
      <c r="I78" s="44"/>
      <c r="J78" s="44"/>
    </row>
    <row r="79" spans="2:16" ht="15.75" thickBot="1">
      <c r="B79" s="239">
        <v>1</v>
      </c>
      <c r="C79" s="242">
        <f>IF(B79&lt;='MS3 3x18 Energy Costs'!F$32, 1, 0)</f>
        <v>1</v>
      </c>
      <c r="D79" s="960">
        <f>B53*C79</f>
        <v>0</v>
      </c>
      <c r="E79" s="961"/>
      <c r="F79" s="50"/>
      <c r="G79" s="44"/>
      <c r="H79" s="44"/>
      <c r="I79" s="51"/>
      <c r="J79" s="2"/>
    </row>
    <row r="80" spans="2:16" ht="15.75" thickBot="1">
      <c r="B80" s="239">
        <v>2</v>
      </c>
      <c r="C80" s="243">
        <f>IF(B80&lt;='MS3 3x18 Energy Costs'!F$32, 1, 0)</f>
        <v>1</v>
      </c>
      <c r="D80" s="958">
        <f t="shared" ref="D80:D93" si="0">(D79+(D79*$B$30))*C80</f>
        <v>0</v>
      </c>
      <c r="E80" s="959"/>
      <c r="F80" s="50"/>
      <c r="G80" s="44"/>
      <c r="H80" s="44"/>
      <c r="I80" s="51"/>
      <c r="J80" s="44"/>
    </row>
    <row r="81" spans="2:10" ht="15.75" thickBot="1">
      <c r="B81" s="239">
        <v>3</v>
      </c>
      <c r="C81" s="243">
        <f>IF(B81&lt;='MS3 3x18 Energy Costs'!F$32, 1, 0)</f>
        <v>1</v>
      </c>
      <c r="D81" s="958">
        <f t="shared" si="0"/>
        <v>0</v>
      </c>
      <c r="E81" s="959"/>
      <c r="F81" s="50"/>
      <c r="G81" s="44"/>
      <c r="H81" s="44"/>
      <c r="I81" s="51"/>
      <c r="J81" s="44"/>
    </row>
    <row r="82" spans="2:10" ht="15.75" thickBot="1">
      <c r="B82" s="239">
        <v>4</v>
      </c>
      <c r="C82" s="243">
        <f>IF(B82&lt;='MS3 3x18 Energy Costs'!F$32, 1, 0)</f>
        <v>1</v>
      </c>
      <c r="D82" s="958">
        <f t="shared" si="0"/>
        <v>0</v>
      </c>
      <c r="E82" s="959"/>
      <c r="F82" s="50"/>
      <c r="G82" s="44"/>
      <c r="H82" s="44"/>
      <c r="I82" s="51"/>
      <c r="J82" s="44"/>
    </row>
    <row r="83" spans="2:10" ht="15.75" thickBot="1">
      <c r="B83" s="239">
        <v>5</v>
      </c>
      <c r="C83" s="243">
        <f>IF(B83&lt;='MS3 3x18 Energy Costs'!F$32, 1, 0)</f>
        <v>1</v>
      </c>
      <c r="D83" s="958">
        <f t="shared" si="0"/>
        <v>0</v>
      </c>
      <c r="E83" s="959"/>
      <c r="F83" s="50"/>
      <c r="G83" s="44" t="s">
        <v>155</v>
      </c>
      <c r="H83" s="44"/>
      <c r="I83" s="51"/>
      <c r="J83" s="44"/>
    </row>
    <row r="84" spans="2:10" ht="15.75" thickBot="1">
      <c r="B84" s="239">
        <v>6</v>
      </c>
      <c r="C84" s="243">
        <f>IF(B84&lt;='MS3 3x18 Energy Costs'!F$32, 1, 0)</f>
        <v>1</v>
      </c>
      <c r="D84" s="958">
        <f t="shared" si="0"/>
        <v>0</v>
      </c>
      <c r="E84" s="959"/>
      <c r="F84" s="50"/>
      <c r="G84" s="44"/>
      <c r="H84" s="44"/>
      <c r="I84" s="51"/>
      <c r="J84" s="44"/>
    </row>
    <row r="85" spans="2:10" ht="15.75" thickBot="1">
      <c r="B85" s="239">
        <v>7</v>
      </c>
      <c r="C85" s="243">
        <f>IF(B85&lt;='MS3 3x18 Energy Costs'!F$32, 1, 0)</f>
        <v>1</v>
      </c>
      <c r="D85" s="958">
        <f t="shared" si="0"/>
        <v>0</v>
      </c>
      <c r="E85" s="959"/>
      <c r="F85" s="50"/>
      <c r="G85" s="44"/>
      <c r="H85" s="44"/>
      <c r="I85" s="51"/>
      <c r="J85" s="44"/>
    </row>
    <row r="86" spans="2:10" ht="15.75" thickBot="1">
      <c r="B86" s="239">
        <v>8</v>
      </c>
      <c r="C86" s="243">
        <f>IF(B86&lt;='MS3 3x18 Energy Costs'!F$32, 1, 0)</f>
        <v>1</v>
      </c>
      <c r="D86" s="958">
        <f t="shared" si="0"/>
        <v>0</v>
      </c>
      <c r="E86" s="959"/>
      <c r="F86" s="50"/>
      <c r="G86" s="44"/>
      <c r="H86" s="44"/>
      <c r="I86" s="51"/>
      <c r="J86" s="44"/>
    </row>
    <row r="87" spans="2:10" ht="15.75" thickBot="1">
      <c r="B87" s="239">
        <v>9</v>
      </c>
      <c r="C87" s="243">
        <f>IF(B87&lt;='MS3 3x18 Energy Costs'!F$32, 1, 0)</f>
        <v>1</v>
      </c>
      <c r="D87" s="958">
        <f t="shared" si="0"/>
        <v>0</v>
      </c>
      <c r="E87" s="959"/>
      <c r="F87" s="50"/>
      <c r="G87" s="44"/>
      <c r="H87" s="44"/>
      <c r="I87" s="51"/>
      <c r="J87" s="44"/>
    </row>
    <row r="88" spans="2:10" ht="15.75" thickBot="1">
      <c r="B88" s="239">
        <v>10</v>
      </c>
      <c r="C88" s="243">
        <f>IF(B88&lt;='MS3 3x18 Energy Costs'!F$32, 1, 0)</f>
        <v>1</v>
      </c>
      <c r="D88" s="958">
        <f t="shared" si="0"/>
        <v>0</v>
      </c>
      <c r="E88" s="959"/>
      <c r="F88" s="50"/>
      <c r="G88" s="44"/>
      <c r="H88" s="44"/>
      <c r="I88" s="51"/>
      <c r="J88" s="44"/>
    </row>
    <row r="89" spans="2:10" ht="15.75" thickBot="1">
      <c r="B89" s="239">
        <v>11</v>
      </c>
      <c r="C89" s="243">
        <f>IF(B89&lt;='MS3 3x18 Energy Costs'!F$32, 1, 0)</f>
        <v>1</v>
      </c>
      <c r="D89" s="958">
        <f t="shared" si="0"/>
        <v>0</v>
      </c>
      <c r="E89" s="959"/>
      <c r="F89" s="50"/>
      <c r="G89" s="44"/>
      <c r="H89" s="44"/>
      <c r="I89" s="51"/>
      <c r="J89" s="44"/>
    </row>
    <row r="90" spans="2:10" ht="15.75" thickBot="1">
      <c r="B90" s="239">
        <v>12</v>
      </c>
      <c r="C90" s="243">
        <f>IF(B90&lt;='MS3 3x18 Energy Costs'!F$32, 1, 0)</f>
        <v>1</v>
      </c>
      <c r="D90" s="958">
        <f t="shared" si="0"/>
        <v>0</v>
      </c>
      <c r="E90" s="959"/>
      <c r="F90" s="50"/>
      <c r="G90" s="44"/>
      <c r="H90" s="44"/>
      <c r="I90" s="51"/>
      <c r="J90" s="44"/>
    </row>
    <row r="91" spans="2:10" ht="15.75" thickBot="1">
      <c r="B91" s="239">
        <v>13</v>
      </c>
      <c r="C91" s="243">
        <f>IF(B91&lt;='MS3 3x18 Energy Costs'!F$32, 1, 0)</f>
        <v>1</v>
      </c>
      <c r="D91" s="958">
        <f t="shared" si="0"/>
        <v>0</v>
      </c>
      <c r="E91" s="959"/>
      <c r="F91" s="50"/>
      <c r="G91" s="44"/>
      <c r="H91" s="44"/>
      <c r="I91" s="51"/>
      <c r="J91" s="44"/>
    </row>
    <row r="92" spans="2:10" ht="15.75" thickBot="1">
      <c r="B92" s="239">
        <v>14</v>
      </c>
      <c r="C92" s="243">
        <f>IF(B92&lt;='MS3 3x18 Energy Costs'!F$32, 1, 0)</f>
        <v>1</v>
      </c>
      <c r="D92" s="958">
        <f t="shared" si="0"/>
        <v>0</v>
      </c>
      <c r="E92" s="959"/>
      <c r="F92" s="50"/>
      <c r="G92" s="44"/>
      <c r="H92" s="44"/>
      <c r="I92" s="51"/>
      <c r="J92" s="44"/>
    </row>
    <row r="93" spans="2:10" ht="15.75" thickBot="1">
      <c r="B93" s="239">
        <v>15</v>
      </c>
      <c r="C93" s="244">
        <f>IF(B93&lt;='MS3 3x18 Energy Costs'!F$32, 1, 0)</f>
        <v>1</v>
      </c>
      <c r="D93" s="975">
        <f t="shared" si="0"/>
        <v>0</v>
      </c>
      <c r="E93" s="976"/>
      <c r="F93" s="50"/>
      <c r="G93" s="44"/>
      <c r="H93" s="44"/>
      <c r="I93" s="51"/>
      <c r="J93" s="44"/>
    </row>
    <row r="94" spans="2:10" ht="15.75" thickBot="1">
      <c r="B94" s="538"/>
      <c r="C94" s="539"/>
      <c r="D94" s="539"/>
      <c r="E94" s="539"/>
    </row>
    <row r="95" spans="2:10" ht="16.5" thickBot="1">
      <c r="B95" s="902" t="s">
        <v>296</v>
      </c>
      <c r="C95" s="903"/>
      <c r="D95" s="903"/>
      <c r="E95" s="904"/>
    </row>
    <row r="96" spans="2:10" ht="16.5" thickBot="1">
      <c r="B96" s="175" t="s">
        <v>102</v>
      </c>
      <c r="C96" s="194" t="s">
        <v>103</v>
      </c>
      <c r="D96" s="905" t="s">
        <v>104</v>
      </c>
      <c r="E96" s="906"/>
    </row>
    <row r="97" spans="2:5" ht="15.75" thickBot="1">
      <c r="B97" s="239">
        <v>1</v>
      </c>
      <c r="C97" s="192">
        <f>IF(B97&lt;='MS3 3x18 Energy Costs'!F$32, 1, 0)</f>
        <v>1</v>
      </c>
      <c r="D97" s="960">
        <f>B62*C97</f>
        <v>0</v>
      </c>
      <c r="E97" s="961"/>
    </row>
    <row r="98" spans="2:5" ht="15.75" thickBot="1">
      <c r="B98" s="239">
        <v>2</v>
      </c>
      <c r="C98" s="190">
        <f>IF(B98&lt;='MS3 3x18 Energy Costs'!F$32, 1, 0)</f>
        <v>1</v>
      </c>
      <c r="D98" s="958">
        <f t="shared" ref="D98:D111" si="1">(D97+(D97*B$30))*C98</f>
        <v>0</v>
      </c>
      <c r="E98" s="959"/>
    </row>
    <row r="99" spans="2:5" ht="15.75" thickBot="1">
      <c r="B99" s="239">
        <v>3</v>
      </c>
      <c r="C99" s="190">
        <f>IF(B99&lt;='MS3 3x18 Energy Costs'!F$32, 1, 0)</f>
        <v>1</v>
      </c>
      <c r="D99" s="958">
        <f t="shared" si="1"/>
        <v>0</v>
      </c>
      <c r="E99" s="959"/>
    </row>
    <row r="100" spans="2:5" ht="15.75" thickBot="1">
      <c r="B100" s="239">
        <v>4</v>
      </c>
      <c r="C100" s="190">
        <f>IF(B100&lt;='MS3 3x18 Energy Costs'!F$32, 1, 0)</f>
        <v>1</v>
      </c>
      <c r="D100" s="958">
        <f t="shared" si="1"/>
        <v>0</v>
      </c>
      <c r="E100" s="959"/>
    </row>
    <row r="101" spans="2:5" ht="15.75" thickBot="1">
      <c r="B101" s="239">
        <v>5</v>
      </c>
      <c r="C101" s="190">
        <f>IF(B101&lt;='MS3 3x18 Energy Costs'!F$32, 1, 0)</f>
        <v>1</v>
      </c>
      <c r="D101" s="958">
        <f t="shared" si="1"/>
        <v>0</v>
      </c>
      <c r="E101" s="959"/>
    </row>
    <row r="102" spans="2:5" ht="15.75" thickBot="1">
      <c r="B102" s="239">
        <v>6</v>
      </c>
      <c r="C102" s="190">
        <f>IF(B102&lt;='MS3 3x18 Energy Costs'!F$32, 1, 0)</f>
        <v>1</v>
      </c>
      <c r="D102" s="958">
        <f t="shared" si="1"/>
        <v>0</v>
      </c>
      <c r="E102" s="959"/>
    </row>
    <row r="103" spans="2:5" ht="15.75" thickBot="1">
      <c r="B103" s="239">
        <v>7</v>
      </c>
      <c r="C103" s="190">
        <f>IF(B103&lt;='MS3 3x18 Energy Costs'!F$32, 1, 0)</f>
        <v>1</v>
      </c>
      <c r="D103" s="958">
        <f t="shared" si="1"/>
        <v>0</v>
      </c>
      <c r="E103" s="959"/>
    </row>
    <row r="104" spans="2:5" ht="15.75" thickBot="1">
      <c r="B104" s="239">
        <v>8</v>
      </c>
      <c r="C104" s="190">
        <f>IF(B104&lt;='MS3 3x18 Energy Costs'!F$32, 1, 0)</f>
        <v>1</v>
      </c>
      <c r="D104" s="958">
        <f t="shared" si="1"/>
        <v>0</v>
      </c>
      <c r="E104" s="959"/>
    </row>
    <row r="105" spans="2:5" ht="15.75" thickBot="1">
      <c r="B105" s="239">
        <v>9</v>
      </c>
      <c r="C105" s="190">
        <f>IF(B105&lt;='MS3 3x18 Energy Costs'!F$32, 1, 0)</f>
        <v>1</v>
      </c>
      <c r="D105" s="958">
        <f t="shared" si="1"/>
        <v>0</v>
      </c>
      <c r="E105" s="959"/>
    </row>
    <row r="106" spans="2:5" ht="15.75" thickBot="1">
      <c r="B106" s="239">
        <v>10</v>
      </c>
      <c r="C106" s="190">
        <f>IF(B106&lt;='MS3 3x18 Energy Costs'!F$32, 1, 0)</f>
        <v>1</v>
      </c>
      <c r="D106" s="958">
        <f t="shared" si="1"/>
        <v>0</v>
      </c>
      <c r="E106" s="959"/>
    </row>
    <row r="107" spans="2:5" ht="15.75" thickBot="1">
      <c r="B107" s="239">
        <v>11</v>
      </c>
      <c r="C107" s="190">
        <f>IF(B107&lt;='MS3 3x18 Energy Costs'!F$32, 1, 0)</f>
        <v>1</v>
      </c>
      <c r="D107" s="958">
        <f t="shared" si="1"/>
        <v>0</v>
      </c>
      <c r="E107" s="959"/>
    </row>
    <row r="108" spans="2:5" ht="15.75" thickBot="1">
      <c r="B108" s="239">
        <v>12</v>
      </c>
      <c r="C108" s="190">
        <f>IF(B108&lt;='MS3 3x18 Energy Costs'!F$32, 1, 0)</f>
        <v>1</v>
      </c>
      <c r="D108" s="958">
        <f t="shared" si="1"/>
        <v>0</v>
      </c>
      <c r="E108" s="959"/>
    </row>
    <row r="109" spans="2:5" ht="15.75" thickBot="1">
      <c r="B109" s="239">
        <v>13</v>
      </c>
      <c r="C109" s="190">
        <f>IF(B109&lt;='MS3 3x18 Energy Costs'!F$32, 1, 0)</f>
        <v>1</v>
      </c>
      <c r="D109" s="958">
        <f t="shared" si="1"/>
        <v>0</v>
      </c>
      <c r="E109" s="959"/>
    </row>
    <row r="110" spans="2:5" ht="15.75" thickBot="1">
      <c r="B110" s="239">
        <v>14</v>
      </c>
      <c r="C110" s="190">
        <f>IF(B110&lt;='MS3 3x18 Energy Costs'!F$32, 1, 0)</f>
        <v>1</v>
      </c>
      <c r="D110" s="958">
        <f t="shared" si="1"/>
        <v>0</v>
      </c>
      <c r="E110" s="959"/>
    </row>
    <row r="111" spans="2:5" ht="15.75" thickBot="1">
      <c r="B111" s="239">
        <v>15</v>
      </c>
      <c r="C111" s="191">
        <f>IF(B111&lt;='MS3 3x18 Energy Costs'!F$32, 1, 0)</f>
        <v>1</v>
      </c>
      <c r="D111" s="975">
        <f t="shared" si="1"/>
        <v>0</v>
      </c>
      <c r="E111" s="976"/>
    </row>
    <row r="114" spans="2:12" hidden="1">
      <c r="E114" s="73" t="str">
        <f>'Fixed Data for Energy Costs'!B17</f>
        <v>Manual (timer)</v>
      </c>
    </row>
    <row r="115" spans="2:12" hidden="1">
      <c r="E115" s="73" t="str">
        <f>'Fixed Data for Energy Costs'!B18</f>
        <v>Humidistat</v>
      </c>
    </row>
    <row r="116" spans="2:12" hidden="1">
      <c r="E116" s="73" t="str">
        <f>'Fixed Data for Energy Costs'!B19</f>
        <v>Thermostat</v>
      </c>
    </row>
    <row r="117" spans="2:12" hidden="1">
      <c r="E117" s="73" t="str">
        <f>'Fixed Data for Energy Costs'!B20</f>
        <v>Humidistat'AND'ed with Thermostat</v>
      </c>
    </row>
    <row r="118" spans="2:12" hidden="1">
      <c r="E118" s="73" t="str">
        <f>'Fixed Data for Energy Costs'!B21</f>
        <v>Humidistat'OR'ed with Thermostat</v>
      </c>
    </row>
    <row r="119" spans="2:12" s="367" customFormat="1" ht="15.75">
      <c r="B119" s="368"/>
    </row>
    <row r="120" spans="2:12" s="367" customFormat="1" ht="15.75">
      <c r="B120" s="368" t="s">
        <v>99</v>
      </c>
    </row>
    <row r="121" spans="2:12" s="367" customFormat="1" ht="15.75">
      <c r="B121" s="368"/>
    </row>
    <row r="122" spans="2:12" s="369" customFormat="1" ht="15.75">
      <c r="B122" s="410" t="s">
        <v>0</v>
      </c>
    </row>
    <row r="123" spans="2:12" s="367" customFormat="1" ht="15.75" thickBot="1"/>
    <row r="124" spans="2:12" s="367" customFormat="1" ht="26.25" customHeight="1" thickBot="1">
      <c r="B124" s="812" t="s">
        <v>79</v>
      </c>
      <c r="C124" s="813"/>
      <c r="D124" s="813"/>
      <c r="E124" s="813"/>
      <c r="F124" s="813"/>
      <c r="G124" s="814"/>
      <c r="H124" s="370"/>
      <c r="I124" s="370"/>
      <c r="J124" s="370"/>
      <c r="K124" s="370"/>
      <c r="L124" s="370"/>
    </row>
    <row r="125" spans="2:12" s="367" customFormat="1" ht="16.5" thickBot="1">
      <c r="B125" s="236" t="s">
        <v>80</v>
      </c>
      <c r="C125" s="411" t="s">
        <v>81</v>
      </c>
      <c r="D125" s="396" t="s">
        <v>82</v>
      </c>
      <c r="E125" s="396" t="s">
        <v>83</v>
      </c>
      <c r="F125" s="396" t="s">
        <v>84</v>
      </c>
      <c r="G125" s="412" t="s">
        <v>85</v>
      </c>
    </row>
    <row r="126" spans="2:12" s="367" customFormat="1" ht="15.75" thickBot="1">
      <c r="B126" s="374">
        <v>0</v>
      </c>
      <c r="C126" s="375">
        <v>1</v>
      </c>
      <c r="D126" s="376">
        <v>0</v>
      </c>
      <c r="E126" s="377">
        <v>1005</v>
      </c>
      <c r="F126" s="378">
        <v>0.93</v>
      </c>
      <c r="G126" s="379">
        <f t="shared" ref="G126:G150" si="2">MAX(D155,G155,M155,P155)</f>
        <v>0</v>
      </c>
    </row>
    <row r="127" spans="2:12" s="367" customFormat="1" ht="15.75" thickBot="1">
      <c r="B127" s="380">
        <v>4.1666666666666664E-2</v>
      </c>
      <c r="C127" s="381">
        <v>1</v>
      </c>
      <c r="D127" s="382">
        <v>0</v>
      </c>
      <c r="E127" s="383">
        <v>1005</v>
      </c>
      <c r="F127" s="384">
        <v>0.93</v>
      </c>
      <c r="G127" s="385">
        <f t="shared" si="2"/>
        <v>0</v>
      </c>
    </row>
    <row r="128" spans="2:12" s="367" customFormat="1" ht="15.75" thickBot="1">
      <c r="B128" s="374">
        <v>8.3333333333333301E-2</v>
      </c>
      <c r="C128" s="381">
        <v>-2</v>
      </c>
      <c r="D128" s="382">
        <v>-3</v>
      </c>
      <c r="E128" s="383">
        <v>1005</v>
      </c>
      <c r="F128" s="384">
        <v>0.94699999999999995</v>
      </c>
      <c r="G128" s="385">
        <f t="shared" si="2"/>
        <v>0</v>
      </c>
    </row>
    <row r="129" spans="2:7" s="367" customFormat="1" ht="15.75" thickBot="1">
      <c r="B129" s="380">
        <v>0.125</v>
      </c>
      <c r="C129" s="381">
        <v>0</v>
      </c>
      <c r="D129" s="382">
        <v>-1</v>
      </c>
      <c r="E129" s="383">
        <v>1004</v>
      </c>
      <c r="F129" s="384">
        <v>0.93</v>
      </c>
      <c r="G129" s="385">
        <f t="shared" si="2"/>
        <v>0</v>
      </c>
    </row>
    <row r="130" spans="2:7" s="367" customFormat="1" ht="15.75" thickBot="1">
      <c r="B130" s="374">
        <v>0.16666666666666699</v>
      </c>
      <c r="C130" s="381">
        <v>-1</v>
      </c>
      <c r="D130" s="382">
        <v>-1</v>
      </c>
      <c r="E130" s="383">
        <v>1004</v>
      </c>
      <c r="F130" s="384">
        <v>1</v>
      </c>
      <c r="G130" s="385">
        <f t="shared" si="2"/>
        <v>0</v>
      </c>
    </row>
    <row r="131" spans="2:7" s="367" customFormat="1" ht="15.75" thickBot="1">
      <c r="B131" s="380">
        <v>0.20833333333333301</v>
      </c>
      <c r="C131" s="381">
        <v>-1</v>
      </c>
      <c r="D131" s="382">
        <v>-1</v>
      </c>
      <c r="E131" s="383">
        <v>1003</v>
      </c>
      <c r="F131" s="384">
        <v>1</v>
      </c>
      <c r="G131" s="385">
        <f t="shared" si="2"/>
        <v>0</v>
      </c>
    </row>
    <row r="132" spans="2:7" s="367" customFormat="1" ht="15.75" thickBot="1">
      <c r="B132" s="374">
        <v>0.25</v>
      </c>
      <c r="C132" s="381">
        <v>-1</v>
      </c>
      <c r="D132" s="382">
        <v>-1</v>
      </c>
      <c r="E132" s="383">
        <v>1003</v>
      </c>
      <c r="F132" s="384">
        <v>1</v>
      </c>
      <c r="G132" s="385">
        <f t="shared" si="2"/>
        <v>0</v>
      </c>
    </row>
    <row r="133" spans="2:7" s="367" customFormat="1" ht="15.75" thickBot="1">
      <c r="B133" s="380">
        <v>0.29166666666666702</v>
      </c>
      <c r="C133" s="381">
        <v>0</v>
      </c>
      <c r="D133" s="382">
        <v>0</v>
      </c>
      <c r="E133" s="383">
        <v>1004</v>
      </c>
      <c r="F133" s="384">
        <v>1</v>
      </c>
      <c r="G133" s="385">
        <f t="shared" si="2"/>
        <v>0</v>
      </c>
    </row>
    <row r="134" spans="2:7" s="367" customFormat="1" ht="15.75" thickBot="1">
      <c r="B134" s="374">
        <v>0.33333333333333298</v>
      </c>
      <c r="C134" s="381">
        <v>2</v>
      </c>
      <c r="D134" s="382">
        <v>2</v>
      </c>
      <c r="E134" s="383">
        <v>1004</v>
      </c>
      <c r="F134" s="384">
        <v>1</v>
      </c>
      <c r="G134" s="385">
        <f t="shared" si="2"/>
        <v>0</v>
      </c>
    </row>
    <row r="135" spans="2:7" s="367" customFormat="1" ht="15.75" thickBot="1">
      <c r="B135" s="380">
        <v>0.375</v>
      </c>
      <c r="C135" s="381">
        <v>3</v>
      </c>
      <c r="D135" s="382">
        <v>3</v>
      </c>
      <c r="E135" s="383">
        <v>1004</v>
      </c>
      <c r="F135" s="384">
        <v>1</v>
      </c>
      <c r="G135" s="385">
        <f t="shared" si="2"/>
        <v>0</v>
      </c>
    </row>
    <row r="136" spans="2:7" s="367" customFormat="1" ht="15.75" thickBot="1">
      <c r="B136" s="374">
        <v>0.41666666666666702</v>
      </c>
      <c r="C136" s="381">
        <v>6</v>
      </c>
      <c r="D136" s="382">
        <v>4</v>
      </c>
      <c r="E136" s="383">
        <v>1003</v>
      </c>
      <c r="F136" s="384">
        <v>0.87</v>
      </c>
      <c r="G136" s="385">
        <f t="shared" si="2"/>
        <v>0</v>
      </c>
    </row>
    <row r="137" spans="2:7" s="367" customFormat="1" ht="15.75" thickBot="1">
      <c r="B137" s="380">
        <v>0.45833333333333298</v>
      </c>
      <c r="C137" s="381">
        <v>8</v>
      </c>
      <c r="D137" s="382">
        <v>5</v>
      </c>
      <c r="E137" s="383">
        <v>1003</v>
      </c>
      <c r="F137" s="384">
        <v>0.81299999999999994</v>
      </c>
      <c r="G137" s="385">
        <f t="shared" si="2"/>
        <v>0</v>
      </c>
    </row>
    <row r="138" spans="2:7" s="367" customFormat="1" ht="15.75" thickBot="1">
      <c r="B138" s="374">
        <v>0.5</v>
      </c>
      <c r="C138" s="381">
        <v>11</v>
      </c>
      <c r="D138" s="382">
        <v>6</v>
      </c>
      <c r="E138" s="383">
        <v>1003</v>
      </c>
      <c r="F138" s="384">
        <v>0.71199999999999997</v>
      </c>
      <c r="G138" s="385">
        <f t="shared" si="2"/>
        <v>0</v>
      </c>
    </row>
    <row r="139" spans="2:7" s="367" customFormat="1" ht="15.75" thickBot="1">
      <c r="B139" s="380">
        <v>0.54166666666666696</v>
      </c>
      <c r="C139" s="381">
        <v>12</v>
      </c>
      <c r="D139" s="382">
        <v>6</v>
      </c>
      <c r="E139" s="383">
        <v>1002</v>
      </c>
      <c r="F139" s="384">
        <v>0.66700000000000004</v>
      </c>
      <c r="G139" s="385">
        <f t="shared" si="2"/>
        <v>0</v>
      </c>
    </row>
    <row r="140" spans="2:7" s="367" customFormat="1" ht="15.75" thickBot="1">
      <c r="B140" s="374">
        <v>0.58333333333333304</v>
      </c>
      <c r="C140" s="381">
        <v>13</v>
      </c>
      <c r="D140" s="382">
        <v>6</v>
      </c>
      <c r="E140" s="383">
        <v>1001</v>
      </c>
      <c r="F140" s="384">
        <v>0.624</v>
      </c>
      <c r="G140" s="385">
        <f t="shared" si="2"/>
        <v>0</v>
      </c>
    </row>
    <row r="141" spans="2:7" s="367" customFormat="1" ht="15.75" thickBot="1">
      <c r="B141" s="380">
        <v>0.625</v>
      </c>
      <c r="C141" s="381">
        <v>14</v>
      </c>
      <c r="D141" s="382">
        <v>6</v>
      </c>
      <c r="E141" s="383">
        <v>1001</v>
      </c>
      <c r="F141" s="384">
        <v>0.58499999999999996</v>
      </c>
      <c r="G141" s="385">
        <f t="shared" si="2"/>
        <v>0</v>
      </c>
    </row>
    <row r="142" spans="2:7" s="367" customFormat="1" ht="15.75" thickBot="1">
      <c r="B142" s="374">
        <v>0.66666666666666696</v>
      </c>
      <c r="C142" s="381">
        <v>13</v>
      </c>
      <c r="D142" s="382">
        <v>6</v>
      </c>
      <c r="E142" s="383">
        <v>1001</v>
      </c>
      <c r="F142" s="384">
        <v>0.624</v>
      </c>
      <c r="G142" s="385">
        <f t="shared" si="2"/>
        <v>0</v>
      </c>
    </row>
    <row r="143" spans="2:7" s="367" customFormat="1" ht="15.75" thickBot="1">
      <c r="B143" s="380">
        <v>0.70833333333333304</v>
      </c>
      <c r="C143" s="381">
        <v>12</v>
      </c>
      <c r="D143" s="382">
        <v>5</v>
      </c>
      <c r="E143" s="383">
        <v>1001</v>
      </c>
      <c r="F143" s="384">
        <v>0.622</v>
      </c>
      <c r="G143" s="385">
        <f t="shared" si="2"/>
        <v>0</v>
      </c>
    </row>
    <row r="144" spans="2:7" s="367" customFormat="1" ht="15.75" thickBot="1">
      <c r="B144" s="374">
        <v>0.75</v>
      </c>
      <c r="C144" s="381">
        <v>10</v>
      </c>
      <c r="D144" s="382">
        <v>5</v>
      </c>
      <c r="E144" s="383">
        <v>1001</v>
      </c>
      <c r="F144" s="384">
        <v>0.71</v>
      </c>
      <c r="G144" s="385">
        <f t="shared" si="2"/>
        <v>0</v>
      </c>
    </row>
    <row r="145" spans="2:20" s="367" customFormat="1" ht="15.75" thickBot="1">
      <c r="B145" s="380">
        <v>0.79166666666666696</v>
      </c>
      <c r="C145" s="381">
        <v>7</v>
      </c>
      <c r="D145" s="382">
        <v>4</v>
      </c>
      <c r="E145" s="383">
        <v>1001</v>
      </c>
      <c r="F145" s="384">
        <v>0.81200000000000006</v>
      </c>
      <c r="G145" s="385">
        <f t="shared" si="2"/>
        <v>0</v>
      </c>
    </row>
    <row r="146" spans="2:20" s="367" customFormat="1" ht="15.75" thickBot="1">
      <c r="B146" s="374">
        <v>0.83333333333333304</v>
      </c>
      <c r="C146" s="381">
        <v>8</v>
      </c>
      <c r="D146" s="382">
        <v>4</v>
      </c>
      <c r="E146" s="383">
        <v>1001</v>
      </c>
      <c r="F146" s="384">
        <v>0.75800000000000001</v>
      </c>
      <c r="G146" s="385">
        <f t="shared" si="2"/>
        <v>0</v>
      </c>
    </row>
    <row r="147" spans="2:20" s="367" customFormat="1" ht="15.75" thickBot="1">
      <c r="B147" s="380">
        <v>0.875</v>
      </c>
      <c r="C147" s="381">
        <v>8</v>
      </c>
      <c r="D147" s="382">
        <v>4</v>
      </c>
      <c r="E147" s="383">
        <v>1001</v>
      </c>
      <c r="F147" s="384">
        <v>0.75800000000000001</v>
      </c>
      <c r="G147" s="385">
        <f t="shared" si="2"/>
        <v>0</v>
      </c>
    </row>
    <row r="148" spans="2:20" s="367" customFormat="1" ht="15.75" thickBot="1">
      <c r="B148" s="374">
        <v>0.91666666666666696</v>
      </c>
      <c r="C148" s="381">
        <v>8</v>
      </c>
      <c r="D148" s="382">
        <v>3</v>
      </c>
      <c r="E148" s="383">
        <v>1001</v>
      </c>
      <c r="F148" s="384">
        <v>0.70599999999999996</v>
      </c>
      <c r="G148" s="385">
        <f t="shared" si="2"/>
        <v>0</v>
      </c>
    </row>
    <row r="149" spans="2:20" s="367" customFormat="1" ht="15.75" thickBot="1">
      <c r="B149" s="380">
        <v>0.95833333333333304</v>
      </c>
      <c r="C149" s="381">
        <v>7</v>
      </c>
      <c r="D149" s="382">
        <v>3</v>
      </c>
      <c r="E149" s="383">
        <v>1001</v>
      </c>
      <c r="F149" s="384">
        <v>0.75600000000000001</v>
      </c>
      <c r="G149" s="385">
        <f t="shared" si="2"/>
        <v>0</v>
      </c>
    </row>
    <row r="150" spans="2:20" s="367" customFormat="1" ht="15.75" thickBot="1">
      <c r="B150" s="413" t="s">
        <v>86</v>
      </c>
      <c r="C150" s="414" t="s">
        <v>87</v>
      </c>
      <c r="D150" s="415" t="s">
        <v>87</v>
      </c>
      <c r="E150" s="415" t="s">
        <v>87</v>
      </c>
      <c r="F150" s="415" t="s">
        <v>87</v>
      </c>
      <c r="G150" s="406">
        <f t="shared" si="2"/>
        <v>0</v>
      </c>
    </row>
    <row r="151" spans="2:20" s="367" customFormat="1">
      <c r="B151" s="390"/>
      <c r="C151" s="391"/>
      <c r="D151" s="391"/>
      <c r="E151" s="392"/>
      <c r="F151" s="393"/>
      <c r="G151" s="394"/>
    </row>
    <row r="152" spans="2:20" s="367" customFormat="1" ht="15.75" thickBot="1">
      <c r="B152" s="390"/>
      <c r="C152" s="391"/>
      <c r="D152" s="391"/>
      <c r="E152" s="392"/>
      <c r="F152" s="393"/>
      <c r="G152" s="394"/>
    </row>
    <row r="153" spans="2:20" s="367" customFormat="1" ht="16.5" thickBot="1">
      <c r="B153" s="950" t="s">
        <v>101</v>
      </c>
      <c r="C153" s="951"/>
      <c r="D153" s="951"/>
      <c r="E153" s="951"/>
      <c r="F153" s="951"/>
      <c r="G153" s="952"/>
      <c r="H153" s="368"/>
      <c r="I153" s="368"/>
      <c r="J153" s="368"/>
    </row>
    <row r="154" spans="2:20" s="367" customFormat="1" ht="30" customHeight="1" thickBot="1">
      <c r="B154" s="395" t="s">
        <v>80</v>
      </c>
      <c r="C154" s="899" t="s">
        <v>100</v>
      </c>
      <c r="D154" s="909"/>
      <c r="E154" s="396" t="s">
        <v>80</v>
      </c>
      <c r="F154" s="899" t="s">
        <v>88</v>
      </c>
      <c r="G154" s="909"/>
      <c r="H154" s="397"/>
      <c r="I154" s="965" t="s">
        <v>89</v>
      </c>
      <c r="J154" s="966"/>
      <c r="K154" s="416" t="s">
        <v>80</v>
      </c>
      <c r="L154" s="965" t="s">
        <v>137</v>
      </c>
      <c r="M154" s="966"/>
      <c r="N154" s="416" t="s">
        <v>80</v>
      </c>
      <c r="O154" s="965" t="s">
        <v>138</v>
      </c>
      <c r="P154" s="966"/>
      <c r="Q154" s="398"/>
      <c r="R154" s="398"/>
      <c r="S154" s="398"/>
      <c r="T154" s="398"/>
    </row>
    <row r="155" spans="2:20" s="367" customFormat="1" ht="16.5" customHeight="1" thickBot="1">
      <c r="B155" s="417">
        <v>0</v>
      </c>
      <c r="C155" s="399">
        <f>IF($D$20='Fixed Data for Energy Costs'!$B$19,1,0)</f>
        <v>0</v>
      </c>
      <c r="D155" s="379">
        <f t="shared" ref="D155:D178" si="3">IF($D$22&gt;=C126,C155,0)</f>
        <v>0</v>
      </c>
      <c r="E155" s="374">
        <v>0</v>
      </c>
      <c r="F155" s="399">
        <f>IF($D$20='Fixed Data for Energy Costs'!$B$18,1,0)</f>
        <v>0</v>
      </c>
      <c r="G155" s="379">
        <f t="shared" ref="G155:G178" si="4">IF($D$21/100&lt;=F126,F155,0)</f>
        <v>0</v>
      </c>
      <c r="H155" s="398"/>
      <c r="I155" s="967">
        <f>IF($D$20='Fixed Data for Energy Costs'!B17,D23,0)</f>
        <v>0</v>
      </c>
      <c r="J155" s="968"/>
      <c r="K155" s="374">
        <v>0</v>
      </c>
      <c r="L155" s="418">
        <f>IF($D$20='Fixed Data for Energy Costs'!$B$20,1,0)</f>
        <v>0</v>
      </c>
      <c r="M155" s="419">
        <f t="shared" ref="M155:M178" si="5">IF(AND(($D$22&gt;=C126),($D$21/100&lt;=F126)),L155,0)</f>
        <v>0</v>
      </c>
      <c r="N155" s="374">
        <v>0</v>
      </c>
      <c r="O155" s="418">
        <f>IF($D$20='Fixed Data for Energy Costs'!$B$21,1,0)</f>
        <v>0</v>
      </c>
      <c r="P155" s="419">
        <f t="shared" ref="P155:P178" si="6">IF(OR(($D$22&gt;=C126),($D$21/100&lt;=F126)),O155,0)</f>
        <v>0</v>
      </c>
      <c r="Q155" s="398"/>
      <c r="R155" s="398"/>
      <c r="S155" s="398"/>
      <c r="T155" s="398"/>
    </row>
    <row r="156" spans="2:20" s="367" customFormat="1" ht="15.75" thickBot="1">
      <c r="B156" s="420">
        <v>4.1666666666666664E-2</v>
      </c>
      <c r="C156" s="401">
        <f>IF($D$20='Fixed Data for Energy Costs'!$B$19,1,0)</f>
        <v>0</v>
      </c>
      <c r="D156" s="385">
        <f t="shared" si="3"/>
        <v>0</v>
      </c>
      <c r="E156" s="380">
        <v>4.1666666666666664E-2</v>
      </c>
      <c r="F156" s="399">
        <f>IF($D$20='Fixed Data for Energy Costs'!$B$18,1,0)</f>
        <v>0</v>
      </c>
      <c r="G156" s="379">
        <f t="shared" si="4"/>
        <v>0</v>
      </c>
      <c r="H156" s="398"/>
      <c r="I156" s="403"/>
      <c r="J156" s="403"/>
      <c r="K156" s="380">
        <v>4.1666666666666664E-2</v>
      </c>
      <c r="L156" s="421">
        <f>IF($D$20='Fixed Data for Energy Costs'!$B$20,1,0)</f>
        <v>0</v>
      </c>
      <c r="M156" s="422">
        <f t="shared" si="5"/>
        <v>0</v>
      </c>
      <c r="N156" s="380">
        <v>4.1666666666666664E-2</v>
      </c>
      <c r="O156" s="421">
        <f>IF($D$20='Fixed Data for Energy Costs'!$B$21,1,0)</f>
        <v>0</v>
      </c>
      <c r="P156" s="422">
        <f t="shared" si="6"/>
        <v>0</v>
      </c>
      <c r="Q156" s="398"/>
      <c r="R156" s="398"/>
      <c r="S156" s="398"/>
      <c r="T156" s="398"/>
    </row>
    <row r="157" spans="2:20" s="367" customFormat="1" ht="15.75" thickBot="1">
      <c r="B157" s="417">
        <v>8.3333333333333301E-2</v>
      </c>
      <c r="C157" s="401">
        <f>IF($D$20='Fixed Data for Energy Costs'!$B$19,1,0)</f>
        <v>0</v>
      </c>
      <c r="D157" s="385">
        <f t="shared" si="3"/>
        <v>0</v>
      </c>
      <c r="E157" s="374">
        <v>8.3333333333333301E-2</v>
      </c>
      <c r="F157" s="399">
        <f>IF($D$20='Fixed Data for Energy Costs'!$B$18,1,0)</f>
        <v>0</v>
      </c>
      <c r="G157" s="379">
        <f t="shared" si="4"/>
        <v>0</v>
      </c>
      <c r="H157" s="398"/>
      <c r="I157" s="403"/>
      <c r="J157" s="403"/>
      <c r="K157" s="374">
        <v>8.3333333333333301E-2</v>
      </c>
      <c r="L157" s="421">
        <f>IF($D$20='Fixed Data for Energy Costs'!$B$20,1,0)</f>
        <v>0</v>
      </c>
      <c r="M157" s="422">
        <f t="shared" si="5"/>
        <v>0</v>
      </c>
      <c r="N157" s="374">
        <v>8.3333333333333301E-2</v>
      </c>
      <c r="O157" s="421">
        <f>IF($D$20='Fixed Data for Energy Costs'!$B$21,1,0)</f>
        <v>0</v>
      </c>
      <c r="P157" s="422">
        <f t="shared" si="6"/>
        <v>0</v>
      </c>
      <c r="Q157" s="398"/>
      <c r="R157" s="398"/>
      <c r="S157" s="398"/>
      <c r="T157" s="398"/>
    </row>
    <row r="158" spans="2:20" s="367" customFormat="1" ht="15.75" customHeight="1" thickBot="1">
      <c r="B158" s="420">
        <v>0.125</v>
      </c>
      <c r="C158" s="401">
        <f>IF($D$20='Fixed Data for Energy Costs'!$B$19,1,0)</f>
        <v>0</v>
      </c>
      <c r="D158" s="385">
        <f t="shared" si="3"/>
        <v>0</v>
      </c>
      <c r="E158" s="380">
        <v>0.125</v>
      </c>
      <c r="F158" s="399">
        <f>IF($D$20='Fixed Data for Energy Costs'!$B$18,1,0)</f>
        <v>0</v>
      </c>
      <c r="G158" s="379">
        <f t="shared" si="4"/>
        <v>0</v>
      </c>
      <c r="H158" s="398"/>
      <c r="I158" s="403"/>
      <c r="J158" s="403"/>
      <c r="K158" s="380">
        <v>0.125</v>
      </c>
      <c r="L158" s="421">
        <f>IF($D$20='Fixed Data for Energy Costs'!$B$20,1,0)</f>
        <v>0</v>
      </c>
      <c r="M158" s="422">
        <f t="shared" si="5"/>
        <v>0</v>
      </c>
      <c r="N158" s="380">
        <v>0.125</v>
      </c>
      <c r="O158" s="421">
        <f>IF($D$20='Fixed Data for Energy Costs'!$B$21,1,0)</f>
        <v>0</v>
      </c>
      <c r="P158" s="422">
        <f t="shared" si="6"/>
        <v>0</v>
      </c>
      <c r="Q158" s="398"/>
      <c r="R158" s="398"/>
      <c r="S158" s="398"/>
      <c r="T158" s="398"/>
    </row>
    <row r="159" spans="2:20" s="367" customFormat="1" ht="15.75" thickBot="1">
      <c r="B159" s="417">
        <v>0.16666666666666699</v>
      </c>
      <c r="C159" s="401">
        <f>IF($D$20='Fixed Data for Energy Costs'!$B$19,1,0)</f>
        <v>0</v>
      </c>
      <c r="D159" s="385">
        <f t="shared" si="3"/>
        <v>0</v>
      </c>
      <c r="E159" s="374">
        <v>0.16666666666666699</v>
      </c>
      <c r="F159" s="399">
        <f>IF($D$20='Fixed Data for Energy Costs'!$B$18,1,0)</f>
        <v>0</v>
      </c>
      <c r="G159" s="379">
        <f t="shared" si="4"/>
        <v>0</v>
      </c>
      <c r="H159" s="398"/>
      <c r="I159" s="403"/>
      <c r="J159" s="403"/>
      <c r="K159" s="374">
        <v>0.16666666666666699</v>
      </c>
      <c r="L159" s="421">
        <f>IF($D$20='Fixed Data for Energy Costs'!$B$20,1,0)</f>
        <v>0</v>
      </c>
      <c r="M159" s="422">
        <f t="shared" si="5"/>
        <v>0</v>
      </c>
      <c r="N159" s="374">
        <v>0.16666666666666699</v>
      </c>
      <c r="O159" s="421">
        <f>IF($D$20='Fixed Data for Energy Costs'!$B$21,1,0)</f>
        <v>0</v>
      </c>
      <c r="P159" s="422">
        <f t="shared" si="6"/>
        <v>0</v>
      </c>
      <c r="Q159" s="398"/>
      <c r="R159" s="398"/>
      <c r="S159" s="398"/>
      <c r="T159" s="398"/>
    </row>
    <row r="160" spans="2:20" s="367" customFormat="1" ht="15.75" thickBot="1">
      <c r="B160" s="420">
        <v>0.20833333333333301</v>
      </c>
      <c r="C160" s="401">
        <f>IF($D$20='Fixed Data for Energy Costs'!$B$19,1,0)</f>
        <v>0</v>
      </c>
      <c r="D160" s="385">
        <f t="shared" si="3"/>
        <v>0</v>
      </c>
      <c r="E160" s="380">
        <v>0.20833333333333301</v>
      </c>
      <c r="F160" s="399">
        <f>IF($D$20='Fixed Data for Energy Costs'!$B$18,1,0)</f>
        <v>0</v>
      </c>
      <c r="G160" s="379">
        <f t="shared" si="4"/>
        <v>0</v>
      </c>
      <c r="H160" s="398"/>
      <c r="I160" s="403"/>
      <c r="J160" s="403"/>
      <c r="K160" s="380">
        <v>0.20833333333333301</v>
      </c>
      <c r="L160" s="421">
        <f>IF($D$20='Fixed Data for Energy Costs'!$B$20,1,0)</f>
        <v>0</v>
      </c>
      <c r="M160" s="422">
        <f t="shared" si="5"/>
        <v>0</v>
      </c>
      <c r="N160" s="380">
        <v>0.20833333333333301</v>
      </c>
      <c r="O160" s="421">
        <f>IF($D$20='Fixed Data for Energy Costs'!$B$21,1,0)</f>
        <v>0</v>
      </c>
      <c r="P160" s="422">
        <f t="shared" si="6"/>
        <v>0</v>
      </c>
      <c r="Q160" s="398"/>
      <c r="R160" s="398"/>
      <c r="S160" s="398"/>
      <c r="T160" s="398"/>
    </row>
    <row r="161" spans="2:20" s="367" customFormat="1" ht="15.75" thickBot="1">
      <c r="B161" s="417">
        <v>0.25</v>
      </c>
      <c r="C161" s="401">
        <f>IF($D$20='Fixed Data for Energy Costs'!$B$19,1,0)</f>
        <v>0</v>
      </c>
      <c r="D161" s="385">
        <f t="shared" si="3"/>
        <v>0</v>
      </c>
      <c r="E161" s="374">
        <v>0.25</v>
      </c>
      <c r="F161" s="399">
        <f>IF($D$20='Fixed Data for Energy Costs'!$B$18,1,0)</f>
        <v>0</v>
      </c>
      <c r="G161" s="379">
        <f t="shared" si="4"/>
        <v>0</v>
      </c>
      <c r="H161" s="398"/>
      <c r="I161" s="403"/>
      <c r="J161" s="403"/>
      <c r="K161" s="374">
        <v>0.25</v>
      </c>
      <c r="L161" s="421">
        <f>IF($D$20='Fixed Data for Energy Costs'!$B$20,1,0)</f>
        <v>0</v>
      </c>
      <c r="M161" s="422">
        <f t="shared" si="5"/>
        <v>0</v>
      </c>
      <c r="N161" s="374">
        <v>0.25</v>
      </c>
      <c r="O161" s="421">
        <f>IF($D$20='Fixed Data for Energy Costs'!$B$21,1,0)</f>
        <v>0</v>
      </c>
      <c r="P161" s="422">
        <f t="shared" si="6"/>
        <v>0</v>
      </c>
      <c r="Q161" s="398"/>
      <c r="R161" s="398"/>
      <c r="S161" s="398"/>
      <c r="T161" s="398"/>
    </row>
    <row r="162" spans="2:20" s="367" customFormat="1" ht="15.75" thickBot="1">
      <c r="B162" s="420">
        <v>0.29166666666666702</v>
      </c>
      <c r="C162" s="401">
        <f>IF($D$20='Fixed Data for Energy Costs'!$B$19,1,0)</f>
        <v>0</v>
      </c>
      <c r="D162" s="385">
        <f t="shared" si="3"/>
        <v>0</v>
      </c>
      <c r="E162" s="380">
        <v>0.29166666666666702</v>
      </c>
      <c r="F162" s="399">
        <f>IF($D$20='Fixed Data for Energy Costs'!$B$18,1,0)</f>
        <v>0</v>
      </c>
      <c r="G162" s="379">
        <f t="shared" si="4"/>
        <v>0</v>
      </c>
      <c r="H162" s="398"/>
      <c r="I162" s="403"/>
      <c r="J162" s="403"/>
      <c r="K162" s="380">
        <v>0.29166666666666702</v>
      </c>
      <c r="L162" s="421">
        <f>IF($D$20='Fixed Data for Energy Costs'!$B$20,1,0)</f>
        <v>0</v>
      </c>
      <c r="M162" s="422">
        <f t="shared" si="5"/>
        <v>0</v>
      </c>
      <c r="N162" s="380">
        <v>0.29166666666666702</v>
      </c>
      <c r="O162" s="421">
        <f>IF($D$20='Fixed Data for Energy Costs'!$B$21,1,0)</f>
        <v>0</v>
      </c>
      <c r="P162" s="422">
        <f t="shared" si="6"/>
        <v>0</v>
      </c>
      <c r="Q162" s="398"/>
      <c r="R162" s="398"/>
      <c r="S162" s="398"/>
      <c r="T162" s="398"/>
    </row>
    <row r="163" spans="2:20" s="367" customFormat="1" ht="15.75" thickBot="1">
      <c r="B163" s="417">
        <v>0.33333333333333298</v>
      </c>
      <c r="C163" s="401">
        <f>IF($D$20='Fixed Data for Energy Costs'!$B$19,1,0)</f>
        <v>0</v>
      </c>
      <c r="D163" s="385">
        <f t="shared" si="3"/>
        <v>0</v>
      </c>
      <c r="E163" s="374">
        <v>0.33333333333333298</v>
      </c>
      <c r="F163" s="399">
        <f>IF($D$20='Fixed Data for Energy Costs'!$B$18,1,0)</f>
        <v>0</v>
      </c>
      <c r="G163" s="379">
        <f t="shared" si="4"/>
        <v>0</v>
      </c>
      <c r="H163" s="398"/>
      <c r="I163" s="403"/>
      <c r="J163" s="403"/>
      <c r="K163" s="374">
        <v>0.33333333333333298</v>
      </c>
      <c r="L163" s="421">
        <f>IF($D$20='Fixed Data for Energy Costs'!$B$20,1,0)</f>
        <v>0</v>
      </c>
      <c r="M163" s="422">
        <f t="shared" si="5"/>
        <v>0</v>
      </c>
      <c r="N163" s="374">
        <v>0.33333333333333298</v>
      </c>
      <c r="O163" s="421">
        <f>IF($D$20='Fixed Data for Energy Costs'!$B$21,1,0)</f>
        <v>0</v>
      </c>
      <c r="P163" s="422">
        <f t="shared" si="6"/>
        <v>0</v>
      </c>
      <c r="Q163" s="398"/>
      <c r="R163" s="398"/>
      <c r="S163" s="398"/>
      <c r="T163" s="398"/>
    </row>
    <row r="164" spans="2:20" s="367" customFormat="1" ht="15.75" thickBot="1">
      <c r="B164" s="420">
        <v>0.375</v>
      </c>
      <c r="C164" s="401">
        <f>IF($D$20='Fixed Data for Energy Costs'!$B$19,1,0)</f>
        <v>0</v>
      </c>
      <c r="D164" s="385">
        <f t="shared" si="3"/>
        <v>0</v>
      </c>
      <c r="E164" s="380">
        <v>0.375</v>
      </c>
      <c r="F164" s="399">
        <f>IF($D$20='Fixed Data for Energy Costs'!$B$18,1,0)</f>
        <v>0</v>
      </c>
      <c r="G164" s="379">
        <f t="shared" si="4"/>
        <v>0</v>
      </c>
      <c r="H164" s="398"/>
      <c r="I164" s="403"/>
      <c r="J164" s="403"/>
      <c r="K164" s="380">
        <v>0.375</v>
      </c>
      <c r="L164" s="421">
        <f>IF($D$20='Fixed Data for Energy Costs'!$B$20,1,0)</f>
        <v>0</v>
      </c>
      <c r="M164" s="422">
        <f t="shared" si="5"/>
        <v>0</v>
      </c>
      <c r="N164" s="380">
        <v>0.375</v>
      </c>
      <c r="O164" s="421">
        <f>IF($D$20='Fixed Data for Energy Costs'!$B$21,1,0)</f>
        <v>0</v>
      </c>
      <c r="P164" s="422">
        <f t="shared" si="6"/>
        <v>0</v>
      </c>
      <c r="Q164" s="398"/>
      <c r="R164" s="398"/>
      <c r="S164" s="398"/>
      <c r="T164" s="398"/>
    </row>
    <row r="165" spans="2:20" s="367" customFormat="1" ht="15.75" thickBot="1">
      <c r="B165" s="417">
        <v>0.41666666666666702</v>
      </c>
      <c r="C165" s="401">
        <f>IF($D$20='Fixed Data for Energy Costs'!$B$19,1,0)</f>
        <v>0</v>
      </c>
      <c r="D165" s="385">
        <f t="shared" si="3"/>
        <v>0</v>
      </c>
      <c r="E165" s="374">
        <v>0.41666666666666702</v>
      </c>
      <c r="F165" s="399">
        <f>IF($D$20='Fixed Data for Energy Costs'!$B$18,1,0)</f>
        <v>0</v>
      </c>
      <c r="G165" s="379">
        <f t="shared" si="4"/>
        <v>0</v>
      </c>
      <c r="H165" s="398"/>
      <c r="I165" s="403"/>
      <c r="J165" s="403"/>
      <c r="K165" s="374">
        <v>0.41666666666666702</v>
      </c>
      <c r="L165" s="421">
        <f>IF($D$20='Fixed Data for Energy Costs'!$B$20,1,0)</f>
        <v>0</v>
      </c>
      <c r="M165" s="422">
        <f t="shared" si="5"/>
        <v>0</v>
      </c>
      <c r="N165" s="374">
        <v>0.41666666666666702</v>
      </c>
      <c r="O165" s="421">
        <f>IF($D$20='Fixed Data for Energy Costs'!$B$21,1,0)</f>
        <v>0</v>
      </c>
      <c r="P165" s="422">
        <f t="shared" si="6"/>
        <v>0</v>
      </c>
      <c r="Q165" s="398"/>
      <c r="R165" s="398"/>
      <c r="S165" s="398"/>
      <c r="T165" s="398"/>
    </row>
    <row r="166" spans="2:20" s="367" customFormat="1" ht="15.75" thickBot="1">
      <c r="B166" s="420">
        <v>0.45833333333333298</v>
      </c>
      <c r="C166" s="401">
        <f>IF($D$20='Fixed Data for Energy Costs'!$B$19,1,0)</f>
        <v>0</v>
      </c>
      <c r="D166" s="385">
        <f t="shared" si="3"/>
        <v>0</v>
      </c>
      <c r="E166" s="380">
        <v>0.45833333333333298</v>
      </c>
      <c r="F166" s="399">
        <f>IF($D$20='Fixed Data for Energy Costs'!$B$18,1,0)</f>
        <v>0</v>
      </c>
      <c r="G166" s="379">
        <f t="shared" si="4"/>
        <v>0</v>
      </c>
      <c r="H166" s="398"/>
      <c r="I166" s="403"/>
      <c r="J166" s="403"/>
      <c r="K166" s="380">
        <v>0.45833333333333298</v>
      </c>
      <c r="L166" s="421">
        <f>IF($D$20='Fixed Data for Energy Costs'!$B$20,1,0)</f>
        <v>0</v>
      </c>
      <c r="M166" s="422">
        <f t="shared" si="5"/>
        <v>0</v>
      </c>
      <c r="N166" s="380">
        <v>0.45833333333333298</v>
      </c>
      <c r="O166" s="421">
        <f>IF($D$20='Fixed Data for Energy Costs'!$B$21,1,0)</f>
        <v>0</v>
      </c>
      <c r="P166" s="422">
        <f t="shared" si="6"/>
        <v>0</v>
      </c>
      <c r="Q166" s="398"/>
      <c r="R166" s="398"/>
      <c r="S166" s="398"/>
      <c r="T166" s="398"/>
    </row>
    <row r="167" spans="2:20" s="367" customFormat="1" ht="15.75" thickBot="1">
      <c r="B167" s="417">
        <v>0.5</v>
      </c>
      <c r="C167" s="401">
        <f>IF($D$20='Fixed Data for Energy Costs'!$B$19,1,0)</f>
        <v>0</v>
      </c>
      <c r="D167" s="385">
        <f t="shared" si="3"/>
        <v>0</v>
      </c>
      <c r="E167" s="374">
        <v>0.5</v>
      </c>
      <c r="F167" s="399">
        <f>IF($D$20='Fixed Data for Energy Costs'!$B$18,1,0)</f>
        <v>0</v>
      </c>
      <c r="G167" s="379">
        <f t="shared" si="4"/>
        <v>0</v>
      </c>
      <c r="H167" s="398"/>
      <c r="I167" s="403"/>
      <c r="J167" s="403"/>
      <c r="K167" s="374">
        <v>0.5</v>
      </c>
      <c r="L167" s="421">
        <f>IF($D$20='Fixed Data for Energy Costs'!$B$20,1,0)</f>
        <v>0</v>
      </c>
      <c r="M167" s="422">
        <f t="shared" si="5"/>
        <v>0</v>
      </c>
      <c r="N167" s="374">
        <v>0.5</v>
      </c>
      <c r="O167" s="421">
        <f>IF($D$20='Fixed Data for Energy Costs'!$B$21,1,0)</f>
        <v>0</v>
      </c>
      <c r="P167" s="422">
        <f t="shared" si="6"/>
        <v>0</v>
      </c>
      <c r="Q167" s="398"/>
      <c r="R167" s="398"/>
      <c r="S167" s="398"/>
      <c r="T167" s="398"/>
    </row>
    <row r="168" spans="2:20" s="367" customFormat="1" ht="15.75" thickBot="1">
      <c r="B168" s="420">
        <v>0.54166666666666696</v>
      </c>
      <c r="C168" s="401">
        <f>IF($D$20='Fixed Data for Energy Costs'!$B$19,1,0)</f>
        <v>0</v>
      </c>
      <c r="D168" s="385">
        <f t="shared" si="3"/>
        <v>0</v>
      </c>
      <c r="E168" s="380">
        <v>0.54166666666666696</v>
      </c>
      <c r="F168" s="399">
        <f>IF($D$20='Fixed Data for Energy Costs'!$B$18,1,0)</f>
        <v>0</v>
      </c>
      <c r="G168" s="379">
        <f t="shared" si="4"/>
        <v>0</v>
      </c>
      <c r="H168" s="398"/>
      <c r="I168" s="403"/>
      <c r="J168" s="403"/>
      <c r="K168" s="380">
        <v>0.54166666666666696</v>
      </c>
      <c r="L168" s="421">
        <f>IF($D$20='Fixed Data for Energy Costs'!$B$20,1,0)</f>
        <v>0</v>
      </c>
      <c r="M168" s="422">
        <f t="shared" si="5"/>
        <v>0</v>
      </c>
      <c r="N168" s="380">
        <v>0.54166666666666696</v>
      </c>
      <c r="O168" s="421">
        <f>IF($D$20='Fixed Data for Energy Costs'!$B$21,1,0)</f>
        <v>0</v>
      </c>
      <c r="P168" s="422">
        <f t="shared" si="6"/>
        <v>0</v>
      </c>
      <c r="Q168" s="398"/>
      <c r="R168" s="398"/>
      <c r="S168" s="398"/>
      <c r="T168" s="398"/>
    </row>
    <row r="169" spans="2:20" s="367" customFormat="1" ht="15.75" thickBot="1">
      <c r="B169" s="417">
        <v>0.58333333333333304</v>
      </c>
      <c r="C169" s="401">
        <f>IF($D$20='Fixed Data for Energy Costs'!$B$19,1,0)</f>
        <v>0</v>
      </c>
      <c r="D169" s="385">
        <f t="shared" si="3"/>
        <v>0</v>
      </c>
      <c r="E169" s="374">
        <v>0.58333333333333304</v>
      </c>
      <c r="F169" s="399">
        <f>IF($D$20='Fixed Data for Energy Costs'!$B$18,1,0)</f>
        <v>0</v>
      </c>
      <c r="G169" s="379">
        <f t="shared" si="4"/>
        <v>0</v>
      </c>
      <c r="H169" s="398"/>
      <c r="I169" s="403"/>
      <c r="J169" s="403"/>
      <c r="K169" s="374">
        <v>0.58333333333333304</v>
      </c>
      <c r="L169" s="421">
        <f>IF($D$20='Fixed Data for Energy Costs'!$B$20,1,0)</f>
        <v>0</v>
      </c>
      <c r="M169" s="422">
        <f t="shared" si="5"/>
        <v>0</v>
      </c>
      <c r="N169" s="374">
        <v>0.58333333333333304</v>
      </c>
      <c r="O169" s="421">
        <f>IF($D$20='Fixed Data for Energy Costs'!$B$21,1,0)</f>
        <v>0</v>
      </c>
      <c r="P169" s="422">
        <f t="shared" si="6"/>
        <v>0</v>
      </c>
      <c r="Q169" s="398"/>
      <c r="R169" s="398"/>
      <c r="S169" s="398"/>
      <c r="T169" s="398"/>
    </row>
    <row r="170" spans="2:20" s="367" customFormat="1" ht="15.75" thickBot="1">
      <c r="B170" s="420">
        <v>0.625</v>
      </c>
      <c r="C170" s="401">
        <f>IF($D$20='Fixed Data for Energy Costs'!$B$19,1,0)</f>
        <v>0</v>
      </c>
      <c r="D170" s="385">
        <f t="shared" si="3"/>
        <v>0</v>
      </c>
      <c r="E170" s="380">
        <v>0.625</v>
      </c>
      <c r="F170" s="399">
        <f>IF($D$20='Fixed Data for Energy Costs'!$B$18,1,0)</f>
        <v>0</v>
      </c>
      <c r="G170" s="379">
        <f t="shared" si="4"/>
        <v>0</v>
      </c>
      <c r="H170" s="398"/>
      <c r="I170" s="403"/>
      <c r="J170" s="403"/>
      <c r="K170" s="380">
        <v>0.625</v>
      </c>
      <c r="L170" s="421">
        <f>IF($D$20='Fixed Data for Energy Costs'!$B$20,1,0)</f>
        <v>0</v>
      </c>
      <c r="M170" s="422">
        <f t="shared" si="5"/>
        <v>0</v>
      </c>
      <c r="N170" s="380">
        <v>0.625</v>
      </c>
      <c r="O170" s="421">
        <f>IF($D$20='Fixed Data for Energy Costs'!$B$21,1,0)</f>
        <v>0</v>
      </c>
      <c r="P170" s="422">
        <f t="shared" si="6"/>
        <v>0</v>
      </c>
      <c r="Q170" s="398"/>
      <c r="R170" s="398"/>
      <c r="S170" s="398"/>
      <c r="T170" s="398"/>
    </row>
    <row r="171" spans="2:20" s="367" customFormat="1" ht="15.75" thickBot="1">
      <c r="B171" s="417">
        <v>0.66666666666666696</v>
      </c>
      <c r="C171" s="401">
        <f>IF($D$20='Fixed Data for Energy Costs'!$B$19,1,0)</f>
        <v>0</v>
      </c>
      <c r="D171" s="385">
        <f t="shared" si="3"/>
        <v>0</v>
      </c>
      <c r="E171" s="374">
        <v>0.66666666666666696</v>
      </c>
      <c r="F171" s="399">
        <f>IF($D$20='Fixed Data for Energy Costs'!$B$18,1,0)</f>
        <v>0</v>
      </c>
      <c r="G171" s="379">
        <f t="shared" si="4"/>
        <v>0</v>
      </c>
      <c r="H171" s="398"/>
      <c r="I171" s="403"/>
      <c r="J171" s="403"/>
      <c r="K171" s="374">
        <v>0.66666666666666696</v>
      </c>
      <c r="L171" s="421">
        <f>IF($D$20='Fixed Data for Energy Costs'!$B$20,1,0)</f>
        <v>0</v>
      </c>
      <c r="M171" s="422">
        <f t="shared" si="5"/>
        <v>0</v>
      </c>
      <c r="N171" s="374">
        <v>0.66666666666666696</v>
      </c>
      <c r="O171" s="421">
        <f>IF($D$20='Fixed Data for Energy Costs'!$B$21,1,0)</f>
        <v>0</v>
      </c>
      <c r="P171" s="422">
        <f t="shared" si="6"/>
        <v>0</v>
      </c>
      <c r="Q171" s="398"/>
      <c r="R171" s="398"/>
      <c r="S171" s="398"/>
      <c r="T171" s="398"/>
    </row>
    <row r="172" spans="2:20" s="367" customFormat="1" ht="15.75" thickBot="1">
      <c r="B172" s="420">
        <v>0.70833333333333304</v>
      </c>
      <c r="C172" s="401">
        <f>IF($D$20='Fixed Data for Energy Costs'!$B$19,1,0)</f>
        <v>0</v>
      </c>
      <c r="D172" s="385">
        <f t="shared" si="3"/>
        <v>0</v>
      </c>
      <c r="E172" s="380">
        <v>0.70833333333333304</v>
      </c>
      <c r="F172" s="399">
        <f>IF($D$20='Fixed Data for Energy Costs'!$B$18,1,0)</f>
        <v>0</v>
      </c>
      <c r="G172" s="379">
        <f t="shared" si="4"/>
        <v>0</v>
      </c>
      <c r="H172" s="398"/>
      <c r="I172" s="403"/>
      <c r="J172" s="403"/>
      <c r="K172" s="380">
        <v>0.70833333333333304</v>
      </c>
      <c r="L172" s="421">
        <f>IF($D$20='Fixed Data for Energy Costs'!$B$20,1,0)</f>
        <v>0</v>
      </c>
      <c r="M172" s="422">
        <f t="shared" si="5"/>
        <v>0</v>
      </c>
      <c r="N172" s="380">
        <v>0.70833333333333304</v>
      </c>
      <c r="O172" s="421">
        <f>IF($D$20='Fixed Data for Energy Costs'!$B$21,1,0)</f>
        <v>0</v>
      </c>
      <c r="P172" s="422">
        <f t="shared" si="6"/>
        <v>0</v>
      </c>
      <c r="Q172" s="398"/>
      <c r="R172" s="398"/>
      <c r="S172" s="398"/>
      <c r="T172" s="398"/>
    </row>
    <row r="173" spans="2:20" s="367" customFormat="1" ht="15.75" thickBot="1">
      <c r="B173" s="417">
        <v>0.75</v>
      </c>
      <c r="C173" s="401">
        <f>IF($D$20='Fixed Data for Energy Costs'!$B$19,1,0)</f>
        <v>0</v>
      </c>
      <c r="D173" s="385">
        <f t="shared" si="3"/>
        <v>0</v>
      </c>
      <c r="E173" s="374">
        <v>0.75</v>
      </c>
      <c r="F173" s="399">
        <f>IF($D$20='Fixed Data for Energy Costs'!$B$18,1,0)</f>
        <v>0</v>
      </c>
      <c r="G173" s="379">
        <f t="shared" si="4"/>
        <v>0</v>
      </c>
      <c r="H173" s="398"/>
      <c r="I173" s="403"/>
      <c r="J173" s="403"/>
      <c r="K173" s="374">
        <v>0.75</v>
      </c>
      <c r="L173" s="421">
        <f>IF($D$20='Fixed Data for Energy Costs'!$B$20,1,0)</f>
        <v>0</v>
      </c>
      <c r="M173" s="422">
        <f t="shared" si="5"/>
        <v>0</v>
      </c>
      <c r="N173" s="374">
        <v>0.75</v>
      </c>
      <c r="O173" s="421">
        <f>IF($D$20='Fixed Data for Energy Costs'!$B$21,1,0)</f>
        <v>0</v>
      </c>
      <c r="P173" s="422">
        <f t="shared" si="6"/>
        <v>0</v>
      </c>
      <c r="Q173" s="398"/>
      <c r="R173" s="398"/>
      <c r="S173" s="398"/>
      <c r="T173" s="398"/>
    </row>
    <row r="174" spans="2:20" s="367" customFormat="1" ht="15.75" thickBot="1">
      <c r="B174" s="420">
        <v>0.79166666666666696</v>
      </c>
      <c r="C174" s="401">
        <f>IF($D$20='Fixed Data for Energy Costs'!$B$19,1,0)</f>
        <v>0</v>
      </c>
      <c r="D174" s="385">
        <f t="shared" si="3"/>
        <v>0</v>
      </c>
      <c r="E174" s="380">
        <v>0.79166666666666696</v>
      </c>
      <c r="F174" s="399">
        <f>IF($D$20='Fixed Data for Energy Costs'!$B$18,1,0)</f>
        <v>0</v>
      </c>
      <c r="G174" s="379">
        <f t="shared" si="4"/>
        <v>0</v>
      </c>
      <c r="H174" s="398"/>
      <c r="I174" s="403"/>
      <c r="J174" s="403"/>
      <c r="K174" s="380">
        <v>0.79166666666666696</v>
      </c>
      <c r="L174" s="421">
        <f>IF($D$20='Fixed Data for Energy Costs'!$B$20,1,0)</f>
        <v>0</v>
      </c>
      <c r="M174" s="422">
        <f t="shared" si="5"/>
        <v>0</v>
      </c>
      <c r="N174" s="380">
        <v>0.79166666666666696</v>
      </c>
      <c r="O174" s="421">
        <f>IF($D$20='Fixed Data for Energy Costs'!$B$21,1,0)</f>
        <v>0</v>
      </c>
      <c r="P174" s="422">
        <f t="shared" si="6"/>
        <v>0</v>
      </c>
      <c r="Q174" s="398"/>
      <c r="R174" s="398"/>
      <c r="S174" s="398"/>
      <c r="T174" s="398"/>
    </row>
    <row r="175" spans="2:20" s="367" customFormat="1" ht="15.75" thickBot="1">
      <c r="B175" s="417">
        <v>0.83333333333333304</v>
      </c>
      <c r="C175" s="401">
        <f>IF($D$20='Fixed Data for Energy Costs'!$B$19,1,0)</f>
        <v>0</v>
      </c>
      <c r="D175" s="385">
        <f t="shared" si="3"/>
        <v>0</v>
      </c>
      <c r="E175" s="374">
        <v>0.83333333333333304</v>
      </c>
      <c r="F175" s="399">
        <f>IF($D$20='Fixed Data for Energy Costs'!$B$18,1,0)</f>
        <v>0</v>
      </c>
      <c r="G175" s="379">
        <f t="shared" si="4"/>
        <v>0</v>
      </c>
      <c r="H175" s="398"/>
      <c r="I175" s="403"/>
      <c r="J175" s="403"/>
      <c r="K175" s="374">
        <v>0.83333333333333304</v>
      </c>
      <c r="L175" s="421">
        <f>IF($D$20='Fixed Data for Energy Costs'!$B$20,1,0)</f>
        <v>0</v>
      </c>
      <c r="M175" s="422">
        <f t="shared" si="5"/>
        <v>0</v>
      </c>
      <c r="N175" s="374">
        <v>0.83333333333333304</v>
      </c>
      <c r="O175" s="421">
        <f>IF($D$20='Fixed Data for Energy Costs'!$B$21,1,0)</f>
        <v>0</v>
      </c>
      <c r="P175" s="422">
        <f t="shared" si="6"/>
        <v>0</v>
      </c>
      <c r="Q175" s="398"/>
      <c r="R175" s="398"/>
      <c r="S175" s="398"/>
      <c r="T175" s="398"/>
    </row>
    <row r="176" spans="2:20" s="367" customFormat="1" ht="15.75" thickBot="1">
      <c r="B176" s="420">
        <v>0.875</v>
      </c>
      <c r="C176" s="401">
        <f>IF($D$20='Fixed Data for Energy Costs'!$B$19,1,0)</f>
        <v>0</v>
      </c>
      <c r="D176" s="385">
        <f t="shared" si="3"/>
        <v>0</v>
      </c>
      <c r="E176" s="380">
        <v>0.875</v>
      </c>
      <c r="F176" s="399">
        <f>IF($D$20='Fixed Data for Energy Costs'!$B$18,1,0)</f>
        <v>0</v>
      </c>
      <c r="G176" s="379">
        <f t="shared" si="4"/>
        <v>0</v>
      </c>
      <c r="H176" s="398"/>
      <c r="I176" s="403"/>
      <c r="J176" s="403"/>
      <c r="K176" s="380">
        <v>0.875</v>
      </c>
      <c r="L176" s="421">
        <f>IF($D$20='Fixed Data for Energy Costs'!$B$20,1,0)</f>
        <v>0</v>
      </c>
      <c r="M176" s="422">
        <f t="shared" si="5"/>
        <v>0</v>
      </c>
      <c r="N176" s="380">
        <v>0.875</v>
      </c>
      <c r="O176" s="421">
        <f>IF($D$20='Fixed Data for Energy Costs'!$B$21,1,0)</f>
        <v>0</v>
      </c>
      <c r="P176" s="422">
        <f t="shared" si="6"/>
        <v>0</v>
      </c>
      <c r="Q176" s="398"/>
      <c r="R176" s="398"/>
      <c r="S176" s="398"/>
      <c r="T176" s="398"/>
    </row>
    <row r="177" spans="2:20" s="367" customFormat="1" ht="15.75" thickBot="1">
      <c r="B177" s="417">
        <v>0.91666666666666696</v>
      </c>
      <c r="C177" s="401">
        <f>IF($D$20='Fixed Data for Energy Costs'!$B$19,1,0)</f>
        <v>0</v>
      </c>
      <c r="D177" s="385">
        <f t="shared" si="3"/>
        <v>0</v>
      </c>
      <c r="E177" s="374">
        <v>0.91666666666666696</v>
      </c>
      <c r="F177" s="399">
        <f>IF($D$20='Fixed Data for Energy Costs'!$B$18,1,0)</f>
        <v>0</v>
      </c>
      <c r="G177" s="379">
        <f t="shared" si="4"/>
        <v>0</v>
      </c>
      <c r="H177" s="398"/>
      <c r="I177" s="403"/>
      <c r="J177" s="403"/>
      <c r="K177" s="374">
        <v>0.91666666666666696</v>
      </c>
      <c r="L177" s="421">
        <f>IF($D$20='Fixed Data for Energy Costs'!$B$20,1,0)</f>
        <v>0</v>
      </c>
      <c r="M177" s="422">
        <f t="shared" si="5"/>
        <v>0</v>
      </c>
      <c r="N177" s="374">
        <v>0.91666666666666696</v>
      </c>
      <c r="O177" s="421">
        <f>IF($D$20='Fixed Data for Energy Costs'!$B$21,1,0)</f>
        <v>0</v>
      </c>
      <c r="P177" s="422">
        <f t="shared" si="6"/>
        <v>0</v>
      </c>
      <c r="Q177" s="398"/>
      <c r="R177" s="398"/>
      <c r="S177" s="398"/>
      <c r="T177" s="398"/>
    </row>
    <row r="178" spans="2:20" s="367" customFormat="1" ht="15.75" thickBot="1">
      <c r="B178" s="420">
        <v>0.95833333333333304</v>
      </c>
      <c r="C178" s="405">
        <f>IF($D$20='Fixed Data for Energy Costs'!$B$19,1,0)</f>
        <v>0</v>
      </c>
      <c r="D178" s="406">
        <f t="shared" si="3"/>
        <v>0</v>
      </c>
      <c r="E178" s="380">
        <v>0.95833333333333304</v>
      </c>
      <c r="F178" s="408">
        <f>IF($D$20='Fixed Data for Energy Costs'!$B$18,1,0)</f>
        <v>0</v>
      </c>
      <c r="G178" s="409">
        <f t="shared" si="4"/>
        <v>0</v>
      </c>
      <c r="H178" s="398"/>
      <c r="I178" s="403"/>
      <c r="J178" s="403"/>
      <c r="K178" s="380">
        <v>0.95833333333333304</v>
      </c>
      <c r="L178" s="423">
        <f>IF($D$20='Fixed Data for Energy Costs'!$B$20,1,0)</f>
        <v>0</v>
      </c>
      <c r="M178" s="424">
        <f t="shared" si="5"/>
        <v>0</v>
      </c>
      <c r="N178" s="380">
        <v>0.95833333333333304</v>
      </c>
      <c r="O178" s="423">
        <f>IF($D$20='Fixed Data for Energy Costs'!$B$21,1,0)</f>
        <v>0</v>
      </c>
      <c r="P178" s="424">
        <f t="shared" si="6"/>
        <v>0</v>
      </c>
      <c r="Q178" s="398"/>
      <c r="R178" s="398"/>
      <c r="S178" s="398"/>
      <c r="T178" s="398"/>
    </row>
    <row r="179" spans="2:20" s="367" customFormat="1">
      <c r="B179" s="398"/>
      <c r="C179" s="398"/>
      <c r="D179" s="398"/>
      <c r="E179" s="398"/>
      <c r="F179" s="398"/>
      <c r="G179" s="398"/>
      <c r="H179" s="398"/>
      <c r="I179" s="398"/>
      <c r="J179" s="398"/>
      <c r="K179" s="398"/>
      <c r="L179" s="398"/>
      <c r="M179" s="398"/>
      <c r="N179" s="398"/>
      <c r="O179" s="398"/>
      <c r="P179" s="398"/>
      <c r="Q179" s="398"/>
      <c r="R179" s="398"/>
      <c r="S179" s="398"/>
      <c r="T179" s="398"/>
    </row>
  </sheetData>
  <sheetProtection password="CE28" sheet="1" objects="1" scenarios="1" selectLockedCells="1"/>
  <mergeCells count="131">
    <mergeCell ref="H32:K32"/>
    <mergeCell ref="G53:J53"/>
    <mergeCell ref="G54:J54"/>
    <mergeCell ref="G60:J60"/>
    <mergeCell ref="B40:D40"/>
    <mergeCell ref="B51:E51"/>
    <mergeCell ref="G57:J57"/>
    <mergeCell ref="B59:E59"/>
    <mergeCell ref="B56:E56"/>
    <mergeCell ref="B57:E57"/>
    <mergeCell ref="B44:H44"/>
    <mergeCell ref="G50:J50"/>
    <mergeCell ref="B12:G12"/>
    <mergeCell ref="G64:J64"/>
    <mergeCell ref="G51:J51"/>
    <mergeCell ref="B14:G14"/>
    <mergeCell ref="D20:E20"/>
    <mergeCell ref="B53:E53"/>
    <mergeCell ref="B55:E55"/>
    <mergeCell ref="G56:J56"/>
    <mergeCell ref="B39:D39"/>
    <mergeCell ref="B29:F29"/>
    <mergeCell ref="B46:H46"/>
    <mergeCell ref="B32:E32"/>
    <mergeCell ref="B45:H45"/>
    <mergeCell ref="B30:F30"/>
    <mergeCell ref="B54:E54"/>
    <mergeCell ref="B64:E64"/>
    <mergeCell ref="G55:J55"/>
    <mergeCell ref="B62:E62"/>
    <mergeCell ref="B60:E60"/>
    <mergeCell ref="G52:J52"/>
    <mergeCell ref="B52:E52"/>
    <mergeCell ref="B38:D38"/>
    <mergeCell ref="B50:E50"/>
    <mergeCell ref="B24:E24"/>
    <mergeCell ref="D107:E107"/>
    <mergeCell ref="G71:J71"/>
    <mergeCell ref="G70:J70"/>
    <mergeCell ref="G68:J68"/>
    <mergeCell ref="G72:J72"/>
    <mergeCell ref="G63:J63"/>
    <mergeCell ref="G59:J59"/>
    <mergeCell ref="G69:J69"/>
    <mergeCell ref="G61:J61"/>
    <mergeCell ref="G62:J62"/>
    <mergeCell ref="B61:E61"/>
    <mergeCell ref="B63:E63"/>
    <mergeCell ref="D101:E101"/>
    <mergeCell ref="D102:E102"/>
    <mergeCell ref="D103:E103"/>
    <mergeCell ref="B65:E65"/>
    <mergeCell ref="B66:E66"/>
    <mergeCell ref="B74:E74"/>
    <mergeCell ref="B69:E69"/>
    <mergeCell ref="B70:E70"/>
    <mergeCell ref="D92:E92"/>
    <mergeCell ref="D85:E85"/>
    <mergeCell ref="D96:E96"/>
    <mergeCell ref="O154:P154"/>
    <mergeCell ref="I155:J155"/>
    <mergeCell ref="C154:D154"/>
    <mergeCell ref="F154:G154"/>
    <mergeCell ref="I154:J154"/>
    <mergeCell ref="L154:M154"/>
    <mergeCell ref="B124:G124"/>
    <mergeCell ref="B73:E73"/>
    <mergeCell ref="G73:J73"/>
    <mergeCell ref="B75:E75"/>
    <mergeCell ref="D100:E100"/>
    <mergeCell ref="D93:E93"/>
    <mergeCell ref="D97:E97"/>
    <mergeCell ref="D99:E99"/>
    <mergeCell ref="D111:E111"/>
    <mergeCell ref="D110:E110"/>
    <mergeCell ref="D105:E105"/>
    <mergeCell ref="D108:E108"/>
    <mergeCell ref="D88:E88"/>
    <mergeCell ref="D89:E89"/>
    <mergeCell ref="D98:E98"/>
    <mergeCell ref="D83:E83"/>
    <mergeCell ref="D84:E84"/>
    <mergeCell ref="D91:E91"/>
    <mergeCell ref="B153:G153"/>
    <mergeCell ref="B77:E77"/>
    <mergeCell ref="B95:E95"/>
    <mergeCell ref="B19:E19"/>
    <mergeCell ref="B16:C16"/>
    <mergeCell ref="B17:C17"/>
    <mergeCell ref="B18:C18"/>
    <mergeCell ref="B20:C20"/>
    <mergeCell ref="B22:C22"/>
    <mergeCell ref="B23:C23"/>
    <mergeCell ref="D78:E78"/>
    <mergeCell ref="D104:E104"/>
    <mergeCell ref="D86:E86"/>
    <mergeCell ref="D79:E79"/>
    <mergeCell ref="D80:E80"/>
    <mergeCell ref="D82:E82"/>
    <mergeCell ref="B71:E71"/>
    <mergeCell ref="B68:E68"/>
    <mergeCell ref="D90:E90"/>
    <mergeCell ref="B72:E72"/>
    <mergeCell ref="D81:E81"/>
    <mergeCell ref="D87:E87"/>
    <mergeCell ref="D109:E109"/>
    <mergeCell ref="D106:E106"/>
    <mergeCell ref="B6:H6"/>
    <mergeCell ref="B7:H7"/>
    <mergeCell ref="B8:H8"/>
    <mergeCell ref="B9:H9"/>
    <mergeCell ref="B48:J48"/>
    <mergeCell ref="B35:K35"/>
    <mergeCell ref="B36:K36"/>
    <mergeCell ref="B10:K10"/>
    <mergeCell ref="D2:H2"/>
    <mergeCell ref="B4:C4"/>
    <mergeCell ref="D4:H4"/>
    <mergeCell ref="B13:D13"/>
    <mergeCell ref="F13:G13"/>
    <mergeCell ref="D16:E16"/>
    <mergeCell ref="B15:C15"/>
    <mergeCell ref="D15:E15"/>
    <mergeCell ref="D17:E17"/>
    <mergeCell ref="B31:E31"/>
    <mergeCell ref="B21:C21"/>
    <mergeCell ref="B34:K34"/>
    <mergeCell ref="D18:E18"/>
    <mergeCell ref="B26:F26"/>
    <mergeCell ref="B27:F27"/>
    <mergeCell ref="B28:F28"/>
  </mergeCells>
  <phoneticPr fontId="34" type="noConversion"/>
  <dataValidations count="3">
    <dataValidation type="list" allowBlank="1" showInputMessage="1" showErrorMessage="1" sqref="F31" xr:uid="{00000000-0002-0000-0A00-000000000000}">
      <formula1>comm</formula1>
    </dataValidation>
    <dataValidation type="list" showInputMessage="1" showErrorMessage="1" sqref="D20:E20" xr:uid="{00000000-0002-0000-0A00-000001000000}">
      <formula1>$E$114:$E$118</formula1>
    </dataValidation>
    <dataValidation type="list" allowBlank="1" showInputMessage="1" showErrorMessage="1" sqref="H24 H16:H18" xr:uid="{00000000-0002-0000-0A00-000002000000}">
      <formula1>$S$2:$S$4</formula1>
    </dataValidation>
  </dataValidations>
  <pageMargins left="0.70866141732283472" right="0.70866141732283472" top="0.74803149606299213" bottom="0.74803149606299213" header="0.31496062992125984" footer="0.31496062992125984"/>
  <pageSetup paperSize="8" scale="47" fitToHeight="2" orientation="landscape" r:id="rId1"/>
  <headerFooter>
    <oddHeader>&amp;L&amp;D&amp;C&amp;F&amp;R&amp;T</oddHeader>
    <oddFooter>&amp;L&amp;P &amp;"Arial,Italic"of &amp;"Arial,Regular"&amp;N&amp;C&amp;A</oddFooter>
  </headerFooter>
  <rowBreaks count="1" manualBreakCount="1">
    <brk id="94" max="16"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3000000}">
          <x14:formula1>
            <xm:f>'Fixed Data for Energy Costs'!$B$30:$B$33</xm:f>
          </x14:formula1>
          <xm:sqref>E13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B1:T177"/>
  <sheetViews>
    <sheetView showGridLines="0" view="pageBreakPreview" zoomScaleNormal="100" zoomScaleSheetLayoutView="100" workbookViewId="0">
      <selection activeCell="H24" sqref="H24"/>
    </sheetView>
  </sheetViews>
  <sheetFormatPr defaultColWidth="7.109375" defaultRowHeight="15"/>
  <cols>
    <col min="1" max="1" width="1.77734375" style="104" customWidth="1"/>
    <col min="2" max="2" width="35.21875" style="104" customWidth="1"/>
    <col min="3" max="3" width="9.6640625" style="104" customWidth="1"/>
    <col min="4" max="4" width="11.77734375" style="104" customWidth="1"/>
    <col min="5" max="5" width="31.44140625" style="104" customWidth="1"/>
    <col min="6" max="6" width="12.77734375" style="104" customWidth="1"/>
    <col min="7" max="8" width="13.77734375" style="104" customWidth="1"/>
    <col min="9" max="9" width="13.44140625" style="104" customWidth="1"/>
    <col min="10" max="10" width="14.21875" style="104" customWidth="1"/>
    <col min="11" max="11" width="8.44140625" style="104" customWidth="1"/>
    <col min="12" max="12" width="17.77734375" style="104" customWidth="1"/>
    <col min="13" max="13" width="7.33203125" style="104" customWidth="1"/>
    <col min="14" max="14" width="9.109375" style="104" customWidth="1"/>
    <col min="15" max="16" width="7.109375" style="104" customWidth="1"/>
    <col min="17" max="17" width="6.5546875" style="104" customWidth="1"/>
    <col min="18" max="18" width="8" style="104" customWidth="1"/>
    <col min="19" max="19" width="1.88671875" style="104" customWidth="1"/>
    <col min="20" max="16384" width="7.109375" style="104"/>
  </cols>
  <sheetData>
    <row r="1" spans="2:19" ht="9.9499999999999993" customHeight="1"/>
    <row r="2" spans="2:19" ht="26.25">
      <c r="B2" s="566" t="str">
        <f>Summary!B1</f>
        <v>TMTii 52</v>
      </c>
      <c r="C2" s="431"/>
      <c r="D2" s="811" t="s">
        <v>3</v>
      </c>
      <c r="E2" s="811"/>
      <c r="F2" s="811"/>
      <c r="G2" s="811"/>
      <c r="H2" s="811"/>
      <c r="I2" s="526"/>
      <c r="S2" s="119" t="s">
        <v>292</v>
      </c>
    </row>
    <row r="3" spans="2:19" s="72" customFormat="1" ht="16.5" thickBot="1">
      <c r="B3" s="4"/>
      <c r="S3" s="119" t="s">
        <v>175</v>
      </c>
    </row>
    <row r="4" spans="2:19" s="72" customFormat="1" ht="16.5" thickBot="1">
      <c r="B4" s="827" t="s">
        <v>255</v>
      </c>
      <c r="C4" s="694"/>
      <c r="D4" s="828" t="str">
        <f>Summary!E3</f>
        <v>Please Enter Company Name Here</v>
      </c>
      <c r="E4" s="828"/>
      <c r="F4" s="828"/>
      <c r="G4" s="828"/>
      <c r="H4" s="829"/>
      <c r="I4" s="5"/>
      <c r="J4" s="74"/>
      <c r="K4" s="74"/>
      <c r="L4" s="74"/>
      <c r="M4" s="74"/>
      <c r="N4" s="74"/>
      <c r="S4" s="103" t="s">
        <v>221</v>
      </c>
    </row>
    <row r="5" spans="2:19" s="72" customFormat="1" ht="15.75">
      <c r="B5" s="64"/>
      <c r="C5" s="5"/>
    </row>
    <row r="6" spans="2:19" ht="20.100000000000001" customHeight="1">
      <c r="B6" s="808" t="s">
        <v>258</v>
      </c>
      <c r="C6" s="808"/>
      <c r="D6" s="808"/>
      <c r="E6" s="808"/>
      <c r="F6" s="808"/>
      <c r="G6" s="808"/>
      <c r="H6" s="808"/>
    </row>
    <row r="7" spans="2:19" ht="20.100000000000001" customHeight="1">
      <c r="B7" s="808" t="s">
        <v>118</v>
      </c>
      <c r="C7" s="808"/>
      <c r="D7" s="808"/>
      <c r="E7" s="808"/>
      <c r="F7" s="808"/>
      <c r="G7" s="808"/>
      <c r="H7" s="808"/>
    </row>
    <row r="8" spans="2:19" ht="20.100000000000001" customHeight="1">
      <c r="B8" s="808" t="s">
        <v>123</v>
      </c>
      <c r="C8" s="808"/>
      <c r="D8" s="808"/>
      <c r="E8" s="808"/>
      <c r="F8" s="808"/>
      <c r="G8" s="808"/>
      <c r="H8" s="808"/>
    </row>
    <row r="9" spans="2:19" s="56" customFormat="1" ht="20.100000000000001" customHeight="1" thickBot="1">
      <c r="B9" s="808" t="s">
        <v>143</v>
      </c>
      <c r="C9" s="808"/>
      <c r="D9" s="808"/>
      <c r="E9" s="808"/>
      <c r="F9" s="808"/>
      <c r="G9" s="808"/>
      <c r="H9" s="808"/>
    </row>
    <row r="10" spans="2:19" s="120" customFormat="1" ht="16.5" thickBot="1">
      <c r="B10" s="698" t="s">
        <v>118</v>
      </c>
      <c r="C10" s="699"/>
      <c r="D10" s="699"/>
      <c r="E10" s="699"/>
      <c r="F10" s="699"/>
      <c r="G10" s="699"/>
      <c r="H10" s="699"/>
      <c r="I10" s="699"/>
      <c r="J10" s="699"/>
      <c r="K10" s="700"/>
    </row>
    <row r="11" spans="2:19" s="120" customFormat="1" ht="16.5" thickBot="1"/>
    <row r="12" spans="2:19" ht="16.5" thickBot="1">
      <c r="B12" s="989" t="s">
        <v>259</v>
      </c>
      <c r="C12" s="905"/>
      <c r="D12" s="905"/>
      <c r="E12" s="905"/>
      <c r="F12" s="905"/>
      <c r="G12" s="906"/>
      <c r="I12" s="106"/>
      <c r="J12" s="106"/>
      <c r="K12" s="106"/>
      <c r="L12" s="106"/>
      <c r="M12" s="106"/>
    </row>
    <row r="13" spans="2:19" ht="16.5" thickBot="1">
      <c r="B13" s="989" t="s">
        <v>214</v>
      </c>
      <c r="C13" s="905"/>
      <c r="D13" s="906"/>
      <c r="E13" s="303" t="s">
        <v>215</v>
      </c>
      <c r="F13" s="1026" t="s">
        <v>219</v>
      </c>
      <c r="G13" s="906"/>
      <c r="I13" s="106"/>
      <c r="J13" s="106"/>
      <c r="K13" s="106"/>
      <c r="L13" s="106"/>
      <c r="M13" s="106"/>
    </row>
    <row r="14" spans="2:19" ht="15.75" thickBot="1">
      <c r="B14" s="836" t="s">
        <v>45</v>
      </c>
      <c r="C14" s="837"/>
      <c r="D14" s="837"/>
      <c r="E14" s="837"/>
      <c r="F14" s="837"/>
      <c r="G14" s="838"/>
      <c r="I14" s="41"/>
      <c r="J14" s="106"/>
      <c r="K14" s="106"/>
      <c r="L14" s="106"/>
      <c r="M14" s="106"/>
    </row>
    <row r="15" spans="2:19" ht="16.5" thickBot="1">
      <c r="B15" s="914" t="s">
        <v>46</v>
      </c>
      <c r="C15" s="1043"/>
      <c r="D15" s="1044" t="s">
        <v>47</v>
      </c>
      <c r="E15" s="1045"/>
      <c r="F15" s="159" t="s">
        <v>48</v>
      </c>
      <c r="G15" s="294" t="s">
        <v>49</v>
      </c>
      <c r="H15" s="158" t="s">
        <v>220</v>
      </c>
      <c r="I15" s="107"/>
      <c r="J15" s="107"/>
      <c r="K15" s="107"/>
      <c r="L15" s="107"/>
      <c r="M15" s="107"/>
    </row>
    <row r="16" spans="2:19" ht="16.5" customHeight="1" thickBot="1">
      <c r="B16" s="1033" t="s">
        <v>50</v>
      </c>
      <c r="C16" s="1034"/>
      <c r="D16" s="936" t="str">
        <f>VLOOKUP(F$31,'Fixed Data for Energy Costs'!$B$7:$G$13,2)</f>
        <v>OFF</v>
      </c>
      <c r="E16" s="937"/>
      <c r="F16" s="536" t="s">
        <v>51</v>
      </c>
      <c r="G16" s="522"/>
      <c r="H16" s="525" t="s">
        <v>292</v>
      </c>
      <c r="I16" s="108" t="str">
        <f>IF(AND(G16&lt;&gt;"",H16=""),"ERROR","")</f>
        <v/>
      </c>
      <c r="J16" s="106"/>
      <c r="K16" s="106"/>
      <c r="L16" s="106"/>
      <c r="M16" s="106"/>
    </row>
    <row r="17" spans="2:19" ht="16.5" customHeight="1" thickBot="1">
      <c r="B17" s="1033" t="s">
        <v>52</v>
      </c>
      <c r="C17" s="1034"/>
      <c r="D17" s="938" t="str">
        <f>VLOOKUP(F$31,'Fixed Data for Energy Costs'!$B$7:$G$13,3)</f>
        <v>Congestion Pictogram</v>
      </c>
      <c r="E17" s="939"/>
      <c r="F17" s="161" t="str">
        <f>VLOOKUP(F$31,'Fixed Data for Energy Costs'!$B$7:$G$13,4)</f>
        <v>08</v>
      </c>
      <c r="G17" s="524"/>
      <c r="H17" s="295" t="s">
        <v>292</v>
      </c>
      <c r="I17" s="108" t="str">
        <f>IF(AND(G17&lt;&gt;"",H17=""),"ERROR","")</f>
        <v/>
      </c>
      <c r="J17" s="41"/>
      <c r="K17" s="41"/>
      <c r="L17" s="41"/>
      <c r="M17" s="41"/>
    </row>
    <row r="18" spans="2:19" ht="16.5" customHeight="1" thickBot="1">
      <c r="B18" s="1033" t="s">
        <v>53</v>
      </c>
      <c r="C18" s="1034"/>
      <c r="D18" s="945" t="str">
        <f>VLOOKUP(F$31,'Fixed Data for Energy Costs'!$B$7:$G$13,5)</f>
        <v>Accident Pictogram</v>
      </c>
      <c r="E18" s="946"/>
      <c r="F18" s="537" t="str">
        <f>VLOOKUP(F$31,'Fixed Data for Energy Costs'!$B$7:$G$13,6)</f>
        <v>04</v>
      </c>
      <c r="G18" s="523"/>
      <c r="H18" s="233" t="s">
        <v>292</v>
      </c>
      <c r="I18" s="108" t="str">
        <f>IF(AND(G18&lt;&gt;"",H18=""),"ERROR","")</f>
        <v/>
      </c>
      <c r="J18" s="107"/>
      <c r="K18" s="107"/>
      <c r="L18" s="107"/>
      <c r="M18" s="107"/>
    </row>
    <row r="19" spans="2:19" ht="15.75" customHeight="1" thickBot="1">
      <c r="B19" s="859" t="s">
        <v>54</v>
      </c>
      <c r="C19" s="860"/>
      <c r="D19" s="860"/>
      <c r="E19" s="861"/>
      <c r="F19" s="183"/>
      <c r="G19" s="521"/>
      <c r="H19" s="105"/>
      <c r="I19" s="106"/>
      <c r="J19" s="106"/>
      <c r="K19" s="106"/>
      <c r="L19" s="107"/>
      <c r="M19" s="107"/>
    </row>
    <row r="20" spans="2:19" ht="15.75" customHeight="1" thickBot="1">
      <c r="B20" s="1033" t="s">
        <v>55</v>
      </c>
      <c r="C20" s="1034"/>
      <c r="D20" s="1046" t="s">
        <v>132</v>
      </c>
      <c r="E20" s="1047"/>
      <c r="F20" s="184"/>
      <c r="G20" s="184"/>
      <c r="H20" s="105"/>
      <c r="I20" s="106"/>
      <c r="J20" s="106"/>
      <c r="K20" s="106"/>
      <c r="L20" s="107"/>
      <c r="M20" s="107"/>
    </row>
    <row r="21" spans="2:19" ht="15.75" customHeight="1" thickBot="1">
      <c r="B21" s="1027" t="s">
        <v>293</v>
      </c>
      <c r="C21" s="1028"/>
      <c r="D21" s="297"/>
      <c r="E21" s="430" t="s">
        <v>7</v>
      </c>
      <c r="F21" s="184"/>
      <c r="G21" s="184"/>
      <c r="H21" s="105"/>
      <c r="I21" s="106"/>
      <c r="J21" s="106"/>
      <c r="K21" s="106"/>
      <c r="L21" s="107"/>
      <c r="M21" s="107"/>
    </row>
    <row r="22" spans="2:19" ht="15.75" customHeight="1" thickBot="1">
      <c r="B22" s="1033" t="s">
        <v>133</v>
      </c>
      <c r="C22" s="1034"/>
      <c r="D22" s="297"/>
      <c r="E22" s="430" t="s">
        <v>23</v>
      </c>
      <c r="F22" s="184"/>
      <c r="G22" s="184"/>
      <c r="H22" s="105"/>
      <c r="I22" s="106"/>
      <c r="J22" s="106"/>
      <c r="K22" s="106"/>
      <c r="L22" s="107"/>
      <c r="M22" s="107"/>
    </row>
    <row r="23" spans="2:19" ht="15.75" customHeight="1" thickBot="1">
      <c r="B23" s="1033" t="s">
        <v>134</v>
      </c>
      <c r="C23" s="1034"/>
      <c r="D23" s="297"/>
      <c r="E23" s="430" t="s">
        <v>135</v>
      </c>
      <c r="F23" s="185"/>
      <c r="G23" s="185"/>
      <c r="H23" s="159" t="s">
        <v>220</v>
      </c>
      <c r="I23" s="106"/>
      <c r="J23" s="106"/>
      <c r="K23" s="106"/>
      <c r="L23" s="107"/>
      <c r="M23" s="107"/>
    </row>
    <row r="24" spans="2:19" ht="16.5" thickBot="1">
      <c r="B24" s="1029" t="s">
        <v>222</v>
      </c>
      <c r="C24" s="1030"/>
      <c r="D24" s="1031"/>
      <c r="E24" s="1032"/>
      <c r="F24" s="302"/>
      <c r="G24" s="527" t="s">
        <v>58</v>
      </c>
      <c r="H24" s="295" t="s">
        <v>292</v>
      </c>
      <c r="I24" s="108" t="str">
        <f>IF(AND(F24&lt;&gt;"",H24=""),"ERROR","")</f>
        <v/>
      </c>
      <c r="J24" s="106"/>
      <c r="K24" s="106"/>
      <c r="L24" s="107"/>
      <c r="M24" s="107"/>
    </row>
    <row r="25" spans="2:19" ht="15.75" thickBot="1"/>
    <row r="26" spans="2:19" ht="16.5" thickBot="1">
      <c r="B26" s="914" t="s">
        <v>180</v>
      </c>
      <c r="C26" s="915"/>
      <c r="D26" s="915"/>
      <c r="E26" s="915"/>
      <c r="F26" s="925"/>
      <c r="H26" s="106"/>
      <c r="I26" s="106"/>
      <c r="J26" s="106"/>
      <c r="K26" s="106"/>
      <c r="L26" s="106"/>
      <c r="M26" s="106"/>
      <c r="O26" s="106"/>
      <c r="P26" s="106"/>
      <c r="Q26" s="106"/>
      <c r="R26" s="106"/>
      <c r="S26" s="106"/>
    </row>
    <row r="27" spans="2:19" ht="15.75" thickBot="1">
      <c r="B27" s="1035" t="s">
        <v>122</v>
      </c>
      <c r="C27" s="1035"/>
      <c r="D27" s="1035"/>
      <c r="E27" s="1035"/>
      <c r="F27" s="1035"/>
      <c r="H27" s="106"/>
      <c r="I27" s="106"/>
      <c r="J27" s="106"/>
      <c r="K27" s="106"/>
      <c r="L27" s="107"/>
      <c r="M27" s="107"/>
      <c r="O27" s="107"/>
      <c r="P27" s="107"/>
      <c r="Q27" s="107"/>
      <c r="R27" s="107"/>
      <c r="S27" s="107"/>
    </row>
    <row r="28" spans="2:19" ht="16.5" customHeight="1" thickBot="1">
      <c r="B28" s="1036">
        <f>'Fixed Data for Energy Costs'!D26</f>
        <v>9.76</v>
      </c>
      <c r="C28" s="1036"/>
      <c r="D28" s="1036"/>
      <c r="E28" s="1036"/>
      <c r="F28" s="1036"/>
      <c r="H28" s="53"/>
      <c r="I28" s="54"/>
      <c r="J28" s="110"/>
      <c r="K28" s="110"/>
      <c r="L28" s="110"/>
      <c r="M28" s="60"/>
      <c r="O28" s="106"/>
      <c r="P28" s="106"/>
      <c r="Q28" s="106"/>
      <c r="R28" s="106"/>
      <c r="S28" s="106"/>
    </row>
    <row r="29" spans="2:19" ht="16.5" customHeight="1" thickBot="1">
      <c r="B29" s="1035" t="s">
        <v>116</v>
      </c>
      <c r="C29" s="1035"/>
      <c r="D29" s="1035"/>
      <c r="E29" s="1035"/>
      <c r="F29" s="1035"/>
      <c r="H29" s="53"/>
      <c r="I29" s="53"/>
      <c r="J29" s="57"/>
      <c r="K29" s="57"/>
      <c r="L29" s="110"/>
      <c r="M29" s="60"/>
      <c r="O29" s="107"/>
      <c r="P29" s="107"/>
      <c r="Q29" s="107"/>
      <c r="R29" s="107"/>
      <c r="S29" s="107"/>
    </row>
    <row r="30" spans="2:19" ht="15.75" customHeight="1" thickBot="1">
      <c r="B30" s="1036">
        <f>'Fixed Data for Energy Costs'!D27</f>
        <v>2.8000000000000001E-2</v>
      </c>
      <c r="C30" s="1036"/>
      <c r="D30" s="1036"/>
      <c r="E30" s="1036"/>
      <c r="F30" s="1036"/>
      <c r="H30" s="58"/>
      <c r="I30" s="107"/>
      <c r="J30" s="107"/>
      <c r="K30" s="107"/>
      <c r="L30" s="107"/>
      <c r="M30" s="107"/>
      <c r="O30" s="106"/>
      <c r="P30" s="106"/>
      <c r="Q30" s="106"/>
      <c r="R30" s="107"/>
      <c r="S30" s="107"/>
    </row>
    <row r="31" spans="2:19" ht="15.75" customHeight="1" thickBot="1">
      <c r="B31" s="1035" t="s">
        <v>56</v>
      </c>
      <c r="C31" s="1035"/>
      <c r="D31" s="1035"/>
      <c r="E31" s="1035"/>
      <c r="F31" s="489" t="s">
        <v>5</v>
      </c>
      <c r="H31" s="107"/>
      <c r="I31" s="107"/>
      <c r="J31" s="107"/>
      <c r="K31" s="59"/>
      <c r="L31" s="107"/>
      <c r="M31" s="107"/>
      <c r="O31" s="106"/>
      <c r="P31" s="106"/>
      <c r="Q31" s="106"/>
      <c r="R31" s="107"/>
      <c r="S31" s="107"/>
    </row>
    <row r="32" spans="2:19" ht="15.75" thickBot="1">
      <c r="B32" s="1035" t="s">
        <v>57</v>
      </c>
      <c r="C32" s="1035"/>
      <c r="D32" s="1035"/>
      <c r="E32" s="1035"/>
      <c r="F32" s="489">
        <f>VLOOKUP(F$31,'Fixed Data for Energy Costs'!$B$7:$H$13,7)</f>
        <v>15</v>
      </c>
      <c r="H32" s="865"/>
      <c r="I32" s="865"/>
      <c r="J32" s="865"/>
      <c r="K32" s="865"/>
      <c r="L32" s="52"/>
      <c r="M32" s="55"/>
      <c r="O32" s="106"/>
      <c r="P32" s="106"/>
      <c r="Q32" s="106"/>
      <c r="R32" s="107"/>
      <c r="S32" s="107"/>
    </row>
    <row r="33" spans="2:19">
      <c r="B33" s="106"/>
      <c r="C33" s="106"/>
      <c r="D33" s="106"/>
      <c r="E33" s="106"/>
      <c r="F33" s="106"/>
      <c r="H33" s="110"/>
      <c r="I33" s="110"/>
      <c r="J33" s="110"/>
      <c r="K33" s="110"/>
      <c r="L33" s="52"/>
      <c r="M33" s="55"/>
      <c r="O33" s="106"/>
      <c r="P33" s="106"/>
      <c r="Q33" s="106"/>
      <c r="R33" s="107"/>
      <c r="S33" s="107"/>
    </row>
    <row r="34" spans="2:19" ht="39.950000000000003" customHeight="1">
      <c r="B34" s="929" t="s">
        <v>312</v>
      </c>
      <c r="C34" s="929"/>
      <c r="D34" s="929"/>
      <c r="E34" s="929"/>
      <c r="F34" s="929"/>
      <c r="G34" s="929"/>
      <c r="H34" s="929"/>
      <c r="I34" s="929"/>
      <c r="J34" s="929"/>
      <c r="K34" s="929"/>
      <c r="L34" s="109"/>
      <c r="M34" s="109"/>
    </row>
    <row r="35" spans="2:19" ht="27" customHeight="1">
      <c r="B35" s="882" t="s">
        <v>310</v>
      </c>
      <c r="C35" s="882"/>
      <c r="D35" s="882"/>
      <c r="E35" s="882"/>
      <c r="F35" s="882"/>
      <c r="G35" s="882"/>
      <c r="H35" s="882"/>
      <c r="I35" s="882"/>
      <c r="J35" s="882"/>
      <c r="K35" s="119"/>
    </row>
    <row r="36" spans="2:19" ht="27" customHeight="1">
      <c r="B36" s="821" t="s">
        <v>311</v>
      </c>
      <c r="C36" s="821"/>
      <c r="D36" s="821"/>
      <c r="E36" s="821"/>
      <c r="F36" s="821"/>
      <c r="G36" s="821"/>
      <c r="H36" s="821"/>
      <c r="I36" s="821"/>
      <c r="J36" s="821"/>
      <c r="K36" s="119"/>
    </row>
    <row r="37" spans="2:19" s="119" customFormat="1" ht="27" customHeight="1" thickBot="1">
      <c r="B37" s="429"/>
      <c r="C37" s="429"/>
      <c r="D37" s="429"/>
      <c r="E37" s="429"/>
      <c r="F37" s="429"/>
      <c r="G37" s="429"/>
      <c r="H37" s="429"/>
      <c r="I37" s="429"/>
      <c r="J37" s="429"/>
    </row>
    <row r="38" spans="2:19" ht="15.75" thickBot="1">
      <c r="B38" s="1051" t="s">
        <v>67</v>
      </c>
      <c r="C38" s="1051"/>
      <c r="D38" s="1051"/>
      <c r="E38" s="519">
        <f>'Fixed Data for Energy Costs'!D14</f>
        <v>4</v>
      </c>
      <c r="F38" s="241" t="s">
        <v>68</v>
      </c>
    </row>
    <row r="39" spans="2:19" ht="15.75" thickBot="1">
      <c r="B39" s="1051" t="s">
        <v>71</v>
      </c>
      <c r="C39" s="1051"/>
      <c r="D39" s="1051"/>
      <c r="E39" s="519">
        <v>1</v>
      </c>
      <c r="F39" s="241" t="s">
        <v>68</v>
      </c>
    </row>
    <row r="40" spans="2:19" ht="15.75" thickBot="1">
      <c r="B40" s="1051" t="s">
        <v>72</v>
      </c>
      <c r="C40" s="1051"/>
      <c r="D40" s="1051"/>
      <c r="E40" s="519">
        <f>24-E38-E39</f>
        <v>19</v>
      </c>
      <c r="F40" s="241" t="s">
        <v>68</v>
      </c>
    </row>
    <row r="41" spans="2:19">
      <c r="B41" s="42"/>
      <c r="C41" s="42"/>
      <c r="D41" s="42"/>
      <c r="E41" s="43"/>
      <c r="F41" s="42"/>
    </row>
    <row r="42" spans="2:19" ht="15.75" customHeight="1" thickBot="1">
      <c r="B42" s="40" t="s">
        <v>260</v>
      </c>
    </row>
    <row r="43" spans="2:19" ht="15.75" thickBot="1">
      <c r="B43" s="1052" t="s">
        <v>294</v>
      </c>
      <c r="C43" s="1053"/>
      <c r="D43" s="1053"/>
      <c r="E43" s="1053"/>
      <c r="F43" s="1053"/>
      <c r="G43" s="1053"/>
      <c r="H43" s="1054"/>
      <c r="I43" s="155">
        <f>IF(OR($I$16="ERROR",$I$17="ERROR",$I$18="ERROR",$I$24="ERROR"),"ERROR",$B$73)</f>
        <v>0</v>
      </c>
    </row>
    <row r="44" spans="2:19" ht="16.5" thickBot="1">
      <c r="B44" s="1052" t="s">
        <v>112</v>
      </c>
      <c r="C44" s="1053"/>
      <c r="D44" s="1053"/>
      <c r="E44" s="1053"/>
      <c r="F44" s="1053"/>
      <c r="G44" s="1053"/>
      <c r="H44" s="1054"/>
      <c r="I44" s="156">
        <f>'Sign Charges'!C17</f>
        <v>79</v>
      </c>
    </row>
    <row r="45" spans="2:19" ht="16.5" thickBot="1">
      <c r="B45" s="1048" t="s">
        <v>113</v>
      </c>
      <c r="C45" s="1049"/>
      <c r="D45" s="1049"/>
      <c r="E45" s="1049"/>
      <c r="F45" s="1049"/>
      <c r="G45" s="1049"/>
      <c r="H45" s="1050"/>
      <c r="I45" s="157">
        <f>I44*I43</f>
        <v>0</v>
      </c>
    </row>
    <row r="47" spans="2:19" ht="15.75" customHeight="1" thickBot="1">
      <c r="B47" s="40" t="s">
        <v>261</v>
      </c>
    </row>
    <row r="48" spans="2:19" ht="15" customHeight="1" thickBot="1">
      <c r="B48" s="836" t="s">
        <v>60</v>
      </c>
      <c r="C48" s="837"/>
      <c r="D48" s="837"/>
      <c r="E48" s="838"/>
      <c r="G48" s="833" t="s">
        <v>59</v>
      </c>
      <c r="H48" s="834"/>
      <c r="I48" s="834"/>
      <c r="J48" s="835"/>
      <c r="L48" s="42"/>
      <c r="M48" s="42"/>
      <c r="N48" s="42"/>
      <c r="O48" s="42"/>
      <c r="P48" s="42"/>
    </row>
    <row r="49" spans="2:16" ht="15" customHeight="1" thickBot="1">
      <c r="B49" s="962">
        <f>(G51*B28)/100</f>
        <v>0</v>
      </c>
      <c r="C49" s="963"/>
      <c r="D49" s="963"/>
      <c r="E49" s="964"/>
      <c r="F49" s="44"/>
      <c r="G49" s="1023">
        <f>MAX(SUM(G124:G148),I153)</f>
        <v>0</v>
      </c>
      <c r="H49" s="1024"/>
      <c r="I49" s="1024"/>
      <c r="J49" s="1025"/>
      <c r="L49" s="42"/>
      <c r="M49" s="42"/>
      <c r="N49" s="42"/>
      <c r="O49" s="42"/>
      <c r="P49" s="42"/>
    </row>
    <row r="50" spans="2:16" ht="15.75" customHeight="1" thickBot="1">
      <c r="B50" s="836" t="s">
        <v>62</v>
      </c>
      <c r="C50" s="837"/>
      <c r="D50" s="837"/>
      <c r="E50" s="838"/>
      <c r="G50" s="823" t="s">
        <v>61</v>
      </c>
      <c r="H50" s="824"/>
      <c r="I50" s="824"/>
      <c r="J50" s="825"/>
      <c r="L50" s="42"/>
      <c r="M50" s="42"/>
      <c r="N50" s="42"/>
      <c r="O50" s="42"/>
      <c r="P50" s="42"/>
    </row>
    <row r="51" spans="2:16" ht="15.75" customHeight="1" thickBot="1">
      <c r="B51" s="962">
        <f>B49*365.26</f>
        <v>0</v>
      </c>
      <c r="C51" s="963"/>
      <c r="D51" s="963"/>
      <c r="E51" s="964"/>
      <c r="G51" s="1023">
        <f>(F24/1000)*G49</f>
        <v>0</v>
      </c>
      <c r="H51" s="1024"/>
      <c r="I51" s="1024"/>
      <c r="J51" s="1025"/>
      <c r="L51" s="42"/>
      <c r="M51" s="42"/>
      <c r="N51" s="42"/>
      <c r="O51" s="42"/>
      <c r="P51" s="42"/>
    </row>
    <row r="52" spans="2:16" ht="15.75" customHeight="1" thickBot="1">
      <c r="B52" s="836" t="s">
        <v>107</v>
      </c>
      <c r="C52" s="837"/>
      <c r="D52" s="837"/>
      <c r="E52" s="838"/>
      <c r="G52" s="823" t="s">
        <v>63</v>
      </c>
      <c r="H52" s="824"/>
      <c r="I52" s="824"/>
      <c r="J52" s="825"/>
      <c r="L52" s="42"/>
      <c r="M52" s="42"/>
      <c r="N52" s="42"/>
      <c r="O52" s="42"/>
      <c r="P52" s="42"/>
    </row>
    <row r="53" spans="2:16" ht="15.75" customHeight="1" thickBot="1">
      <c r="B53" s="962">
        <f>F32*B51</f>
        <v>0</v>
      </c>
      <c r="C53" s="963"/>
      <c r="D53" s="963"/>
      <c r="E53" s="964"/>
      <c r="G53" s="1020">
        <f>G51*365.26</f>
        <v>0</v>
      </c>
      <c r="H53" s="1021"/>
      <c r="I53" s="1021"/>
      <c r="J53" s="1022"/>
      <c r="L53" s="42"/>
      <c r="M53" s="42"/>
      <c r="N53" s="42"/>
      <c r="O53" s="42"/>
      <c r="P53" s="42"/>
    </row>
    <row r="54" spans="2:16" ht="15.75" customHeight="1" thickBot="1">
      <c r="B54" s="836" t="s">
        <v>108</v>
      </c>
      <c r="C54" s="837"/>
      <c r="D54" s="837"/>
      <c r="E54" s="838"/>
      <c r="G54" s="823" t="s">
        <v>64</v>
      </c>
      <c r="H54" s="824"/>
      <c r="I54" s="824"/>
      <c r="J54" s="825"/>
      <c r="L54" s="42"/>
      <c r="M54" s="42"/>
      <c r="N54" s="42"/>
      <c r="O54" s="42"/>
      <c r="P54" s="42"/>
    </row>
    <row r="55" spans="2:16" ht="15.75" customHeight="1" thickBot="1">
      <c r="B55" s="962">
        <f>SUM(D77:E91)</f>
        <v>0</v>
      </c>
      <c r="C55" s="963"/>
      <c r="D55" s="963"/>
      <c r="E55" s="964"/>
      <c r="G55" s="1020">
        <f>F32*G53</f>
        <v>0</v>
      </c>
      <c r="H55" s="1021"/>
      <c r="I55" s="1021"/>
      <c r="J55" s="1022"/>
      <c r="L55" s="42"/>
      <c r="M55" s="42"/>
      <c r="N55" s="42"/>
      <c r="O55" s="42"/>
      <c r="P55" s="42"/>
    </row>
    <row r="56" spans="2:16" ht="15.75" thickBot="1">
      <c r="B56" s="41"/>
      <c r="C56" s="41"/>
      <c r="D56" s="41"/>
      <c r="E56" s="41"/>
      <c r="I56" s="45"/>
      <c r="L56" s="107"/>
      <c r="M56" s="107"/>
      <c r="N56" s="107"/>
      <c r="O56" s="107"/>
      <c r="P56" s="107"/>
    </row>
    <row r="57" spans="2:16" ht="14.25" customHeight="1" thickBot="1">
      <c r="B57" s="836" t="s">
        <v>65</v>
      </c>
      <c r="C57" s="837"/>
      <c r="D57" s="837"/>
      <c r="E57" s="838"/>
      <c r="G57" s="836" t="s">
        <v>66</v>
      </c>
      <c r="H57" s="837"/>
      <c r="I57" s="837"/>
      <c r="J57" s="838"/>
      <c r="L57" s="46"/>
      <c r="M57" s="46"/>
      <c r="N57" s="46"/>
      <c r="O57" s="46"/>
      <c r="P57" s="46"/>
    </row>
    <row r="58" spans="2:16" ht="18" customHeight="1" thickBot="1">
      <c r="B58" s="962">
        <f>(G58*B28)/100</f>
        <v>0</v>
      </c>
      <c r="C58" s="963"/>
      <c r="D58" s="963"/>
      <c r="E58" s="964"/>
      <c r="G58" s="969">
        <f>(E40*G16) + (E38*G17) + (E39*G18)</f>
        <v>0</v>
      </c>
      <c r="H58" s="970"/>
      <c r="I58" s="970"/>
      <c r="J58" s="971"/>
      <c r="L58" s="42"/>
      <c r="M58" s="42"/>
      <c r="N58" s="42"/>
      <c r="O58" s="43"/>
      <c r="P58" s="42"/>
    </row>
    <row r="59" spans="2:16" ht="15.75" customHeight="1" thickBot="1">
      <c r="B59" s="836" t="s">
        <v>69</v>
      </c>
      <c r="C59" s="837"/>
      <c r="D59" s="837"/>
      <c r="E59" s="838"/>
      <c r="G59" s="836" t="s">
        <v>70</v>
      </c>
      <c r="H59" s="837"/>
      <c r="I59" s="837"/>
      <c r="J59" s="838"/>
      <c r="L59" s="42"/>
      <c r="M59" s="42"/>
      <c r="N59" s="42"/>
      <c r="O59" s="43"/>
      <c r="P59" s="42"/>
    </row>
    <row r="60" spans="2:16" ht="15" customHeight="1" thickBot="1">
      <c r="B60" s="962">
        <f>B58*365.26</f>
        <v>0</v>
      </c>
      <c r="C60" s="963"/>
      <c r="D60" s="963"/>
      <c r="E60" s="964"/>
      <c r="G60" s="969">
        <f>G58*365.26</f>
        <v>0</v>
      </c>
      <c r="H60" s="970"/>
      <c r="I60" s="970"/>
      <c r="J60" s="971"/>
      <c r="L60" s="42"/>
      <c r="M60" s="42"/>
      <c r="N60" s="42"/>
      <c r="O60" s="43"/>
      <c r="P60" s="42"/>
    </row>
    <row r="61" spans="2:16" ht="15.75" thickBot="1">
      <c r="B61" s="836" t="s">
        <v>110</v>
      </c>
      <c r="C61" s="837"/>
      <c r="D61" s="837"/>
      <c r="E61" s="838"/>
      <c r="G61" s="836" t="s">
        <v>73</v>
      </c>
      <c r="H61" s="837"/>
      <c r="I61" s="837"/>
      <c r="J61" s="838"/>
      <c r="L61" s="42"/>
      <c r="M61" s="42"/>
      <c r="N61" s="42"/>
      <c r="O61" s="42"/>
      <c r="P61" s="42"/>
    </row>
    <row r="62" spans="2:16" ht="15.75" thickBot="1">
      <c r="B62" s="962">
        <f>B60*F32</f>
        <v>0</v>
      </c>
      <c r="C62" s="963"/>
      <c r="D62" s="963"/>
      <c r="E62" s="964"/>
      <c r="G62" s="969">
        <f>F32*G60</f>
        <v>0</v>
      </c>
      <c r="H62" s="970"/>
      <c r="I62" s="970"/>
      <c r="J62" s="971"/>
      <c r="L62" s="42"/>
      <c r="M62" s="42"/>
      <c r="N62" s="42"/>
      <c r="O62" s="42"/>
      <c r="P62" s="42"/>
    </row>
    <row r="63" spans="2:16" ht="15.75" thickBot="1">
      <c r="B63" s="836" t="s">
        <v>109</v>
      </c>
      <c r="C63" s="837"/>
      <c r="D63" s="837"/>
      <c r="E63" s="838"/>
      <c r="G63" s="47"/>
      <c r="H63" s="47"/>
      <c r="I63" s="47"/>
      <c r="J63" s="47"/>
      <c r="L63" s="48"/>
      <c r="M63" s="48"/>
      <c r="N63" s="48"/>
      <c r="O63" s="48"/>
      <c r="P63" s="48"/>
    </row>
    <row r="64" spans="2:16" ht="15.75" thickBot="1">
      <c r="B64" s="962">
        <f>SUM(D95:E109)</f>
        <v>0</v>
      </c>
      <c r="C64" s="963"/>
      <c r="D64" s="963"/>
      <c r="E64" s="964"/>
      <c r="G64" s="47"/>
      <c r="H64" s="47"/>
      <c r="I64" s="47"/>
      <c r="J64" s="47"/>
      <c r="L64" s="48"/>
      <c r="M64" s="48"/>
      <c r="N64" s="48"/>
      <c r="O64" s="48"/>
      <c r="P64" s="48"/>
    </row>
    <row r="65" spans="2:16" ht="15.75" thickBot="1"/>
    <row r="66" spans="2:16" ht="15.75" customHeight="1" thickBot="1">
      <c r="B66" s="836" t="s">
        <v>74</v>
      </c>
      <c r="C66" s="837"/>
      <c r="D66" s="837"/>
      <c r="E66" s="838"/>
      <c r="G66" s="836" t="s">
        <v>75</v>
      </c>
      <c r="H66" s="837"/>
      <c r="I66" s="837"/>
      <c r="J66" s="838"/>
      <c r="L66" s="48"/>
      <c r="M66" s="48"/>
      <c r="N66" s="48"/>
      <c r="O66" s="48"/>
      <c r="P66" s="48"/>
    </row>
    <row r="67" spans="2:16" ht="15.75" thickBot="1">
      <c r="B67" s="962">
        <f>SUM(B58+B49)</f>
        <v>0</v>
      </c>
      <c r="C67" s="963"/>
      <c r="D67" s="963"/>
      <c r="E67" s="964"/>
      <c r="G67" s="969">
        <f>G58+G51</f>
        <v>0</v>
      </c>
      <c r="H67" s="970"/>
      <c r="I67" s="970"/>
      <c r="J67" s="971"/>
      <c r="L67" s="48"/>
      <c r="M67" s="48"/>
      <c r="N67" s="48"/>
      <c r="O67" s="48"/>
      <c r="P67" s="48"/>
    </row>
    <row r="68" spans="2:16" ht="15.75" customHeight="1" thickBot="1">
      <c r="B68" s="836" t="s">
        <v>76</v>
      </c>
      <c r="C68" s="837"/>
      <c r="D68" s="837"/>
      <c r="E68" s="838"/>
      <c r="G68" s="836" t="s">
        <v>77</v>
      </c>
      <c r="H68" s="837"/>
      <c r="I68" s="837"/>
      <c r="J68" s="838"/>
      <c r="L68" s="48"/>
      <c r="M68" s="48"/>
      <c r="N68" s="48"/>
      <c r="O68" s="48"/>
      <c r="P68" s="48"/>
    </row>
    <row r="69" spans="2:16" ht="15.75" thickBot="1">
      <c r="B69" s="962">
        <f>SUM(B51+B60)</f>
        <v>0</v>
      </c>
      <c r="C69" s="963"/>
      <c r="D69" s="963"/>
      <c r="E69" s="964"/>
      <c r="G69" s="969">
        <f>G60+G53</f>
        <v>0</v>
      </c>
      <c r="H69" s="970"/>
      <c r="I69" s="970"/>
      <c r="J69" s="971"/>
      <c r="L69" s="48"/>
      <c r="M69" s="48"/>
      <c r="N69" s="48"/>
      <c r="O69" s="48"/>
      <c r="P69" s="48"/>
    </row>
    <row r="70" spans="2:16" ht="15.75" customHeight="1" thickBot="1">
      <c r="B70" s="836" t="s">
        <v>111</v>
      </c>
      <c r="C70" s="837"/>
      <c r="D70" s="837"/>
      <c r="E70" s="838"/>
      <c r="G70" s="836" t="s">
        <v>78</v>
      </c>
      <c r="H70" s="837"/>
      <c r="I70" s="837"/>
      <c r="J70" s="838"/>
      <c r="L70" s="48"/>
      <c r="M70" s="48"/>
      <c r="N70" s="48"/>
      <c r="O70" s="48"/>
      <c r="P70" s="48"/>
    </row>
    <row r="71" spans="2:16" ht="15.75" thickBot="1">
      <c r="B71" s="962">
        <f>SUM(B62+B53)</f>
        <v>0</v>
      </c>
      <c r="C71" s="963"/>
      <c r="D71" s="963"/>
      <c r="E71" s="964"/>
      <c r="G71" s="969">
        <f>G62+G55</f>
        <v>0</v>
      </c>
      <c r="H71" s="970"/>
      <c r="I71" s="970"/>
      <c r="J71" s="971"/>
      <c r="L71" s="48"/>
      <c r="M71" s="48"/>
      <c r="N71" s="48"/>
      <c r="O71" s="48"/>
      <c r="P71" s="48"/>
    </row>
    <row r="72" spans="2:16" ht="15.75" thickBot="1">
      <c r="B72" s="836" t="s">
        <v>115</v>
      </c>
      <c r="C72" s="837"/>
      <c r="D72" s="837"/>
      <c r="E72" s="838"/>
      <c r="G72" s="49"/>
      <c r="H72" s="106"/>
      <c r="I72" s="106"/>
      <c r="J72" s="106"/>
      <c r="L72" s="48"/>
      <c r="M72" s="48"/>
      <c r="N72" s="48"/>
      <c r="O72" s="48"/>
      <c r="P72" s="48"/>
    </row>
    <row r="73" spans="2:16" ht="15.75" thickBot="1">
      <c r="B73" s="962">
        <f>B64+B55</f>
        <v>0</v>
      </c>
      <c r="C73" s="963"/>
      <c r="D73" s="963"/>
      <c r="E73" s="964"/>
      <c r="G73" s="49"/>
      <c r="H73" s="106"/>
      <c r="I73" s="106"/>
      <c r="J73" s="106"/>
      <c r="L73" s="48"/>
      <c r="M73" s="48"/>
      <c r="N73" s="48"/>
      <c r="O73" s="48"/>
      <c r="P73" s="48"/>
    </row>
    <row r="74" spans="2:16" ht="15.75" thickBot="1"/>
    <row r="75" spans="2:16" ht="16.5" thickBot="1">
      <c r="B75" s="1037" t="s">
        <v>295</v>
      </c>
      <c r="C75" s="1038"/>
      <c r="D75" s="1038"/>
      <c r="E75" s="1039"/>
      <c r="G75" s="44"/>
      <c r="H75" s="44"/>
      <c r="I75" s="44"/>
      <c r="J75" s="44"/>
    </row>
    <row r="76" spans="2:16" ht="15.75" thickBot="1">
      <c r="B76" s="239" t="s">
        <v>102</v>
      </c>
      <c r="C76" s="516" t="s">
        <v>103</v>
      </c>
      <c r="D76" s="823" t="s">
        <v>104</v>
      </c>
      <c r="E76" s="825"/>
      <c r="G76" s="44"/>
      <c r="H76" s="44"/>
      <c r="I76" s="44"/>
      <c r="J76" s="44"/>
    </row>
    <row r="77" spans="2:16" ht="15.75" thickBot="1">
      <c r="B77" s="517">
        <v>1</v>
      </c>
      <c r="C77" s="513">
        <f>IF(B77&lt;='MS4 Energy Costs'!F$32, 1, 0)</f>
        <v>1</v>
      </c>
      <c r="D77" s="1018">
        <f>B51*C77</f>
        <v>0</v>
      </c>
      <c r="E77" s="1019"/>
      <c r="F77" s="50"/>
      <c r="G77" s="44"/>
      <c r="H77" s="44"/>
      <c r="I77" s="51"/>
      <c r="J77" s="2"/>
    </row>
    <row r="78" spans="2:16" ht="15.75" thickBot="1">
      <c r="B78" s="517">
        <v>2</v>
      </c>
      <c r="C78" s="82">
        <f>IF(B78&lt;='MS4 Energy Costs'!F$32, 1, 0)</f>
        <v>1</v>
      </c>
      <c r="D78" s="817">
        <f t="shared" ref="D78:D91" si="0">(D77+(D77*$B$30))*C78</f>
        <v>0</v>
      </c>
      <c r="E78" s="959"/>
      <c r="F78" s="50"/>
      <c r="G78" s="44"/>
      <c r="H78" s="44"/>
      <c r="I78" s="51"/>
      <c r="J78" s="44"/>
    </row>
    <row r="79" spans="2:16" ht="15.75" thickBot="1">
      <c r="B79" s="517">
        <v>3</v>
      </c>
      <c r="C79" s="82">
        <f>IF(B79&lt;='MS4 Energy Costs'!F$32, 1, 0)</f>
        <v>1</v>
      </c>
      <c r="D79" s="817">
        <f t="shared" si="0"/>
        <v>0</v>
      </c>
      <c r="E79" s="959"/>
      <c r="F79" s="50"/>
      <c r="G79" s="44"/>
      <c r="H79" s="44"/>
      <c r="I79" s="51"/>
      <c r="J79" s="44"/>
    </row>
    <row r="80" spans="2:16" ht="15.75" thickBot="1">
      <c r="B80" s="517">
        <v>4</v>
      </c>
      <c r="C80" s="82">
        <f>IF(B80&lt;='MS4 Energy Costs'!F$32, 1, 0)</f>
        <v>1</v>
      </c>
      <c r="D80" s="817">
        <f t="shared" si="0"/>
        <v>0</v>
      </c>
      <c r="E80" s="959"/>
      <c r="F80" s="50"/>
      <c r="G80" s="44"/>
      <c r="H80" s="44"/>
      <c r="I80" s="51"/>
      <c r="J80" s="44"/>
    </row>
    <row r="81" spans="2:10" ht="15.75" thickBot="1">
      <c r="B81" s="517">
        <v>5</v>
      </c>
      <c r="C81" s="82">
        <f>IF(B81&lt;='MS4 Energy Costs'!F$32, 1, 0)</f>
        <v>1</v>
      </c>
      <c r="D81" s="817">
        <f t="shared" si="0"/>
        <v>0</v>
      </c>
      <c r="E81" s="959"/>
      <c r="F81" s="50"/>
      <c r="G81" s="44" t="s">
        <v>155</v>
      </c>
      <c r="H81" s="44"/>
      <c r="I81" s="51"/>
      <c r="J81" s="44"/>
    </row>
    <row r="82" spans="2:10" ht="15.75" thickBot="1">
      <c r="B82" s="517">
        <v>6</v>
      </c>
      <c r="C82" s="82">
        <f>IF(B82&lt;='MS4 Energy Costs'!F$32, 1, 0)</f>
        <v>1</v>
      </c>
      <c r="D82" s="817">
        <f t="shared" si="0"/>
        <v>0</v>
      </c>
      <c r="E82" s="959"/>
      <c r="F82" s="50"/>
      <c r="G82" s="44"/>
      <c r="H82" s="44"/>
      <c r="I82" s="51"/>
      <c r="J82" s="44"/>
    </row>
    <row r="83" spans="2:10" ht="15.75" thickBot="1">
      <c r="B83" s="517">
        <v>7</v>
      </c>
      <c r="C83" s="82">
        <f>IF(B83&lt;='MS4 Energy Costs'!F$32, 1, 0)</f>
        <v>1</v>
      </c>
      <c r="D83" s="817">
        <f t="shared" si="0"/>
        <v>0</v>
      </c>
      <c r="E83" s="959"/>
      <c r="F83" s="50"/>
      <c r="G83" s="44"/>
      <c r="H83" s="44"/>
      <c r="I83" s="51"/>
      <c r="J83" s="44"/>
    </row>
    <row r="84" spans="2:10" ht="15.75" thickBot="1">
      <c r="B84" s="517">
        <v>8</v>
      </c>
      <c r="C84" s="82">
        <f>IF(B84&lt;='MS4 Energy Costs'!F$32, 1, 0)</f>
        <v>1</v>
      </c>
      <c r="D84" s="817">
        <f t="shared" si="0"/>
        <v>0</v>
      </c>
      <c r="E84" s="959"/>
      <c r="F84" s="50"/>
      <c r="G84" s="44"/>
      <c r="H84" s="44"/>
      <c r="I84" s="51"/>
      <c r="J84" s="44"/>
    </row>
    <row r="85" spans="2:10" ht="15.75" thickBot="1">
      <c r="B85" s="517">
        <v>9</v>
      </c>
      <c r="C85" s="82">
        <f>IF(B85&lt;='MS4 Energy Costs'!F$32, 1, 0)</f>
        <v>1</v>
      </c>
      <c r="D85" s="817">
        <f t="shared" si="0"/>
        <v>0</v>
      </c>
      <c r="E85" s="959"/>
      <c r="F85" s="50"/>
      <c r="G85" s="44"/>
      <c r="H85" s="44"/>
      <c r="I85" s="51"/>
      <c r="J85" s="44"/>
    </row>
    <row r="86" spans="2:10" ht="15.75" thickBot="1">
      <c r="B86" s="517">
        <v>10</v>
      </c>
      <c r="C86" s="82">
        <f>IF(B86&lt;='MS4 Energy Costs'!F$32, 1, 0)</f>
        <v>1</v>
      </c>
      <c r="D86" s="817">
        <f t="shared" si="0"/>
        <v>0</v>
      </c>
      <c r="E86" s="959"/>
      <c r="F86" s="50"/>
      <c r="G86" s="44"/>
      <c r="H86" s="44"/>
      <c r="I86" s="51"/>
      <c r="J86" s="44"/>
    </row>
    <row r="87" spans="2:10" ht="15.75" thickBot="1">
      <c r="B87" s="517">
        <v>11</v>
      </c>
      <c r="C87" s="82">
        <f>IF(B87&lt;='MS4 Energy Costs'!F$32, 1, 0)</f>
        <v>1</v>
      </c>
      <c r="D87" s="817">
        <f t="shared" si="0"/>
        <v>0</v>
      </c>
      <c r="E87" s="959"/>
      <c r="F87" s="50"/>
      <c r="G87" s="44"/>
      <c r="H87" s="44"/>
      <c r="I87" s="51"/>
      <c r="J87" s="44"/>
    </row>
    <row r="88" spans="2:10" ht="15.75" thickBot="1">
      <c r="B88" s="517">
        <v>12</v>
      </c>
      <c r="C88" s="82">
        <f>IF(B88&lt;='MS4 Energy Costs'!F$32, 1, 0)</f>
        <v>1</v>
      </c>
      <c r="D88" s="817">
        <f t="shared" si="0"/>
        <v>0</v>
      </c>
      <c r="E88" s="959"/>
      <c r="F88" s="50"/>
      <c r="G88" s="44"/>
      <c r="H88" s="44"/>
      <c r="I88" s="51"/>
      <c r="J88" s="44"/>
    </row>
    <row r="89" spans="2:10" ht="15.75" thickBot="1">
      <c r="B89" s="517">
        <v>13</v>
      </c>
      <c r="C89" s="82">
        <f>IF(B89&lt;='MS4 Energy Costs'!F$32, 1, 0)</f>
        <v>1</v>
      </c>
      <c r="D89" s="817">
        <f t="shared" si="0"/>
        <v>0</v>
      </c>
      <c r="E89" s="959"/>
      <c r="F89" s="50"/>
      <c r="G89" s="44"/>
      <c r="H89" s="44"/>
      <c r="I89" s="51"/>
      <c r="J89" s="44"/>
    </row>
    <row r="90" spans="2:10" ht="15.75" thickBot="1">
      <c r="B90" s="517">
        <v>14</v>
      </c>
      <c r="C90" s="82">
        <f>IF(B90&lt;='MS4 Energy Costs'!F$32, 1, 0)</f>
        <v>1</v>
      </c>
      <c r="D90" s="817">
        <f t="shared" si="0"/>
        <v>0</v>
      </c>
      <c r="E90" s="959"/>
      <c r="F90" s="50"/>
      <c r="G90" s="44"/>
      <c r="H90" s="44"/>
      <c r="I90" s="51"/>
      <c r="J90" s="44"/>
    </row>
    <row r="91" spans="2:10" ht="15.75" thickBot="1">
      <c r="B91" s="517">
        <v>15</v>
      </c>
      <c r="C91" s="514">
        <f>IF(B91&lt;='MS4 Energy Costs'!F$32, 1, 0)</f>
        <v>1</v>
      </c>
      <c r="D91" s="889">
        <f t="shared" si="0"/>
        <v>0</v>
      </c>
      <c r="E91" s="976"/>
      <c r="F91" s="50"/>
      <c r="G91" s="44"/>
      <c r="H91" s="44"/>
      <c r="I91" s="51"/>
      <c r="J91" s="44"/>
    </row>
    <row r="92" spans="2:10" ht="15.75" thickBot="1"/>
    <row r="93" spans="2:10" ht="16.5" thickBot="1">
      <c r="B93" s="1037" t="s">
        <v>296</v>
      </c>
      <c r="C93" s="1038"/>
      <c r="D93" s="1038"/>
      <c r="E93" s="1039"/>
    </row>
    <row r="94" spans="2:10" ht="15.75" thickBot="1">
      <c r="B94" s="239" t="s">
        <v>102</v>
      </c>
      <c r="C94" s="518" t="s">
        <v>103</v>
      </c>
      <c r="D94" s="823" t="s">
        <v>104</v>
      </c>
      <c r="E94" s="825"/>
    </row>
    <row r="95" spans="2:10" ht="15.75" thickBot="1">
      <c r="B95" s="517">
        <v>1</v>
      </c>
      <c r="C95" s="515">
        <f>IF(B95&lt;='MS4 Energy Costs'!F$32, 1, 0)</f>
        <v>1</v>
      </c>
      <c r="D95" s="868">
        <f>B60*C95</f>
        <v>0</v>
      </c>
      <c r="E95" s="961"/>
    </row>
    <row r="96" spans="2:10" ht="15.75" thickBot="1">
      <c r="B96" s="517">
        <v>2</v>
      </c>
      <c r="C96" s="82">
        <f>IF(B96&lt;='MS4 Energy Costs'!F$32, 1, 0)</f>
        <v>1</v>
      </c>
      <c r="D96" s="817">
        <f t="shared" ref="D96:D109" si="1">(D95+(D95*B$30))*C96</f>
        <v>0</v>
      </c>
      <c r="E96" s="959"/>
    </row>
    <row r="97" spans="2:5" ht="15.75" thickBot="1">
      <c r="B97" s="517">
        <v>3</v>
      </c>
      <c r="C97" s="82">
        <f>IF(B97&lt;='MS4 Energy Costs'!F$32, 1, 0)</f>
        <v>1</v>
      </c>
      <c r="D97" s="817">
        <f t="shared" si="1"/>
        <v>0</v>
      </c>
      <c r="E97" s="959"/>
    </row>
    <row r="98" spans="2:5" ht="15.75" thickBot="1">
      <c r="B98" s="517">
        <v>4</v>
      </c>
      <c r="C98" s="82">
        <f>IF(B98&lt;='MS4 Energy Costs'!F$32, 1, 0)</f>
        <v>1</v>
      </c>
      <c r="D98" s="817">
        <f t="shared" si="1"/>
        <v>0</v>
      </c>
      <c r="E98" s="959"/>
    </row>
    <row r="99" spans="2:5" ht="15.75" thickBot="1">
      <c r="B99" s="517">
        <v>5</v>
      </c>
      <c r="C99" s="82">
        <f>IF(B99&lt;='MS4 Energy Costs'!F$32, 1, 0)</f>
        <v>1</v>
      </c>
      <c r="D99" s="817">
        <f t="shared" si="1"/>
        <v>0</v>
      </c>
      <c r="E99" s="959"/>
    </row>
    <row r="100" spans="2:5" ht="15.75" thickBot="1">
      <c r="B100" s="517">
        <v>6</v>
      </c>
      <c r="C100" s="82">
        <f>IF(B100&lt;='MS4 Energy Costs'!F$32, 1, 0)</f>
        <v>1</v>
      </c>
      <c r="D100" s="817">
        <f t="shared" si="1"/>
        <v>0</v>
      </c>
      <c r="E100" s="959"/>
    </row>
    <row r="101" spans="2:5" ht="15.75" thickBot="1">
      <c r="B101" s="517">
        <v>7</v>
      </c>
      <c r="C101" s="82">
        <f>IF(B101&lt;='MS4 Energy Costs'!F$32, 1, 0)</f>
        <v>1</v>
      </c>
      <c r="D101" s="817">
        <f t="shared" si="1"/>
        <v>0</v>
      </c>
      <c r="E101" s="959"/>
    </row>
    <row r="102" spans="2:5" ht="15.75" thickBot="1">
      <c r="B102" s="517">
        <v>8</v>
      </c>
      <c r="C102" s="82">
        <f>IF(B102&lt;='MS4 Energy Costs'!F$32, 1, 0)</f>
        <v>1</v>
      </c>
      <c r="D102" s="817">
        <f t="shared" si="1"/>
        <v>0</v>
      </c>
      <c r="E102" s="959"/>
    </row>
    <row r="103" spans="2:5" ht="15.75" thickBot="1">
      <c r="B103" s="517">
        <v>9</v>
      </c>
      <c r="C103" s="82">
        <f>IF(B103&lt;='MS4 Energy Costs'!F$32, 1, 0)</f>
        <v>1</v>
      </c>
      <c r="D103" s="817">
        <f t="shared" si="1"/>
        <v>0</v>
      </c>
      <c r="E103" s="959"/>
    </row>
    <row r="104" spans="2:5" ht="15.75" thickBot="1">
      <c r="B104" s="517">
        <v>10</v>
      </c>
      <c r="C104" s="82">
        <f>IF(B104&lt;='MS4 Energy Costs'!F$32, 1, 0)</f>
        <v>1</v>
      </c>
      <c r="D104" s="817">
        <f t="shared" si="1"/>
        <v>0</v>
      </c>
      <c r="E104" s="959"/>
    </row>
    <row r="105" spans="2:5" ht="15.75" thickBot="1">
      <c r="B105" s="517">
        <v>11</v>
      </c>
      <c r="C105" s="82">
        <f>IF(B105&lt;='MS4 Energy Costs'!F$32, 1, 0)</f>
        <v>1</v>
      </c>
      <c r="D105" s="817">
        <f t="shared" si="1"/>
        <v>0</v>
      </c>
      <c r="E105" s="959"/>
    </row>
    <row r="106" spans="2:5" ht="15.75" thickBot="1">
      <c r="B106" s="517">
        <v>12</v>
      </c>
      <c r="C106" s="82">
        <f>IF(B106&lt;='MS4 Energy Costs'!F$32, 1, 0)</f>
        <v>1</v>
      </c>
      <c r="D106" s="817">
        <f t="shared" si="1"/>
        <v>0</v>
      </c>
      <c r="E106" s="959"/>
    </row>
    <row r="107" spans="2:5" ht="15.75" thickBot="1">
      <c r="B107" s="517">
        <v>13</v>
      </c>
      <c r="C107" s="82">
        <f>IF(B107&lt;='MS4 Energy Costs'!F$32, 1, 0)</f>
        <v>1</v>
      </c>
      <c r="D107" s="817">
        <f t="shared" si="1"/>
        <v>0</v>
      </c>
      <c r="E107" s="959"/>
    </row>
    <row r="108" spans="2:5" ht="15.75" thickBot="1">
      <c r="B108" s="517">
        <v>14</v>
      </c>
      <c r="C108" s="82">
        <f>IF(B108&lt;='MS4 Energy Costs'!F$32, 1, 0)</f>
        <v>1</v>
      </c>
      <c r="D108" s="817">
        <f t="shared" si="1"/>
        <v>0</v>
      </c>
      <c r="E108" s="959"/>
    </row>
    <row r="109" spans="2:5" ht="15.75" thickBot="1">
      <c r="B109" s="517">
        <v>15</v>
      </c>
      <c r="C109" s="514">
        <f>IF(B109&lt;='MS4 Energy Costs'!F$32, 1, 0)</f>
        <v>1</v>
      </c>
      <c r="D109" s="889">
        <f t="shared" si="1"/>
        <v>0</v>
      </c>
      <c r="E109" s="976"/>
    </row>
    <row r="112" spans="2:5" hidden="1">
      <c r="E112" s="73" t="str">
        <f>'Fixed Data for Energy Costs'!B17</f>
        <v>Manual (timer)</v>
      </c>
    </row>
    <row r="113" spans="2:12" hidden="1">
      <c r="E113" s="73" t="str">
        <f>'Fixed Data for Energy Costs'!B18</f>
        <v>Humidistat</v>
      </c>
    </row>
    <row r="114" spans="2:12" hidden="1">
      <c r="E114" s="73" t="str">
        <f>'Fixed Data for Energy Costs'!B19</f>
        <v>Thermostat</v>
      </c>
    </row>
    <row r="115" spans="2:12" hidden="1">
      <c r="E115" s="73" t="str">
        <f>'Fixed Data for Energy Costs'!B20</f>
        <v>Humidistat'AND'ed with Thermostat</v>
      </c>
    </row>
    <row r="116" spans="2:12" hidden="1">
      <c r="E116" s="73" t="str">
        <f>'Fixed Data for Energy Costs'!B21</f>
        <v>Humidistat'OR'ed with Thermostat</v>
      </c>
    </row>
    <row r="117" spans="2:12" s="105" customFormat="1" ht="15.75">
      <c r="B117" s="34"/>
    </row>
    <row r="118" spans="2:12" s="105" customFormat="1" ht="15.75">
      <c r="B118" s="34" t="s">
        <v>99</v>
      </c>
    </row>
    <row r="119" spans="2:12" s="105" customFormat="1" ht="15.75">
      <c r="B119" s="34"/>
    </row>
    <row r="120" spans="2:12" s="67" customFormat="1" ht="15.75">
      <c r="B120" s="66" t="s">
        <v>0</v>
      </c>
    </row>
    <row r="121" spans="2:12" s="105" customFormat="1" ht="15.75" thickBot="1"/>
    <row r="122" spans="2:12" s="105" customFormat="1" ht="16.5" thickBot="1">
      <c r="B122" s="1015" t="s">
        <v>79</v>
      </c>
      <c r="C122" s="1016"/>
      <c r="D122" s="1016"/>
      <c r="E122" s="1016"/>
      <c r="F122" s="1016"/>
      <c r="G122" s="1017"/>
      <c r="H122" s="10"/>
      <c r="I122" s="10"/>
      <c r="J122" s="10"/>
      <c r="K122" s="10"/>
      <c r="L122" s="10"/>
    </row>
    <row r="123" spans="2:12" s="105" customFormat="1" ht="25.5" customHeight="1" thickBot="1">
      <c r="B123" s="500" t="s">
        <v>80</v>
      </c>
      <c r="C123" s="501" t="s">
        <v>81</v>
      </c>
      <c r="D123" s="510" t="s">
        <v>82</v>
      </c>
      <c r="E123" s="510" t="s">
        <v>83</v>
      </c>
      <c r="F123" s="510" t="s">
        <v>84</v>
      </c>
      <c r="G123" s="511" t="s">
        <v>85</v>
      </c>
    </row>
    <row r="124" spans="2:12" s="105" customFormat="1">
      <c r="B124" s="498">
        <v>0</v>
      </c>
      <c r="C124" s="507">
        <v>1</v>
      </c>
      <c r="D124" s="507">
        <v>0</v>
      </c>
      <c r="E124" s="508">
        <v>1005</v>
      </c>
      <c r="F124" s="509">
        <v>0.93</v>
      </c>
      <c r="G124" s="38">
        <f t="shared" ref="G124:G148" si="2">MAX(D153,G153,M153,P153)</f>
        <v>0</v>
      </c>
    </row>
    <row r="125" spans="2:12" s="105" customFormat="1">
      <c r="B125" s="491">
        <v>4.1666666666666664E-2</v>
      </c>
      <c r="C125" s="31">
        <v>1</v>
      </c>
      <c r="D125" s="31">
        <v>0</v>
      </c>
      <c r="E125" s="32">
        <v>1005</v>
      </c>
      <c r="F125" s="33">
        <v>0.93</v>
      </c>
      <c r="G125" s="36">
        <f t="shared" si="2"/>
        <v>0</v>
      </c>
    </row>
    <row r="126" spans="2:12" s="105" customFormat="1">
      <c r="B126" s="490">
        <v>8.3333333333333301E-2</v>
      </c>
      <c r="C126" s="31">
        <v>-2</v>
      </c>
      <c r="D126" s="31">
        <v>-3</v>
      </c>
      <c r="E126" s="32">
        <v>1005</v>
      </c>
      <c r="F126" s="33">
        <v>0.94699999999999995</v>
      </c>
      <c r="G126" s="36">
        <f t="shared" si="2"/>
        <v>0</v>
      </c>
    </row>
    <row r="127" spans="2:12" s="105" customFormat="1">
      <c r="B127" s="491">
        <v>0.125</v>
      </c>
      <c r="C127" s="31">
        <v>0</v>
      </c>
      <c r="D127" s="31">
        <v>-1</v>
      </c>
      <c r="E127" s="32">
        <v>1004</v>
      </c>
      <c r="F127" s="33">
        <v>0.93</v>
      </c>
      <c r="G127" s="36">
        <f t="shared" si="2"/>
        <v>0</v>
      </c>
    </row>
    <row r="128" spans="2:12" s="105" customFormat="1">
      <c r="B128" s="490">
        <v>0.16666666666666699</v>
      </c>
      <c r="C128" s="31">
        <v>-1</v>
      </c>
      <c r="D128" s="31">
        <v>-1</v>
      </c>
      <c r="E128" s="32">
        <v>1004</v>
      </c>
      <c r="F128" s="33">
        <v>1</v>
      </c>
      <c r="G128" s="36">
        <f t="shared" si="2"/>
        <v>0</v>
      </c>
    </row>
    <row r="129" spans="2:7" s="105" customFormat="1">
      <c r="B129" s="491">
        <v>0.20833333333333301</v>
      </c>
      <c r="C129" s="31">
        <v>-1</v>
      </c>
      <c r="D129" s="31">
        <v>-1</v>
      </c>
      <c r="E129" s="32">
        <v>1003</v>
      </c>
      <c r="F129" s="33">
        <v>1</v>
      </c>
      <c r="G129" s="36">
        <f t="shared" si="2"/>
        <v>0</v>
      </c>
    </row>
    <row r="130" spans="2:7" s="105" customFormat="1">
      <c r="B130" s="490">
        <v>0.25</v>
      </c>
      <c r="C130" s="31">
        <v>-1</v>
      </c>
      <c r="D130" s="31">
        <v>-1</v>
      </c>
      <c r="E130" s="32">
        <v>1003</v>
      </c>
      <c r="F130" s="33">
        <v>1</v>
      </c>
      <c r="G130" s="36">
        <f t="shared" si="2"/>
        <v>0</v>
      </c>
    </row>
    <row r="131" spans="2:7" s="105" customFormat="1">
      <c r="B131" s="491">
        <v>0.29166666666666702</v>
      </c>
      <c r="C131" s="31">
        <v>0</v>
      </c>
      <c r="D131" s="31">
        <v>0</v>
      </c>
      <c r="E131" s="32">
        <v>1004</v>
      </c>
      <c r="F131" s="33">
        <v>1</v>
      </c>
      <c r="G131" s="36">
        <f t="shared" si="2"/>
        <v>0</v>
      </c>
    </row>
    <row r="132" spans="2:7" s="105" customFormat="1">
      <c r="B132" s="490">
        <v>0.33333333333333298</v>
      </c>
      <c r="C132" s="31">
        <v>2</v>
      </c>
      <c r="D132" s="31">
        <v>2</v>
      </c>
      <c r="E132" s="32">
        <v>1004</v>
      </c>
      <c r="F132" s="33">
        <v>1</v>
      </c>
      <c r="G132" s="36">
        <f t="shared" si="2"/>
        <v>0</v>
      </c>
    </row>
    <row r="133" spans="2:7" s="105" customFormat="1">
      <c r="B133" s="491">
        <v>0.375</v>
      </c>
      <c r="C133" s="31">
        <v>3</v>
      </c>
      <c r="D133" s="31">
        <v>3</v>
      </c>
      <c r="E133" s="32">
        <v>1004</v>
      </c>
      <c r="F133" s="33">
        <v>1</v>
      </c>
      <c r="G133" s="36">
        <f t="shared" si="2"/>
        <v>0</v>
      </c>
    </row>
    <row r="134" spans="2:7" s="105" customFormat="1">
      <c r="B134" s="490">
        <v>0.41666666666666702</v>
      </c>
      <c r="C134" s="31">
        <v>6</v>
      </c>
      <c r="D134" s="31">
        <v>4</v>
      </c>
      <c r="E134" s="32">
        <v>1003</v>
      </c>
      <c r="F134" s="33">
        <v>0.87</v>
      </c>
      <c r="G134" s="36">
        <f t="shared" si="2"/>
        <v>0</v>
      </c>
    </row>
    <row r="135" spans="2:7" s="105" customFormat="1">
      <c r="B135" s="491">
        <v>0.45833333333333298</v>
      </c>
      <c r="C135" s="31">
        <v>8</v>
      </c>
      <c r="D135" s="31">
        <v>5</v>
      </c>
      <c r="E135" s="32">
        <v>1003</v>
      </c>
      <c r="F135" s="33">
        <v>0.81299999999999994</v>
      </c>
      <c r="G135" s="36">
        <f t="shared" si="2"/>
        <v>0</v>
      </c>
    </row>
    <row r="136" spans="2:7" s="105" customFormat="1">
      <c r="B136" s="490">
        <v>0.5</v>
      </c>
      <c r="C136" s="31">
        <v>11</v>
      </c>
      <c r="D136" s="31">
        <v>6</v>
      </c>
      <c r="E136" s="32">
        <v>1003</v>
      </c>
      <c r="F136" s="33">
        <v>0.71199999999999997</v>
      </c>
      <c r="G136" s="36">
        <f t="shared" si="2"/>
        <v>0</v>
      </c>
    </row>
    <row r="137" spans="2:7" s="105" customFormat="1">
      <c r="B137" s="491">
        <v>0.54166666666666696</v>
      </c>
      <c r="C137" s="31">
        <v>12</v>
      </c>
      <c r="D137" s="31">
        <v>6</v>
      </c>
      <c r="E137" s="32">
        <v>1002</v>
      </c>
      <c r="F137" s="33">
        <v>0.66700000000000004</v>
      </c>
      <c r="G137" s="36">
        <f t="shared" si="2"/>
        <v>0</v>
      </c>
    </row>
    <row r="138" spans="2:7" s="105" customFormat="1">
      <c r="B138" s="490">
        <v>0.58333333333333304</v>
      </c>
      <c r="C138" s="31">
        <v>13</v>
      </c>
      <c r="D138" s="31">
        <v>6</v>
      </c>
      <c r="E138" s="32">
        <v>1001</v>
      </c>
      <c r="F138" s="33">
        <v>0.624</v>
      </c>
      <c r="G138" s="36">
        <f t="shared" si="2"/>
        <v>0</v>
      </c>
    </row>
    <row r="139" spans="2:7" s="105" customFormat="1">
      <c r="B139" s="491">
        <v>0.625</v>
      </c>
      <c r="C139" s="31">
        <v>14</v>
      </c>
      <c r="D139" s="31">
        <v>6</v>
      </c>
      <c r="E139" s="32">
        <v>1001</v>
      </c>
      <c r="F139" s="33">
        <v>0.58499999999999996</v>
      </c>
      <c r="G139" s="36">
        <f t="shared" si="2"/>
        <v>0</v>
      </c>
    </row>
    <row r="140" spans="2:7" s="105" customFormat="1">
      <c r="B140" s="490">
        <v>0.66666666666666696</v>
      </c>
      <c r="C140" s="31">
        <v>13</v>
      </c>
      <c r="D140" s="31">
        <v>6</v>
      </c>
      <c r="E140" s="32">
        <v>1001</v>
      </c>
      <c r="F140" s="33">
        <v>0.624</v>
      </c>
      <c r="G140" s="36">
        <f t="shared" si="2"/>
        <v>0</v>
      </c>
    </row>
    <row r="141" spans="2:7" s="105" customFormat="1">
      <c r="B141" s="491">
        <v>0.70833333333333304</v>
      </c>
      <c r="C141" s="31">
        <v>12</v>
      </c>
      <c r="D141" s="31">
        <v>5</v>
      </c>
      <c r="E141" s="32">
        <v>1001</v>
      </c>
      <c r="F141" s="33">
        <v>0.622</v>
      </c>
      <c r="G141" s="36">
        <f t="shared" si="2"/>
        <v>0</v>
      </c>
    </row>
    <row r="142" spans="2:7" s="105" customFormat="1">
      <c r="B142" s="490">
        <v>0.75</v>
      </c>
      <c r="C142" s="31">
        <v>10</v>
      </c>
      <c r="D142" s="31">
        <v>5</v>
      </c>
      <c r="E142" s="32">
        <v>1001</v>
      </c>
      <c r="F142" s="33">
        <v>0.71</v>
      </c>
      <c r="G142" s="36">
        <f t="shared" si="2"/>
        <v>0</v>
      </c>
    </row>
    <row r="143" spans="2:7" s="105" customFormat="1">
      <c r="B143" s="491">
        <v>0.79166666666666696</v>
      </c>
      <c r="C143" s="31">
        <v>7</v>
      </c>
      <c r="D143" s="31">
        <v>4</v>
      </c>
      <c r="E143" s="32">
        <v>1001</v>
      </c>
      <c r="F143" s="33">
        <v>0.81200000000000006</v>
      </c>
      <c r="G143" s="36">
        <f t="shared" si="2"/>
        <v>0</v>
      </c>
    </row>
    <row r="144" spans="2:7" s="105" customFormat="1">
      <c r="B144" s="490">
        <v>0.83333333333333304</v>
      </c>
      <c r="C144" s="31">
        <v>8</v>
      </c>
      <c r="D144" s="31">
        <v>4</v>
      </c>
      <c r="E144" s="32">
        <v>1001</v>
      </c>
      <c r="F144" s="33">
        <v>0.75800000000000001</v>
      </c>
      <c r="G144" s="36">
        <f t="shared" si="2"/>
        <v>0</v>
      </c>
    </row>
    <row r="145" spans="2:20" s="105" customFormat="1">
      <c r="B145" s="491">
        <v>0.875</v>
      </c>
      <c r="C145" s="31">
        <v>8</v>
      </c>
      <c r="D145" s="31">
        <v>4</v>
      </c>
      <c r="E145" s="32">
        <v>1001</v>
      </c>
      <c r="F145" s="33">
        <v>0.75800000000000001</v>
      </c>
      <c r="G145" s="36">
        <f t="shared" si="2"/>
        <v>0</v>
      </c>
    </row>
    <row r="146" spans="2:20" s="105" customFormat="1">
      <c r="B146" s="490">
        <v>0.91666666666666696</v>
      </c>
      <c r="C146" s="31">
        <v>8</v>
      </c>
      <c r="D146" s="31">
        <v>3</v>
      </c>
      <c r="E146" s="32">
        <v>1001</v>
      </c>
      <c r="F146" s="33">
        <v>0.70599999999999996</v>
      </c>
      <c r="G146" s="36">
        <f t="shared" si="2"/>
        <v>0</v>
      </c>
    </row>
    <row r="147" spans="2:20" s="105" customFormat="1">
      <c r="B147" s="491">
        <v>0.95833333333333304</v>
      </c>
      <c r="C147" s="31">
        <v>7</v>
      </c>
      <c r="D147" s="31">
        <v>3</v>
      </c>
      <c r="E147" s="32">
        <v>1001</v>
      </c>
      <c r="F147" s="33">
        <v>0.75600000000000001</v>
      </c>
      <c r="G147" s="36">
        <f t="shared" si="2"/>
        <v>0</v>
      </c>
    </row>
    <row r="148" spans="2:20" s="105" customFormat="1" ht="15.75" thickBot="1">
      <c r="B148" s="512" t="s">
        <v>86</v>
      </c>
      <c r="C148" s="506" t="s">
        <v>87</v>
      </c>
      <c r="D148" s="506" t="s">
        <v>87</v>
      </c>
      <c r="E148" s="506" t="s">
        <v>87</v>
      </c>
      <c r="F148" s="506" t="s">
        <v>87</v>
      </c>
      <c r="G148" s="494">
        <f t="shared" si="2"/>
        <v>0</v>
      </c>
    </row>
    <row r="149" spans="2:20" s="105" customFormat="1">
      <c r="B149" s="11"/>
      <c r="C149" s="12"/>
      <c r="D149" s="12"/>
      <c r="E149" s="13"/>
      <c r="F149" s="14"/>
      <c r="G149" s="15"/>
    </row>
    <row r="150" spans="2:20" s="105" customFormat="1" ht="15.75" thickBot="1">
      <c r="B150" s="11"/>
      <c r="C150" s="12"/>
      <c r="D150" s="12"/>
      <c r="E150" s="13"/>
      <c r="F150" s="14"/>
      <c r="G150" s="15"/>
    </row>
    <row r="151" spans="2:20" s="105" customFormat="1" ht="16.5" thickBot="1">
      <c r="B151" s="1040" t="s">
        <v>101</v>
      </c>
      <c r="C151" s="1041"/>
      <c r="D151" s="1041"/>
      <c r="E151" s="1041"/>
      <c r="F151" s="1041"/>
      <c r="G151" s="1042"/>
      <c r="H151" s="34"/>
      <c r="I151" s="34"/>
      <c r="J151" s="34"/>
    </row>
    <row r="152" spans="2:20" s="105" customFormat="1" ht="65.25" customHeight="1" thickBot="1">
      <c r="B152" s="500" t="s">
        <v>80</v>
      </c>
      <c r="C152" s="1011" t="s">
        <v>100</v>
      </c>
      <c r="D152" s="1012"/>
      <c r="E152" s="501" t="s">
        <v>80</v>
      </c>
      <c r="F152" s="1011" t="s">
        <v>88</v>
      </c>
      <c r="G152" s="1012"/>
      <c r="H152" s="70"/>
      <c r="I152" s="1011" t="s">
        <v>89</v>
      </c>
      <c r="J152" s="1012"/>
      <c r="K152" s="501" t="s">
        <v>80</v>
      </c>
      <c r="L152" s="1011" t="s">
        <v>137</v>
      </c>
      <c r="M152" s="1012"/>
      <c r="N152" s="501" t="s">
        <v>80</v>
      </c>
      <c r="O152" s="1011" t="s">
        <v>138</v>
      </c>
      <c r="P152" s="1012"/>
      <c r="Q152" s="16"/>
      <c r="R152" s="16"/>
      <c r="S152" s="16"/>
      <c r="T152" s="16"/>
    </row>
    <row r="153" spans="2:20" s="105" customFormat="1" ht="16.5" customHeight="1" thickBot="1">
      <c r="B153" s="498">
        <v>0</v>
      </c>
      <c r="C153" s="37">
        <f>IF($D$20='Fixed Data for Energy Costs'!$B$19,1,0)</f>
        <v>0</v>
      </c>
      <c r="D153" s="38">
        <f t="shared" ref="D153:D176" si="3">IF($D$22&gt;=C124,C153,0)</f>
        <v>0</v>
      </c>
      <c r="E153" s="499">
        <v>0</v>
      </c>
      <c r="F153" s="37">
        <f>IF($D$20='Fixed Data for Energy Costs'!$B$18,1,0)</f>
        <v>0</v>
      </c>
      <c r="G153" s="38">
        <f t="shared" ref="G153:G176" si="4">IF($D$21/100&lt;=F124,F153,0)</f>
        <v>0</v>
      </c>
      <c r="H153" s="16"/>
      <c r="I153" s="1013">
        <f>IF($D$20='Fixed Data for Energy Costs'!B17,D23,0)</f>
        <v>0</v>
      </c>
      <c r="J153" s="1014"/>
      <c r="K153" s="502">
        <v>0</v>
      </c>
      <c r="L153" s="503">
        <f>IF($D$20='Fixed Data for Energy Costs'!$B$20,1,0)</f>
        <v>0</v>
      </c>
      <c r="M153" s="504">
        <f t="shared" ref="M153:M176" si="5">IF(AND(($D$22&gt;=C124),($D$21/100&lt;=F124)),L153,0)</f>
        <v>0</v>
      </c>
      <c r="N153" s="505">
        <v>0</v>
      </c>
      <c r="O153" s="503">
        <f>IF($D$20='Fixed Data for Energy Costs'!$B$21,1,0)</f>
        <v>0</v>
      </c>
      <c r="P153" s="504">
        <f t="shared" ref="P153:P176" si="6">IF(OR(($D$22&gt;=C124),($D$21/100&lt;=F124)),O153,0)</f>
        <v>0</v>
      </c>
      <c r="Q153" s="16"/>
      <c r="R153" s="16"/>
      <c r="S153" s="16"/>
      <c r="T153" s="16"/>
    </row>
    <row r="154" spans="2:20" s="105" customFormat="1">
      <c r="B154" s="491">
        <v>4.1666666666666664E-2</v>
      </c>
      <c r="C154" s="35">
        <f>IF($D$20='Fixed Data for Energy Costs'!$B$19,1,0)</f>
        <v>0</v>
      </c>
      <c r="D154" s="36">
        <f t="shared" si="3"/>
        <v>0</v>
      </c>
      <c r="E154" s="30">
        <v>4.1666666666666664E-2</v>
      </c>
      <c r="F154" s="37">
        <f>IF($D$20='Fixed Data for Energy Costs'!$B$18,1,0)</f>
        <v>0</v>
      </c>
      <c r="G154" s="38">
        <f t="shared" si="4"/>
        <v>0</v>
      </c>
      <c r="H154" s="16"/>
      <c r="I154" s="17"/>
      <c r="J154" s="17"/>
      <c r="K154" s="491">
        <v>4.1666666666666664E-2</v>
      </c>
      <c r="L154" s="35">
        <f>IF($D$20='Fixed Data for Energy Costs'!$B$20,1,0)</f>
        <v>0</v>
      </c>
      <c r="M154" s="36">
        <f t="shared" si="5"/>
        <v>0</v>
      </c>
      <c r="N154" s="30">
        <v>4.1666666666666664E-2</v>
      </c>
      <c r="O154" s="35">
        <f>IF($D$20='Fixed Data for Energy Costs'!$B$21,1,0)</f>
        <v>0</v>
      </c>
      <c r="P154" s="36">
        <f t="shared" si="6"/>
        <v>0</v>
      </c>
      <c r="Q154" s="16"/>
      <c r="R154" s="16"/>
      <c r="S154" s="16"/>
      <c r="T154" s="16"/>
    </row>
    <row r="155" spans="2:20" s="105" customFormat="1">
      <c r="B155" s="490">
        <v>8.3333333333333301E-2</v>
      </c>
      <c r="C155" s="35">
        <f>IF($D$20='Fixed Data for Energy Costs'!$B$19,1,0)</f>
        <v>0</v>
      </c>
      <c r="D155" s="36">
        <f t="shared" si="3"/>
        <v>0</v>
      </c>
      <c r="E155" s="29">
        <v>8.3333333333333301E-2</v>
      </c>
      <c r="F155" s="37">
        <f>IF($D$20='Fixed Data for Energy Costs'!$B$18,1,0)</f>
        <v>0</v>
      </c>
      <c r="G155" s="38">
        <f t="shared" si="4"/>
        <v>0</v>
      </c>
      <c r="H155" s="16"/>
      <c r="I155" s="17"/>
      <c r="J155" s="17"/>
      <c r="K155" s="490">
        <v>8.3333333333333301E-2</v>
      </c>
      <c r="L155" s="35">
        <f>IF($D$20='Fixed Data for Energy Costs'!$B$20,1,0)</f>
        <v>0</v>
      </c>
      <c r="M155" s="36">
        <f t="shared" si="5"/>
        <v>0</v>
      </c>
      <c r="N155" s="29">
        <v>8.3333333333333301E-2</v>
      </c>
      <c r="O155" s="35">
        <f>IF($D$20='Fixed Data for Energy Costs'!$B$21,1,0)</f>
        <v>0</v>
      </c>
      <c r="P155" s="36">
        <f t="shared" si="6"/>
        <v>0</v>
      </c>
      <c r="Q155" s="16"/>
      <c r="R155" s="16"/>
      <c r="S155" s="16"/>
      <c r="T155" s="16"/>
    </row>
    <row r="156" spans="2:20" s="105" customFormat="1" ht="15.75" customHeight="1">
      <c r="B156" s="491">
        <v>0.125</v>
      </c>
      <c r="C156" s="35">
        <f>IF($D$20='Fixed Data for Energy Costs'!$B$19,1,0)</f>
        <v>0</v>
      </c>
      <c r="D156" s="36">
        <f t="shared" si="3"/>
        <v>0</v>
      </c>
      <c r="E156" s="30">
        <v>0.125</v>
      </c>
      <c r="F156" s="37">
        <f>IF($D$20='Fixed Data for Energy Costs'!$B$18,1,0)</f>
        <v>0</v>
      </c>
      <c r="G156" s="38">
        <f t="shared" si="4"/>
        <v>0</v>
      </c>
      <c r="H156" s="16"/>
      <c r="I156" s="17"/>
      <c r="J156" s="17"/>
      <c r="K156" s="491">
        <v>0.125</v>
      </c>
      <c r="L156" s="35">
        <f>IF($D$20='Fixed Data for Energy Costs'!$B$20,1,0)</f>
        <v>0</v>
      </c>
      <c r="M156" s="36">
        <f t="shared" si="5"/>
        <v>0</v>
      </c>
      <c r="N156" s="30">
        <v>0.125</v>
      </c>
      <c r="O156" s="35">
        <f>IF($D$20='Fixed Data for Energy Costs'!$B$21,1,0)</f>
        <v>0</v>
      </c>
      <c r="P156" s="36">
        <f t="shared" si="6"/>
        <v>0</v>
      </c>
      <c r="Q156" s="16"/>
      <c r="R156" s="16"/>
      <c r="S156" s="16"/>
      <c r="T156" s="16"/>
    </row>
    <row r="157" spans="2:20" s="105" customFormat="1">
      <c r="B157" s="490">
        <v>0.16666666666666699</v>
      </c>
      <c r="C157" s="35">
        <f>IF($D$20='Fixed Data for Energy Costs'!$B$19,1,0)</f>
        <v>0</v>
      </c>
      <c r="D157" s="36">
        <f t="shared" si="3"/>
        <v>0</v>
      </c>
      <c r="E157" s="29">
        <v>0.16666666666666699</v>
      </c>
      <c r="F157" s="37">
        <f>IF($D$20='Fixed Data for Energy Costs'!$B$18,1,0)</f>
        <v>0</v>
      </c>
      <c r="G157" s="38">
        <f t="shared" si="4"/>
        <v>0</v>
      </c>
      <c r="H157" s="16"/>
      <c r="I157" s="17"/>
      <c r="J157" s="17"/>
      <c r="K157" s="490">
        <v>0.16666666666666699</v>
      </c>
      <c r="L157" s="35">
        <f>IF($D$20='Fixed Data for Energy Costs'!$B$20,1,0)</f>
        <v>0</v>
      </c>
      <c r="M157" s="36">
        <f t="shared" si="5"/>
        <v>0</v>
      </c>
      <c r="N157" s="29">
        <v>0.16666666666666699</v>
      </c>
      <c r="O157" s="35">
        <f>IF($D$20='Fixed Data for Energy Costs'!$B$21,1,0)</f>
        <v>0</v>
      </c>
      <c r="P157" s="36">
        <f t="shared" si="6"/>
        <v>0</v>
      </c>
      <c r="Q157" s="16"/>
      <c r="R157" s="16"/>
      <c r="S157" s="16"/>
      <c r="T157" s="16"/>
    </row>
    <row r="158" spans="2:20" s="105" customFormat="1">
      <c r="B158" s="491">
        <v>0.20833333333333301</v>
      </c>
      <c r="C158" s="35">
        <f>IF($D$20='Fixed Data for Energy Costs'!$B$19,1,0)</f>
        <v>0</v>
      </c>
      <c r="D158" s="36">
        <f t="shared" si="3"/>
        <v>0</v>
      </c>
      <c r="E158" s="30">
        <v>0.20833333333333301</v>
      </c>
      <c r="F158" s="37">
        <f>IF($D$20='Fixed Data for Energy Costs'!$B$18,1,0)</f>
        <v>0</v>
      </c>
      <c r="G158" s="38">
        <f t="shared" si="4"/>
        <v>0</v>
      </c>
      <c r="H158" s="16"/>
      <c r="I158" s="17"/>
      <c r="J158" s="17"/>
      <c r="K158" s="491">
        <v>0.20833333333333301</v>
      </c>
      <c r="L158" s="35">
        <f>IF($D$20='Fixed Data for Energy Costs'!$B$20,1,0)</f>
        <v>0</v>
      </c>
      <c r="M158" s="36">
        <f t="shared" si="5"/>
        <v>0</v>
      </c>
      <c r="N158" s="30">
        <v>0.20833333333333301</v>
      </c>
      <c r="O158" s="35">
        <f>IF($D$20='Fixed Data for Energy Costs'!$B$21,1,0)</f>
        <v>0</v>
      </c>
      <c r="P158" s="36">
        <f t="shared" si="6"/>
        <v>0</v>
      </c>
      <c r="Q158" s="16"/>
      <c r="R158" s="16"/>
      <c r="S158" s="16"/>
      <c r="T158" s="16"/>
    </row>
    <row r="159" spans="2:20" s="105" customFormat="1">
      <c r="B159" s="490">
        <v>0.25</v>
      </c>
      <c r="C159" s="35">
        <f>IF($D$20='Fixed Data for Energy Costs'!$B$19,1,0)</f>
        <v>0</v>
      </c>
      <c r="D159" s="36">
        <f t="shared" si="3"/>
        <v>0</v>
      </c>
      <c r="E159" s="29">
        <v>0.25</v>
      </c>
      <c r="F159" s="37">
        <f>IF($D$20='Fixed Data for Energy Costs'!$B$18,1,0)</f>
        <v>0</v>
      </c>
      <c r="G159" s="38">
        <f t="shared" si="4"/>
        <v>0</v>
      </c>
      <c r="H159" s="16"/>
      <c r="I159" s="17"/>
      <c r="J159" s="17"/>
      <c r="K159" s="490">
        <v>0.25</v>
      </c>
      <c r="L159" s="35">
        <f>IF($D$20='Fixed Data for Energy Costs'!$B$20,1,0)</f>
        <v>0</v>
      </c>
      <c r="M159" s="36">
        <f t="shared" si="5"/>
        <v>0</v>
      </c>
      <c r="N159" s="29">
        <v>0.25</v>
      </c>
      <c r="O159" s="35">
        <f>IF($D$20='Fixed Data for Energy Costs'!$B$21,1,0)</f>
        <v>0</v>
      </c>
      <c r="P159" s="36">
        <f t="shared" si="6"/>
        <v>0</v>
      </c>
      <c r="Q159" s="16"/>
      <c r="R159" s="16"/>
      <c r="S159" s="16"/>
      <c r="T159" s="16"/>
    </row>
    <row r="160" spans="2:20" s="105" customFormat="1">
      <c r="B160" s="491">
        <v>0.29166666666666702</v>
      </c>
      <c r="C160" s="35">
        <f>IF($D$20='Fixed Data for Energy Costs'!$B$19,1,0)</f>
        <v>0</v>
      </c>
      <c r="D160" s="36">
        <f t="shared" si="3"/>
        <v>0</v>
      </c>
      <c r="E160" s="30">
        <v>0.29166666666666702</v>
      </c>
      <c r="F160" s="37">
        <f>IF($D$20='Fixed Data for Energy Costs'!$B$18,1,0)</f>
        <v>0</v>
      </c>
      <c r="G160" s="38">
        <f t="shared" si="4"/>
        <v>0</v>
      </c>
      <c r="H160" s="16"/>
      <c r="I160" s="17"/>
      <c r="J160" s="17"/>
      <c r="K160" s="491">
        <v>0.29166666666666702</v>
      </c>
      <c r="L160" s="35">
        <f>IF($D$20='Fixed Data for Energy Costs'!$B$20,1,0)</f>
        <v>0</v>
      </c>
      <c r="M160" s="36">
        <f t="shared" si="5"/>
        <v>0</v>
      </c>
      <c r="N160" s="30">
        <v>0.29166666666666702</v>
      </c>
      <c r="O160" s="35">
        <f>IF($D$20='Fixed Data for Energy Costs'!$B$21,1,0)</f>
        <v>0</v>
      </c>
      <c r="P160" s="36">
        <f t="shared" si="6"/>
        <v>0</v>
      </c>
      <c r="Q160" s="16"/>
      <c r="R160" s="16"/>
      <c r="S160" s="16"/>
      <c r="T160" s="16"/>
    </row>
    <row r="161" spans="2:20" s="105" customFormat="1">
      <c r="B161" s="490">
        <v>0.33333333333333298</v>
      </c>
      <c r="C161" s="35">
        <f>IF($D$20='Fixed Data for Energy Costs'!$B$19,1,0)</f>
        <v>0</v>
      </c>
      <c r="D161" s="36">
        <f t="shared" si="3"/>
        <v>0</v>
      </c>
      <c r="E161" s="29">
        <v>0.33333333333333298</v>
      </c>
      <c r="F161" s="37">
        <f>IF($D$20='Fixed Data for Energy Costs'!$B$18,1,0)</f>
        <v>0</v>
      </c>
      <c r="G161" s="38">
        <f t="shared" si="4"/>
        <v>0</v>
      </c>
      <c r="H161" s="16"/>
      <c r="I161" s="17"/>
      <c r="J161" s="17"/>
      <c r="K161" s="490">
        <v>0.33333333333333298</v>
      </c>
      <c r="L161" s="35">
        <f>IF($D$20='Fixed Data for Energy Costs'!$B$20,1,0)</f>
        <v>0</v>
      </c>
      <c r="M161" s="36">
        <f t="shared" si="5"/>
        <v>0</v>
      </c>
      <c r="N161" s="29">
        <v>0.33333333333333298</v>
      </c>
      <c r="O161" s="35">
        <f>IF($D$20='Fixed Data for Energy Costs'!$B$21,1,0)</f>
        <v>0</v>
      </c>
      <c r="P161" s="36">
        <f t="shared" si="6"/>
        <v>0</v>
      </c>
      <c r="Q161" s="16"/>
      <c r="R161" s="16"/>
      <c r="S161" s="16"/>
      <c r="T161" s="16"/>
    </row>
    <row r="162" spans="2:20" s="105" customFormat="1">
      <c r="B162" s="491">
        <v>0.375</v>
      </c>
      <c r="C162" s="35">
        <f>IF($D$20='Fixed Data for Energy Costs'!$B$19,1,0)</f>
        <v>0</v>
      </c>
      <c r="D162" s="36">
        <f t="shared" si="3"/>
        <v>0</v>
      </c>
      <c r="E162" s="30">
        <v>0.375</v>
      </c>
      <c r="F162" s="37">
        <f>IF($D$20='Fixed Data for Energy Costs'!$B$18,1,0)</f>
        <v>0</v>
      </c>
      <c r="G162" s="38">
        <f t="shared" si="4"/>
        <v>0</v>
      </c>
      <c r="H162" s="16"/>
      <c r="I162" s="17"/>
      <c r="J162" s="17"/>
      <c r="K162" s="491">
        <v>0.375</v>
      </c>
      <c r="L162" s="35">
        <f>IF($D$20='Fixed Data for Energy Costs'!$B$20,1,0)</f>
        <v>0</v>
      </c>
      <c r="M162" s="36">
        <f t="shared" si="5"/>
        <v>0</v>
      </c>
      <c r="N162" s="30">
        <v>0.375</v>
      </c>
      <c r="O162" s="35">
        <f>IF($D$20='Fixed Data for Energy Costs'!$B$21,1,0)</f>
        <v>0</v>
      </c>
      <c r="P162" s="36">
        <f t="shared" si="6"/>
        <v>0</v>
      </c>
      <c r="Q162" s="16"/>
      <c r="R162" s="16"/>
      <c r="S162" s="16"/>
      <c r="T162" s="16"/>
    </row>
    <row r="163" spans="2:20" s="105" customFormat="1">
      <c r="B163" s="490">
        <v>0.41666666666666702</v>
      </c>
      <c r="C163" s="35">
        <f>IF($D$20='Fixed Data for Energy Costs'!$B$19,1,0)</f>
        <v>0</v>
      </c>
      <c r="D163" s="36">
        <f t="shared" si="3"/>
        <v>0</v>
      </c>
      <c r="E163" s="29">
        <v>0.41666666666666702</v>
      </c>
      <c r="F163" s="37">
        <f>IF($D$20='Fixed Data for Energy Costs'!$B$18,1,0)</f>
        <v>0</v>
      </c>
      <c r="G163" s="38">
        <f t="shared" si="4"/>
        <v>0</v>
      </c>
      <c r="H163" s="16"/>
      <c r="I163" s="17"/>
      <c r="J163" s="17"/>
      <c r="K163" s="490">
        <v>0.41666666666666702</v>
      </c>
      <c r="L163" s="35">
        <f>IF($D$20='Fixed Data for Energy Costs'!$B$20,1,0)</f>
        <v>0</v>
      </c>
      <c r="M163" s="36">
        <f t="shared" si="5"/>
        <v>0</v>
      </c>
      <c r="N163" s="29">
        <v>0.41666666666666702</v>
      </c>
      <c r="O163" s="35">
        <f>IF($D$20='Fixed Data for Energy Costs'!$B$21,1,0)</f>
        <v>0</v>
      </c>
      <c r="P163" s="36">
        <f t="shared" si="6"/>
        <v>0</v>
      </c>
      <c r="Q163" s="16"/>
      <c r="R163" s="16"/>
      <c r="S163" s="16"/>
      <c r="T163" s="16"/>
    </row>
    <row r="164" spans="2:20" s="105" customFormat="1">
      <c r="B164" s="491">
        <v>0.45833333333333298</v>
      </c>
      <c r="C164" s="35">
        <f>IF($D$20='Fixed Data for Energy Costs'!$B$19,1,0)</f>
        <v>0</v>
      </c>
      <c r="D164" s="36">
        <f t="shared" si="3"/>
        <v>0</v>
      </c>
      <c r="E164" s="30">
        <v>0.45833333333333298</v>
      </c>
      <c r="F164" s="37">
        <f>IF($D$20='Fixed Data for Energy Costs'!$B$18,1,0)</f>
        <v>0</v>
      </c>
      <c r="G164" s="38">
        <f t="shared" si="4"/>
        <v>0</v>
      </c>
      <c r="H164" s="16"/>
      <c r="I164" s="17"/>
      <c r="J164" s="17"/>
      <c r="K164" s="491">
        <v>0.45833333333333298</v>
      </c>
      <c r="L164" s="35">
        <f>IF($D$20='Fixed Data for Energy Costs'!$B$20,1,0)</f>
        <v>0</v>
      </c>
      <c r="M164" s="36">
        <f t="shared" si="5"/>
        <v>0</v>
      </c>
      <c r="N164" s="30">
        <v>0.45833333333333298</v>
      </c>
      <c r="O164" s="35">
        <f>IF($D$20='Fixed Data for Energy Costs'!$B$21,1,0)</f>
        <v>0</v>
      </c>
      <c r="P164" s="36">
        <f t="shared" si="6"/>
        <v>0</v>
      </c>
      <c r="Q164" s="16"/>
      <c r="R164" s="16"/>
      <c r="S164" s="16"/>
      <c r="T164" s="16"/>
    </row>
    <row r="165" spans="2:20" s="105" customFormat="1">
      <c r="B165" s="490">
        <v>0.5</v>
      </c>
      <c r="C165" s="35">
        <f>IF($D$20='Fixed Data for Energy Costs'!$B$19,1,0)</f>
        <v>0</v>
      </c>
      <c r="D165" s="36">
        <f t="shared" si="3"/>
        <v>0</v>
      </c>
      <c r="E165" s="29">
        <v>0.5</v>
      </c>
      <c r="F165" s="37">
        <f>IF($D$20='Fixed Data for Energy Costs'!$B$18,1,0)</f>
        <v>0</v>
      </c>
      <c r="G165" s="38">
        <f t="shared" si="4"/>
        <v>0</v>
      </c>
      <c r="H165" s="16"/>
      <c r="I165" s="17"/>
      <c r="J165" s="17"/>
      <c r="K165" s="490">
        <v>0.5</v>
      </c>
      <c r="L165" s="35">
        <f>IF($D$20='Fixed Data for Energy Costs'!$B$20,1,0)</f>
        <v>0</v>
      </c>
      <c r="M165" s="36">
        <f t="shared" si="5"/>
        <v>0</v>
      </c>
      <c r="N165" s="29">
        <v>0.5</v>
      </c>
      <c r="O165" s="35">
        <f>IF($D$20='Fixed Data for Energy Costs'!$B$21,1,0)</f>
        <v>0</v>
      </c>
      <c r="P165" s="36">
        <f t="shared" si="6"/>
        <v>0</v>
      </c>
      <c r="Q165" s="16"/>
      <c r="R165" s="16"/>
      <c r="S165" s="16"/>
      <c r="T165" s="16"/>
    </row>
    <row r="166" spans="2:20" s="105" customFormat="1">
      <c r="B166" s="491">
        <v>0.54166666666666696</v>
      </c>
      <c r="C166" s="35">
        <f>IF($D$20='Fixed Data for Energy Costs'!$B$19,1,0)</f>
        <v>0</v>
      </c>
      <c r="D166" s="36">
        <f t="shared" si="3"/>
        <v>0</v>
      </c>
      <c r="E166" s="30">
        <v>0.54166666666666696</v>
      </c>
      <c r="F166" s="37">
        <f>IF($D$20='Fixed Data for Energy Costs'!$B$18,1,0)</f>
        <v>0</v>
      </c>
      <c r="G166" s="38">
        <f t="shared" si="4"/>
        <v>0</v>
      </c>
      <c r="H166" s="16"/>
      <c r="I166" s="17"/>
      <c r="J166" s="17"/>
      <c r="K166" s="491">
        <v>0.54166666666666696</v>
      </c>
      <c r="L166" s="35">
        <f>IF($D$20='Fixed Data for Energy Costs'!$B$20,1,0)</f>
        <v>0</v>
      </c>
      <c r="M166" s="36">
        <f t="shared" si="5"/>
        <v>0</v>
      </c>
      <c r="N166" s="30">
        <v>0.54166666666666696</v>
      </c>
      <c r="O166" s="35">
        <f>IF($D$20='Fixed Data for Energy Costs'!$B$21,1,0)</f>
        <v>0</v>
      </c>
      <c r="P166" s="36">
        <f t="shared" si="6"/>
        <v>0</v>
      </c>
      <c r="Q166" s="16"/>
      <c r="R166" s="16"/>
      <c r="S166" s="16"/>
      <c r="T166" s="16"/>
    </row>
    <row r="167" spans="2:20" s="105" customFormat="1">
      <c r="B167" s="490">
        <v>0.58333333333333304</v>
      </c>
      <c r="C167" s="35">
        <f>IF($D$20='Fixed Data for Energy Costs'!$B$19,1,0)</f>
        <v>0</v>
      </c>
      <c r="D167" s="36">
        <f t="shared" si="3"/>
        <v>0</v>
      </c>
      <c r="E167" s="29">
        <v>0.58333333333333304</v>
      </c>
      <c r="F167" s="37">
        <f>IF($D$20='Fixed Data for Energy Costs'!$B$18,1,0)</f>
        <v>0</v>
      </c>
      <c r="G167" s="38">
        <f t="shared" si="4"/>
        <v>0</v>
      </c>
      <c r="H167" s="16"/>
      <c r="I167" s="17"/>
      <c r="J167" s="17"/>
      <c r="K167" s="490">
        <v>0.58333333333333304</v>
      </c>
      <c r="L167" s="35">
        <f>IF($D$20='Fixed Data for Energy Costs'!$B$20,1,0)</f>
        <v>0</v>
      </c>
      <c r="M167" s="36">
        <f t="shared" si="5"/>
        <v>0</v>
      </c>
      <c r="N167" s="29">
        <v>0.58333333333333304</v>
      </c>
      <c r="O167" s="35">
        <f>IF($D$20='Fixed Data for Energy Costs'!$B$21,1,0)</f>
        <v>0</v>
      </c>
      <c r="P167" s="36">
        <f t="shared" si="6"/>
        <v>0</v>
      </c>
      <c r="Q167" s="16"/>
      <c r="R167" s="16"/>
      <c r="S167" s="16"/>
      <c r="T167" s="16"/>
    </row>
    <row r="168" spans="2:20" s="105" customFormat="1">
      <c r="B168" s="491">
        <v>0.625</v>
      </c>
      <c r="C168" s="35">
        <f>IF($D$20='Fixed Data for Energy Costs'!$B$19,1,0)</f>
        <v>0</v>
      </c>
      <c r="D168" s="36">
        <f t="shared" si="3"/>
        <v>0</v>
      </c>
      <c r="E168" s="30">
        <v>0.625</v>
      </c>
      <c r="F168" s="37">
        <f>IF($D$20='Fixed Data for Energy Costs'!$B$18,1,0)</f>
        <v>0</v>
      </c>
      <c r="G168" s="38">
        <f t="shared" si="4"/>
        <v>0</v>
      </c>
      <c r="H168" s="16"/>
      <c r="I168" s="17"/>
      <c r="J168" s="17"/>
      <c r="K168" s="491">
        <v>0.625</v>
      </c>
      <c r="L168" s="35">
        <f>IF($D$20='Fixed Data for Energy Costs'!$B$20,1,0)</f>
        <v>0</v>
      </c>
      <c r="M168" s="36">
        <f t="shared" si="5"/>
        <v>0</v>
      </c>
      <c r="N168" s="30">
        <v>0.625</v>
      </c>
      <c r="O168" s="35">
        <f>IF($D$20='Fixed Data for Energy Costs'!$B$21,1,0)</f>
        <v>0</v>
      </c>
      <c r="P168" s="36">
        <f t="shared" si="6"/>
        <v>0</v>
      </c>
      <c r="Q168" s="16"/>
      <c r="R168" s="16"/>
      <c r="S168" s="16"/>
      <c r="T168" s="16"/>
    </row>
    <row r="169" spans="2:20" s="105" customFormat="1">
      <c r="B169" s="490">
        <v>0.66666666666666696</v>
      </c>
      <c r="C169" s="35">
        <f>IF($D$20='Fixed Data for Energy Costs'!$B$19,1,0)</f>
        <v>0</v>
      </c>
      <c r="D169" s="36">
        <f t="shared" si="3"/>
        <v>0</v>
      </c>
      <c r="E169" s="29">
        <v>0.66666666666666696</v>
      </c>
      <c r="F169" s="37">
        <f>IF($D$20='Fixed Data for Energy Costs'!$B$18,1,0)</f>
        <v>0</v>
      </c>
      <c r="G169" s="38">
        <f t="shared" si="4"/>
        <v>0</v>
      </c>
      <c r="H169" s="16"/>
      <c r="I169" s="17"/>
      <c r="J169" s="17"/>
      <c r="K169" s="490">
        <v>0.66666666666666696</v>
      </c>
      <c r="L169" s="35">
        <f>IF($D$20='Fixed Data for Energy Costs'!$B$20,1,0)</f>
        <v>0</v>
      </c>
      <c r="M169" s="36">
        <f t="shared" si="5"/>
        <v>0</v>
      </c>
      <c r="N169" s="29">
        <v>0.66666666666666696</v>
      </c>
      <c r="O169" s="35">
        <f>IF($D$20='Fixed Data for Energy Costs'!$B$21,1,0)</f>
        <v>0</v>
      </c>
      <c r="P169" s="36">
        <f t="shared" si="6"/>
        <v>0</v>
      </c>
      <c r="Q169" s="16"/>
      <c r="R169" s="16"/>
      <c r="S169" s="16"/>
      <c r="T169" s="16"/>
    </row>
    <row r="170" spans="2:20" s="105" customFormat="1">
      <c r="B170" s="491">
        <v>0.70833333333333304</v>
      </c>
      <c r="C170" s="35">
        <f>IF($D$20='Fixed Data for Energy Costs'!$B$19,1,0)</f>
        <v>0</v>
      </c>
      <c r="D170" s="36">
        <f t="shared" si="3"/>
        <v>0</v>
      </c>
      <c r="E170" s="30">
        <v>0.70833333333333304</v>
      </c>
      <c r="F170" s="37">
        <f>IF($D$20='Fixed Data for Energy Costs'!$B$18,1,0)</f>
        <v>0</v>
      </c>
      <c r="G170" s="38">
        <f t="shared" si="4"/>
        <v>0</v>
      </c>
      <c r="H170" s="16"/>
      <c r="I170" s="17"/>
      <c r="J170" s="17"/>
      <c r="K170" s="491">
        <v>0.70833333333333304</v>
      </c>
      <c r="L170" s="35">
        <f>IF($D$20='Fixed Data for Energy Costs'!$B$20,1,0)</f>
        <v>0</v>
      </c>
      <c r="M170" s="36">
        <f t="shared" si="5"/>
        <v>0</v>
      </c>
      <c r="N170" s="30">
        <v>0.70833333333333304</v>
      </c>
      <c r="O170" s="35">
        <f>IF($D$20='Fixed Data for Energy Costs'!$B$21,1,0)</f>
        <v>0</v>
      </c>
      <c r="P170" s="36">
        <f t="shared" si="6"/>
        <v>0</v>
      </c>
      <c r="Q170" s="16"/>
      <c r="R170" s="16"/>
      <c r="S170" s="16"/>
      <c r="T170" s="16"/>
    </row>
    <row r="171" spans="2:20" s="105" customFormat="1">
      <c r="B171" s="490">
        <v>0.75</v>
      </c>
      <c r="C171" s="35">
        <f>IF($D$20='Fixed Data for Energy Costs'!$B$19,1,0)</f>
        <v>0</v>
      </c>
      <c r="D171" s="36">
        <f t="shared" si="3"/>
        <v>0</v>
      </c>
      <c r="E171" s="29">
        <v>0.75</v>
      </c>
      <c r="F171" s="37">
        <f>IF($D$20='Fixed Data for Energy Costs'!$B$18,1,0)</f>
        <v>0</v>
      </c>
      <c r="G171" s="38">
        <f t="shared" si="4"/>
        <v>0</v>
      </c>
      <c r="H171" s="16"/>
      <c r="I171" s="17"/>
      <c r="J171" s="17"/>
      <c r="K171" s="490">
        <v>0.75</v>
      </c>
      <c r="L171" s="35">
        <f>IF($D$20='Fixed Data for Energy Costs'!$B$20,1,0)</f>
        <v>0</v>
      </c>
      <c r="M171" s="36">
        <f t="shared" si="5"/>
        <v>0</v>
      </c>
      <c r="N171" s="29">
        <v>0.75</v>
      </c>
      <c r="O171" s="35">
        <f>IF($D$20='Fixed Data for Energy Costs'!$B$21,1,0)</f>
        <v>0</v>
      </c>
      <c r="P171" s="36">
        <f t="shared" si="6"/>
        <v>0</v>
      </c>
      <c r="Q171" s="16"/>
      <c r="R171" s="16"/>
      <c r="S171" s="16"/>
      <c r="T171" s="16"/>
    </row>
    <row r="172" spans="2:20" s="105" customFormat="1">
      <c r="B172" s="491">
        <v>0.79166666666666696</v>
      </c>
      <c r="C172" s="35">
        <f>IF($D$20='Fixed Data for Energy Costs'!$B$19,1,0)</f>
        <v>0</v>
      </c>
      <c r="D172" s="36">
        <f t="shared" si="3"/>
        <v>0</v>
      </c>
      <c r="E172" s="30">
        <v>0.79166666666666696</v>
      </c>
      <c r="F172" s="37">
        <f>IF($D$20='Fixed Data for Energy Costs'!$B$18,1,0)</f>
        <v>0</v>
      </c>
      <c r="G172" s="38">
        <f t="shared" si="4"/>
        <v>0</v>
      </c>
      <c r="H172" s="16"/>
      <c r="I172" s="17"/>
      <c r="J172" s="17"/>
      <c r="K172" s="491">
        <v>0.79166666666666696</v>
      </c>
      <c r="L172" s="35">
        <f>IF($D$20='Fixed Data for Energy Costs'!$B$20,1,0)</f>
        <v>0</v>
      </c>
      <c r="M172" s="36">
        <f t="shared" si="5"/>
        <v>0</v>
      </c>
      <c r="N172" s="30">
        <v>0.79166666666666696</v>
      </c>
      <c r="O172" s="35">
        <f>IF($D$20='Fixed Data for Energy Costs'!$B$21,1,0)</f>
        <v>0</v>
      </c>
      <c r="P172" s="36">
        <f t="shared" si="6"/>
        <v>0</v>
      </c>
      <c r="Q172" s="16"/>
      <c r="R172" s="16"/>
      <c r="S172" s="16"/>
      <c r="T172" s="16"/>
    </row>
    <row r="173" spans="2:20" s="105" customFormat="1">
      <c r="B173" s="490">
        <v>0.83333333333333304</v>
      </c>
      <c r="C173" s="35">
        <f>IF($D$20='Fixed Data for Energy Costs'!$B$19,1,0)</f>
        <v>0</v>
      </c>
      <c r="D173" s="36">
        <f t="shared" si="3"/>
        <v>0</v>
      </c>
      <c r="E173" s="29">
        <v>0.83333333333333304</v>
      </c>
      <c r="F173" s="37">
        <f>IF($D$20='Fixed Data for Energy Costs'!$B$18,1,0)</f>
        <v>0</v>
      </c>
      <c r="G173" s="38">
        <f t="shared" si="4"/>
        <v>0</v>
      </c>
      <c r="H173" s="16"/>
      <c r="I173" s="17"/>
      <c r="J173" s="17"/>
      <c r="K173" s="490">
        <v>0.83333333333333304</v>
      </c>
      <c r="L173" s="35">
        <f>IF($D$20='Fixed Data for Energy Costs'!$B$20,1,0)</f>
        <v>0</v>
      </c>
      <c r="M173" s="36">
        <f t="shared" si="5"/>
        <v>0</v>
      </c>
      <c r="N173" s="29">
        <v>0.83333333333333304</v>
      </c>
      <c r="O173" s="35">
        <f>IF($D$20='Fixed Data for Energy Costs'!$B$21,1,0)</f>
        <v>0</v>
      </c>
      <c r="P173" s="36">
        <f t="shared" si="6"/>
        <v>0</v>
      </c>
      <c r="Q173" s="16"/>
      <c r="R173" s="16"/>
      <c r="S173" s="16"/>
      <c r="T173" s="16"/>
    </row>
    <row r="174" spans="2:20" s="105" customFormat="1">
      <c r="B174" s="491">
        <v>0.875</v>
      </c>
      <c r="C174" s="35">
        <f>IF($D$20='Fixed Data for Energy Costs'!$B$19,1,0)</f>
        <v>0</v>
      </c>
      <c r="D174" s="36">
        <f t="shared" si="3"/>
        <v>0</v>
      </c>
      <c r="E174" s="30">
        <v>0.875</v>
      </c>
      <c r="F174" s="37">
        <f>IF($D$20='Fixed Data for Energy Costs'!$B$18,1,0)</f>
        <v>0</v>
      </c>
      <c r="G174" s="38">
        <f t="shared" si="4"/>
        <v>0</v>
      </c>
      <c r="H174" s="16"/>
      <c r="I174" s="17"/>
      <c r="J174" s="17"/>
      <c r="K174" s="491">
        <v>0.875</v>
      </c>
      <c r="L174" s="35">
        <f>IF($D$20='Fixed Data for Energy Costs'!$B$20,1,0)</f>
        <v>0</v>
      </c>
      <c r="M174" s="36">
        <f t="shared" si="5"/>
        <v>0</v>
      </c>
      <c r="N174" s="30">
        <v>0.875</v>
      </c>
      <c r="O174" s="35">
        <f>IF($D$20='Fixed Data for Energy Costs'!$B$21,1,0)</f>
        <v>0</v>
      </c>
      <c r="P174" s="36">
        <f t="shared" si="6"/>
        <v>0</v>
      </c>
      <c r="Q174" s="16"/>
      <c r="R174" s="16"/>
      <c r="S174" s="16"/>
      <c r="T174" s="16"/>
    </row>
    <row r="175" spans="2:20" s="105" customFormat="1">
      <c r="B175" s="490">
        <v>0.91666666666666696</v>
      </c>
      <c r="C175" s="35">
        <f>IF($D$20='Fixed Data for Energy Costs'!$B$19,1,0)</f>
        <v>0</v>
      </c>
      <c r="D175" s="36">
        <f t="shared" si="3"/>
        <v>0</v>
      </c>
      <c r="E175" s="29">
        <v>0.91666666666666696</v>
      </c>
      <c r="F175" s="37">
        <f>IF($D$20='Fixed Data for Energy Costs'!$B$18,1,0)</f>
        <v>0</v>
      </c>
      <c r="G175" s="38">
        <f t="shared" si="4"/>
        <v>0</v>
      </c>
      <c r="H175" s="16"/>
      <c r="I175" s="17"/>
      <c r="J175" s="17"/>
      <c r="K175" s="490">
        <v>0.91666666666666696</v>
      </c>
      <c r="L175" s="35">
        <f>IF($D$20='Fixed Data for Energy Costs'!$B$20,1,0)</f>
        <v>0</v>
      </c>
      <c r="M175" s="36">
        <f t="shared" si="5"/>
        <v>0</v>
      </c>
      <c r="N175" s="29">
        <v>0.91666666666666696</v>
      </c>
      <c r="O175" s="35">
        <f>IF($D$20='Fixed Data for Energy Costs'!$B$21,1,0)</f>
        <v>0</v>
      </c>
      <c r="P175" s="36">
        <f t="shared" si="6"/>
        <v>0</v>
      </c>
      <c r="Q175" s="16"/>
      <c r="R175" s="16"/>
      <c r="S175" s="16"/>
      <c r="T175" s="16"/>
    </row>
    <row r="176" spans="2:20" s="105" customFormat="1" ht="15.75" thickBot="1">
      <c r="B176" s="492">
        <v>0.95833333333333304</v>
      </c>
      <c r="C176" s="493">
        <f>IF($D$20='Fixed Data for Energy Costs'!$B$19,1,0)</f>
        <v>0</v>
      </c>
      <c r="D176" s="494">
        <f t="shared" si="3"/>
        <v>0</v>
      </c>
      <c r="E176" s="495">
        <v>0.95833333333333304</v>
      </c>
      <c r="F176" s="496">
        <f>IF($D$20='Fixed Data for Energy Costs'!$B$18,1,0)</f>
        <v>0</v>
      </c>
      <c r="G176" s="497">
        <f t="shared" si="4"/>
        <v>0</v>
      </c>
      <c r="H176" s="16"/>
      <c r="I176" s="17"/>
      <c r="J176" s="17"/>
      <c r="K176" s="492">
        <v>0.95833333333333304</v>
      </c>
      <c r="L176" s="493">
        <f>IF($D$20='Fixed Data for Energy Costs'!$B$20,1,0)</f>
        <v>0</v>
      </c>
      <c r="M176" s="494">
        <f t="shared" si="5"/>
        <v>0</v>
      </c>
      <c r="N176" s="495">
        <v>0.95833333333333304</v>
      </c>
      <c r="O176" s="493">
        <f>IF($D$20='Fixed Data for Energy Costs'!$B$21,1,0)</f>
        <v>0</v>
      </c>
      <c r="P176" s="494">
        <f t="shared" si="6"/>
        <v>0</v>
      </c>
      <c r="Q176" s="16"/>
      <c r="R176" s="16"/>
      <c r="S176" s="16"/>
      <c r="T176" s="16"/>
    </row>
    <row r="177" spans="2:20" s="105" customFormat="1">
      <c r="B177" s="16"/>
      <c r="C177" s="16"/>
      <c r="D177" s="16"/>
      <c r="E177" s="16"/>
      <c r="F177" s="16"/>
      <c r="G177" s="16"/>
      <c r="H177" s="16"/>
      <c r="I177" s="16"/>
      <c r="J177" s="16"/>
      <c r="K177" s="16"/>
      <c r="L177" s="16"/>
      <c r="M177" s="16"/>
      <c r="N177" s="16"/>
      <c r="O177" s="16"/>
      <c r="P177" s="16"/>
      <c r="Q177" s="16"/>
      <c r="R177" s="16"/>
      <c r="S177" s="16"/>
      <c r="T177" s="16"/>
    </row>
  </sheetData>
  <sheetProtection password="CE28" sheet="1" objects="1" scenarios="1" selectLockedCells="1"/>
  <mergeCells count="130">
    <mergeCell ref="B93:E93"/>
    <mergeCell ref="B151:G151"/>
    <mergeCell ref="B29:F29"/>
    <mergeCell ref="B15:C15"/>
    <mergeCell ref="D15:E15"/>
    <mergeCell ref="D16:E16"/>
    <mergeCell ref="D17:E17"/>
    <mergeCell ref="D18:E18"/>
    <mergeCell ref="D20:E20"/>
    <mergeCell ref="B30:F30"/>
    <mergeCell ref="B75:E75"/>
    <mergeCell ref="B31:E31"/>
    <mergeCell ref="B32:E32"/>
    <mergeCell ref="B45:H45"/>
    <mergeCell ref="B48:E48"/>
    <mergeCell ref="G48:J48"/>
    <mergeCell ref="B49:E49"/>
    <mergeCell ref="G49:J49"/>
    <mergeCell ref="B38:D38"/>
    <mergeCell ref="B39:D39"/>
    <mergeCell ref="B40:D40"/>
    <mergeCell ref="B43:H43"/>
    <mergeCell ref="B44:H44"/>
    <mergeCell ref="B53:E53"/>
    <mergeCell ref="H32:K32"/>
    <mergeCell ref="B34:K34"/>
    <mergeCell ref="B35:J35"/>
    <mergeCell ref="B36:J36"/>
    <mergeCell ref="B4:C4"/>
    <mergeCell ref="D4:H4"/>
    <mergeCell ref="B12:G12"/>
    <mergeCell ref="B13:D13"/>
    <mergeCell ref="F13:G13"/>
    <mergeCell ref="B14:G14"/>
    <mergeCell ref="B21:C21"/>
    <mergeCell ref="B24:E24"/>
    <mergeCell ref="B26:F26"/>
    <mergeCell ref="B16:C16"/>
    <mergeCell ref="B17:C17"/>
    <mergeCell ref="B18:C18"/>
    <mergeCell ref="B20:C20"/>
    <mergeCell ref="B22:C22"/>
    <mergeCell ref="B23:C23"/>
    <mergeCell ref="B19:E19"/>
    <mergeCell ref="B27:F27"/>
    <mergeCell ref="B28:F28"/>
    <mergeCell ref="G53:J53"/>
    <mergeCell ref="B54:E54"/>
    <mergeCell ref="G54:J54"/>
    <mergeCell ref="B55:E55"/>
    <mergeCell ref="G55:J55"/>
    <mergeCell ref="B50:E50"/>
    <mergeCell ref="G50:J50"/>
    <mergeCell ref="B51:E51"/>
    <mergeCell ref="G51:J51"/>
    <mergeCell ref="B52:E52"/>
    <mergeCell ref="G52:J52"/>
    <mergeCell ref="B60:E60"/>
    <mergeCell ref="G60:J60"/>
    <mergeCell ref="B61:E61"/>
    <mergeCell ref="G61:J61"/>
    <mergeCell ref="B62:E62"/>
    <mergeCell ref="G62:J62"/>
    <mergeCell ref="B57:E57"/>
    <mergeCell ref="G57:J57"/>
    <mergeCell ref="B58:E58"/>
    <mergeCell ref="G58:J58"/>
    <mergeCell ref="B59:E59"/>
    <mergeCell ref="G59:J59"/>
    <mergeCell ref="B68:E68"/>
    <mergeCell ref="G68:J68"/>
    <mergeCell ref="B69:E69"/>
    <mergeCell ref="G69:J69"/>
    <mergeCell ref="B70:E70"/>
    <mergeCell ref="G70:J70"/>
    <mergeCell ref="D76:E76"/>
    <mergeCell ref="B63:E63"/>
    <mergeCell ref="B64:E64"/>
    <mergeCell ref="B66:E66"/>
    <mergeCell ref="G66:J66"/>
    <mergeCell ref="B67:E67"/>
    <mergeCell ref="G67:J67"/>
    <mergeCell ref="D81:E81"/>
    <mergeCell ref="D82:E82"/>
    <mergeCell ref="D83:E83"/>
    <mergeCell ref="D84:E84"/>
    <mergeCell ref="B71:E71"/>
    <mergeCell ref="G71:J71"/>
    <mergeCell ref="B72:E72"/>
    <mergeCell ref="B73:E73"/>
    <mergeCell ref="D77:E77"/>
    <mergeCell ref="D78:E78"/>
    <mergeCell ref="I153:J153"/>
    <mergeCell ref="D106:E106"/>
    <mergeCell ref="D107:E107"/>
    <mergeCell ref="D108:E108"/>
    <mergeCell ref="D109:E109"/>
    <mergeCell ref="B122:G122"/>
    <mergeCell ref="C152:D152"/>
    <mergeCell ref="F152:G152"/>
    <mergeCell ref="D100:E100"/>
    <mergeCell ref="D101:E101"/>
    <mergeCell ref="D102:E102"/>
    <mergeCell ref="D103:E103"/>
    <mergeCell ref="D104:E104"/>
    <mergeCell ref="D105:E105"/>
    <mergeCell ref="D2:H2"/>
    <mergeCell ref="B6:H6"/>
    <mergeCell ref="B7:H7"/>
    <mergeCell ref="B8:H8"/>
    <mergeCell ref="B9:H9"/>
    <mergeCell ref="B10:K10"/>
    <mergeCell ref="I152:J152"/>
    <mergeCell ref="L152:M152"/>
    <mergeCell ref="O152:P152"/>
    <mergeCell ref="D91:E91"/>
    <mergeCell ref="D95:E95"/>
    <mergeCell ref="D96:E96"/>
    <mergeCell ref="D97:E97"/>
    <mergeCell ref="D98:E98"/>
    <mergeCell ref="D99:E99"/>
    <mergeCell ref="D94:E94"/>
    <mergeCell ref="D85:E85"/>
    <mergeCell ref="D86:E86"/>
    <mergeCell ref="D87:E87"/>
    <mergeCell ref="D88:E88"/>
    <mergeCell ref="D89:E89"/>
    <mergeCell ref="D90:E90"/>
    <mergeCell ref="D79:E79"/>
    <mergeCell ref="D80:E80"/>
  </mergeCells>
  <dataValidations count="4">
    <dataValidation type="list" allowBlank="1" showInputMessage="1" showErrorMessage="1" sqref="H18" xr:uid="{00000000-0002-0000-0B00-000000000000}">
      <formula1>$S$2:$S$4</formula1>
    </dataValidation>
    <dataValidation type="list" showInputMessage="1" showErrorMessage="1" sqref="D20:E20" xr:uid="{00000000-0002-0000-0B00-000001000000}">
      <formula1>$E$112:$E$116</formula1>
    </dataValidation>
    <dataValidation type="list" allowBlank="1" showInputMessage="1" showErrorMessage="1" sqref="F31" xr:uid="{00000000-0002-0000-0B00-000002000000}">
      <formula1>comm</formula1>
    </dataValidation>
    <dataValidation type="list" allowBlank="1" showInputMessage="1" showErrorMessage="1" sqref="H16 H24 H17" xr:uid="{00000000-0002-0000-0B00-000003000000}">
      <formula1>$S$2:$S$4</formula1>
    </dataValidation>
  </dataValidations>
  <pageMargins left="0.70866141732283472" right="0.70866141732283472" top="0.74803149606299213" bottom="0.74803149606299213" header="0.31496062992125984" footer="0.31496062992125984"/>
  <pageSetup paperSize="8" scale="47" fitToHeight="2" orientation="landscape" r:id="rId1"/>
  <headerFooter>
    <oddHeader>&amp;L&amp;D&amp;C&amp;F&amp;R&amp;T</oddHeader>
    <oddFooter>&amp;L&amp;P &amp;"Arial,Italic"of &amp;"Arial,Regular"&amp;N&amp;C&amp;A</oddFooter>
  </headerFooter>
  <rowBreaks count="1" manualBreakCount="1">
    <brk id="74" max="16"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4000000}">
          <x14:formula1>
            <xm:f>'Fixed Data for Energy Costs'!$B$30:$B$33</xm:f>
          </x14:formula1>
          <xm:sqref>E13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A1:L40"/>
  <sheetViews>
    <sheetView showGridLines="0" view="pageBreakPreview" zoomScaleNormal="100" zoomScaleSheetLayoutView="100" workbookViewId="0">
      <selection activeCell="B35" sqref="B35:E35"/>
    </sheetView>
  </sheetViews>
  <sheetFormatPr defaultColWidth="0" defaultRowHeight="15" zeroHeight="1"/>
  <cols>
    <col min="1" max="1" width="1.33203125" style="23" customWidth="1"/>
    <col min="2" max="2" width="51.5546875" style="23" bestFit="1" customWidth="1"/>
    <col min="3" max="3" width="18.109375" style="23" bestFit="1" customWidth="1"/>
    <col min="4" max="4" width="38.109375" style="23" bestFit="1" customWidth="1"/>
    <col min="5" max="5" width="21.44140625" style="23" bestFit="1" customWidth="1"/>
    <col min="6" max="6" width="25.33203125" style="23" customWidth="1"/>
    <col min="7" max="7" width="21.44140625" style="23" bestFit="1" customWidth="1"/>
    <col min="8" max="8" width="26.21875" style="23" bestFit="1" customWidth="1"/>
    <col min="9" max="9" width="7.109375" style="23" customWidth="1"/>
    <col min="10" max="12" width="0" style="23" hidden="1" customWidth="1"/>
    <col min="13" max="16384" width="7.109375" style="23" hidden="1"/>
  </cols>
  <sheetData>
    <row r="1" spans="2:8" ht="26.25">
      <c r="B1" s="1057" t="s">
        <v>95</v>
      </c>
      <c r="C1" s="1057"/>
      <c r="D1" s="1057"/>
      <c r="E1" s="1057"/>
      <c r="F1" s="1057"/>
      <c r="G1" s="1057"/>
      <c r="H1" s="1057"/>
    </row>
    <row r="2" spans="2:8" ht="15.75">
      <c r="B2" s="19"/>
    </row>
    <row r="3" spans="2:8" s="69" customFormat="1" ht="15.75">
      <c r="B3" s="68" t="s">
        <v>262</v>
      </c>
    </row>
    <row r="4" spans="2:8" ht="15.75">
      <c r="B4" s="19"/>
    </row>
    <row r="5" spans="2:8" ht="16.5" thickBot="1">
      <c r="B5" s="305" t="s">
        <v>124</v>
      </c>
    </row>
    <row r="6" spans="2:8" ht="16.5" thickBot="1">
      <c r="B6" s="246" t="s">
        <v>94</v>
      </c>
      <c r="C6" s="246" t="s">
        <v>50</v>
      </c>
      <c r="D6" s="246" t="s">
        <v>52</v>
      </c>
      <c r="E6" s="246" t="s">
        <v>18</v>
      </c>
      <c r="F6" s="246" t="s">
        <v>53</v>
      </c>
      <c r="G6" s="246" t="s">
        <v>18</v>
      </c>
      <c r="H6" s="246" t="s">
        <v>125</v>
      </c>
    </row>
    <row r="7" spans="2:8" ht="16.5" customHeight="1">
      <c r="B7" s="164"/>
      <c r="C7" s="165"/>
      <c r="D7" s="165"/>
      <c r="E7" s="166"/>
      <c r="F7" s="165"/>
      <c r="G7" s="165"/>
      <c r="H7" s="167"/>
    </row>
    <row r="8" spans="2:8">
      <c r="B8" s="168" t="s">
        <v>6</v>
      </c>
      <c r="C8" s="22" t="s">
        <v>4</v>
      </c>
      <c r="D8" s="22" t="s">
        <v>11</v>
      </c>
      <c r="E8" s="24" t="s">
        <v>20</v>
      </c>
      <c r="F8" s="22" t="s">
        <v>16</v>
      </c>
      <c r="G8" s="22" t="s">
        <v>19</v>
      </c>
      <c r="H8" s="169">
        <v>15</v>
      </c>
    </row>
    <row r="9" spans="2:8">
      <c r="B9" s="168" t="s">
        <v>9</v>
      </c>
      <c r="C9" s="22" t="s">
        <v>4</v>
      </c>
      <c r="D9" s="22" t="s">
        <v>11</v>
      </c>
      <c r="E9" s="24" t="s">
        <v>20</v>
      </c>
      <c r="F9" s="22" t="s">
        <v>10</v>
      </c>
      <c r="G9" s="22" t="s">
        <v>19</v>
      </c>
      <c r="H9" s="169">
        <v>15</v>
      </c>
    </row>
    <row r="10" spans="2:8" ht="15" customHeight="1">
      <c r="B10" s="168"/>
      <c r="C10" s="22"/>
      <c r="D10" s="22"/>
      <c r="E10" s="24"/>
      <c r="F10" s="22"/>
      <c r="G10" s="22"/>
      <c r="H10" s="169"/>
    </row>
    <row r="11" spans="2:8">
      <c r="B11" s="168" t="s">
        <v>5</v>
      </c>
      <c r="C11" s="22" t="s">
        <v>4</v>
      </c>
      <c r="D11" s="22" t="s">
        <v>8</v>
      </c>
      <c r="E11" s="24" t="s">
        <v>20</v>
      </c>
      <c r="F11" s="22" t="s">
        <v>15</v>
      </c>
      <c r="G11" s="22" t="s">
        <v>19</v>
      </c>
      <c r="H11" s="169">
        <v>15</v>
      </c>
    </row>
    <row r="12" spans="2:8">
      <c r="B12" s="168"/>
      <c r="C12" s="22"/>
      <c r="D12" s="22"/>
      <c r="E12" s="24"/>
      <c r="F12" s="22"/>
      <c r="G12" s="115"/>
      <c r="H12" s="169"/>
    </row>
    <row r="13" spans="2:8" ht="15.75" thickBot="1">
      <c r="B13" s="248"/>
      <c r="C13" s="22"/>
      <c r="D13" s="22"/>
      <c r="E13" s="24"/>
      <c r="F13" s="22"/>
      <c r="G13" s="22"/>
      <c r="H13" s="169"/>
    </row>
    <row r="14" spans="2:8" ht="16.5" thickBot="1">
      <c r="B14" s="249" t="s">
        <v>13</v>
      </c>
      <c r="C14" s="247" t="s">
        <v>14</v>
      </c>
      <c r="D14" s="170">
        <v>4</v>
      </c>
      <c r="E14" s="170"/>
      <c r="F14" s="170">
        <v>1</v>
      </c>
      <c r="G14" s="170" t="s">
        <v>87</v>
      </c>
      <c r="H14" s="171" t="s">
        <v>87</v>
      </c>
    </row>
    <row r="15" spans="2:8"/>
    <row r="16" spans="2:8" ht="16.5" thickBot="1">
      <c r="B16" s="19" t="s">
        <v>127</v>
      </c>
    </row>
    <row r="17" spans="1:12" ht="15.75" thickBot="1">
      <c r="B17" s="245" t="s">
        <v>132</v>
      </c>
      <c r="C17" s="177" t="s">
        <v>22</v>
      </c>
    </row>
    <row r="18" spans="1:12" ht="15.75" thickBot="1">
      <c r="B18" s="245" t="s">
        <v>25</v>
      </c>
      <c r="C18" s="178" t="s">
        <v>7</v>
      </c>
      <c r="D18" s="1058" t="s">
        <v>12</v>
      </c>
      <c r="E18" s="26"/>
    </row>
    <row r="19" spans="1:12" ht="15.75" thickBot="1">
      <c r="B19" s="245" t="s">
        <v>24</v>
      </c>
      <c r="C19" s="178" t="s">
        <v>23</v>
      </c>
      <c r="D19" s="1059"/>
      <c r="E19" s="26"/>
    </row>
    <row r="20" spans="1:12" ht="15.75" thickBot="1">
      <c r="B20" s="245" t="s">
        <v>128</v>
      </c>
      <c r="C20" s="178"/>
      <c r="D20" s="88"/>
      <c r="E20" s="26"/>
    </row>
    <row r="21" spans="1:12" ht="15.75" thickBot="1">
      <c r="B21" s="245" t="s">
        <v>129</v>
      </c>
      <c r="C21" s="179"/>
      <c r="D21" s="88"/>
      <c r="E21" s="26"/>
    </row>
    <row r="22" spans="1:12">
      <c r="C22" s="25"/>
      <c r="D22" s="26"/>
      <c r="E22" s="26"/>
    </row>
    <row r="23" spans="1:12" ht="16.5" thickBot="1">
      <c r="B23" s="1064" t="s">
        <v>193</v>
      </c>
      <c r="C23" s="1064"/>
      <c r="D23" s="1064"/>
      <c r="E23" s="1064"/>
      <c r="F23" s="1064"/>
    </row>
    <row r="24" spans="1:12" ht="15.75" thickBot="1">
      <c r="B24" s="1060" t="s">
        <v>98</v>
      </c>
      <c r="C24" s="1061"/>
      <c r="D24" s="172">
        <v>9.11</v>
      </c>
      <c r="E24" s="28"/>
      <c r="F24" s="26"/>
      <c r="G24" s="26"/>
      <c r="H24" s="26"/>
    </row>
    <row r="25" spans="1:12" ht="15" customHeight="1" thickBot="1">
      <c r="B25" s="1060" t="s">
        <v>120</v>
      </c>
      <c r="C25" s="1061"/>
      <c r="D25" s="173">
        <v>0.65</v>
      </c>
      <c r="E25" s="28"/>
      <c r="F25" s="26"/>
      <c r="G25" s="26"/>
      <c r="H25" s="26"/>
      <c r="I25" s="27"/>
      <c r="J25" s="27"/>
      <c r="K25" s="27"/>
      <c r="L25" s="27"/>
    </row>
    <row r="26" spans="1:12" ht="15" customHeight="1" thickBot="1">
      <c r="B26" s="1060" t="s">
        <v>121</v>
      </c>
      <c r="C26" s="1061"/>
      <c r="D26" s="173">
        <f>SUM(D24:D25)</f>
        <v>9.76</v>
      </c>
      <c r="E26" s="28"/>
      <c r="F26" s="26"/>
      <c r="G26" s="26"/>
      <c r="H26" s="26"/>
      <c r="I26" s="27"/>
      <c r="J26" s="27"/>
      <c r="K26" s="27"/>
      <c r="L26" s="27"/>
    </row>
    <row r="27" spans="1:12" ht="15" customHeight="1" thickBot="1">
      <c r="B27" s="1062" t="s">
        <v>97</v>
      </c>
      <c r="C27" s="1063"/>
      <c r="D27" s="174">
        <v>2.8000000000000001E-2</v>
      </c>
      <c r="E27" s="28"/>
      <c r="F27" s="26"/>
      <c r="G27" s="26"/>
      <c r="H27" s="26"/>
      <c r="I27" s="27"/>
      <c r="J27" s="27"/>
      <c r="K27" s="27"/>
      <c r="L27" s="27"/>
    </row>
    <row r="28" spans="1:12" ht="15.75" thickBot="1">
      <c r="F28" s="26"/>
      <c r="G28" s="26"/>
      <c r="H28" s="26"/>
      <c r="I28" s="27"/>
      <c r="J28" s="27"/>
      <c r="K28" s="27"/>
      <c r="L28" s="27"/>
    </row>
    <row r="29" spans="1:12" ht="15.75" thickBot="1">
      <c r="B29" s="250" t="s">
        <v>214</v>
      </c>
      <c r="C29" s="100"/>
      <c r="D29" s="100"/>
      <c r="E29" s="100"/>
      <c r="F29" s="101"/>
      <c r="G29" s="101"/>
      <c r="H29" s="101"/>
      <c r="I29" s="27"/>
      <c r="J29" s="27"/>
      <c r="K29" s="27"/>
      <c r="L29" s="27"/>
    </row>
    <row r="30" spans="1:12" s="96" customFormat="1" ht="15.75" thickBot="1">
      <c r="A30" s="97"/>
      <c r="B30" s="250" t="s">
        <v>215</v>
      </c>
      <c r="C30" s="100"/>
      <c r="D30" s="100"/>
      <c r="E30" s="100"/>
      <c r="F30" s="101"/>
      <c r="G30" s="101"/>
      <c r="H30" s="101"/>
      <c r="I30" s="102"/>
      <c r="J30" s="102"/>
      <c r="K30" s="102"/>
      <c r="L30" s="102"/>
    </row>
    <row r="31" spans="1:12" s="96" customFormat="1" ht="15.75" thickBot="1">
      <c r="A31" s="97"/>
      <c r="B31" s="250" t="s">
        <v>216</v>
      </c>
      <c r="C31" s="100"/>
      <c r="D31" s="100"/>
      <c r="E31" s="100"/>
      <c r="F31" s="101"/>
      <c r="G31" s="101"/>
      <c r="H31" s="101"/>
      <c r="I31" s="102"/>
      <c r="J31" s="102"/>
      <c r="K31" s="102"/>
      <c r="L31" s="102"/>
    </row>
    <row r="32" spans="1:12" s="96" customFormat="1" ht="15.75" thickBot="1">
      <c r="A32" s="97"/>
      <c r="B32" s="250" t="s">
        <v>217</v>
      </c>
      <c r="C32" s="100"/>
      <c r="D32" s="100"/>
      <c r="E32" s="100"/>
      <c r="F32" s="98"/>
      <c r="G32" s="98"/>
      <c r="H32" s="98"/>
      <c r="I32" s="102"/>
      <c r="J32" s="102"/>
      <c r="K32" s="102"/>
      <c r="L32" s="102"/>
    </row>
    <row r="33" spans="1:12" s="94" customFormat="1" ht="15.75" thickBot="1">
      <c r="A33" s="97"/>
      <c r="B33" s="250" t="s">
        <v>218</v>
      </c>
      <c r="C33" s="100"/>
      <c r="D33" s="100"/>
      <c r="E33" s="100"/>
      <c r="F33" s="97"/>
      <c r="G33" s="97"/>
      <c r="H33" s="97"/>
      <c r="I33" s="99"/>
      <c r="J33" s="99"/>
      <c r="K33" s="99"/>
      <c r="L33" s="99"/>
    </row>
    <row r="34" spans="1:12">
      <c r="A34" s="97"/>
      <c r="I34" s="97"/>
      <c r="J34" s="97"/>
      <c r="K34" s="97"/>
      <c r="L34" s="97"/>
    </row>
    <row r="35" spans="1:12">
      <c r="B35" s="1056" t="s">
        <v>17</v>
      </c>
      <c r="C35" s="1056"/>
      <c r="D35" s="1056"/>
      <c r="E35" s="1056"/>
      <c r="F35" s="95"/>
      <c r="G35" s="95"/>
      <c r="H35" s="95"/>
    </row>
    <row r="36" spans="1:12" s="65" customFormat="1">
      <c r="A36" s="95"/>
      <c r="B36" s="95" t="s">
        <v>145</v>
      </c>
      <c r="C36" s="95"/>
      <c r="D36" s="95"/>
      <c r="E36" s="95"/>
      <c r="F36" s="95"/>
      <c r="G36" s="95"/>
      <c r="H36" s="95"/>
      <c r="I36" s="95"/>
      <c r="J36" s="95"/>
      <c r="K36" s="95"/>
      <c r="L36" s="95"/>
    </row>
    <row r="37" spans="1:12" s="65" customFormat="1">
      <c r="A37" s="95"/>
      <c r="B37" s="65" t="s">
        <v>146</v>
      </c>
      <c r="E37" s="65" t="s">
        <v>21</v>
      </c>
      <c r="I37" s="95"/>
      <c r="J37" s="95"/>
      <c r="K37" s="95"/>
      <c r="L37" s="95"/>
    </row>
    <row r="38" spans="1:12" s="65" customFormat="1">
      <c r="B38" s="1055" t="s">
        <v>144</v>
      </c>
      <c r="C38" s="1055"/>
      <c r="D38" s="1055"/>
      <c r="E38" s="65" t="s">
        <v>119</v>
      </c>
    </row>
    <row r="39" spans="1:12" s="65" customFormat="1">
      <c r="B39" s="1055" t="s">
        <v>341</v>
      </c>
      <c r="C39" s="1055"/>
      <c r="D39" s="1055"/>
      <c r="E39" s="95" t="s">
        <v>342</v>
      </c>
      <c r="F39" s="23"/>
      <c r="G39" s="23"/>
      <c r="H39" s="23"/>
    </row>
    <row r="40" spans="1:12"/>
  </sheetData>
  <sheetProtection password="CE28" sheet="1" objects="1" scenarios="1" selectLockedCells="1" selectUnlockedCells="1"/>
  <mergeCells count="10">
    <mergeCell ref="B39:D39"/>
    <mergeCell ref="B35:E35"/>
    <mergeCell ref="B1:H1"/>
    <mergeCell ref="D18:D19"/>
    <mergeCell ref="B24:C24"/>
    <mergeCell ref="B27:C27"/>
    <mergeCell ref="B38:D38"/>
    <mergeCell ref="B25:C25"/>
    <mergeCell ref="B26:C26"/>
    <mergeCell ref="B23:F23"/>
  </mergeCells>
  <phoneticPr fontId="34" type="noConversion"/>
  <pageMargins left="0.70866141732283472" right="0.70866141732283472" top="0.74803149606299213" bottom="0.74803149606299213" header="0.31496062992125984" footer="0.31496062992125984"/>
  <pageSetup paperSize="9" scale="52" orientation="landscape" r:id="rId1"/>
  <headerFooter>
    <oddHeader>&amp;L&amp;D&amp;C&amp;F&amp;R&amp;T</oddHeader>
    <oddFooter>&amp;L&amp;P &amp;"Arial,Italic"of &amp;"Arial,Regular"&amp;N&amp;C&amp;A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pageSetUpPr fitToPage="1"/>
  </sheetPr>
  <dimension ref="A1:I44"/>
  <sheetViews>
    <sheetView showGridLines="0" view="pageBreakPreview" zoomScaleNormal="86" zoomScaleSheetLayoutView="100" workbookViewId="0">
      <selection activeCell="E3" sqref="E3:H3"/>
    </sheetView>
  </sheetViews>
  <sheetFormatPr defaultColWidth="0" defaultRowHeight="15" zeroHeight="1"/>
  <cols>
    <col min="1" max="1" width="3.5546875" style="1" customWidth="1"/>
    <col min="2" max="2" width="58.21875" style="1" bestFit="1" customWidth="1"/>
    <col min="3" max="3" width="15.109375" style="1" customWidth="1"/>
    <col min="4" max="4" width="12.21875" style="1" customWidth="1"/>
    <col min="5" max="5" width="14.6640625" style="1" bestFit="1" customWidth="1"/>
    <col min="6" max="6" width="13.6640625" style="1" bestFit="1" customWidth="1"/>
    <col min="7" max="7" width="12.77734375" style="1" customWidth="1"/>
    <col min="8" max="8" width="14.33203125" style="1" customWidth="1"/>
    <col min="9" max="9" width="8.88671875" style="1" customWidth="1"/>
    <col min="10" max="16384" width="8.88671875" style="1" hidden="1"/>
  </cols>
  <sheetData>
    <row r="1" spans="1:9" ht="26.25">
      <c r="B1" s="564" t="s">
        <v>282</v>
      </c>
      <c r="C1" s="615" t="s">
        <v>231</v>
      </c>
      <c r="D1" s="615"/>
      <c r="E1" s="615"/>
      <c r="F1" s="615"/>
      <c r="G1" s="615"/>
      <c r="H1" s="615"/>
    </row>
    <row r="2" spans="1:9" ht="21" thickBot="1">
      <c r="A2" s="3"/>
    </row>
    <row r="3" spans="1:9" s="39" customFormat="1" ht="16.5" thickBot="1">
      <c r="A3" s="119"/>
      <c r="B3" s="120" t="s">
        <v>254</v>
      </c>
      <c r="C3" s="119"/>
      <c r="D3" s="181" t="s">
        <v>255</v>
      </c>
      <c r="E3" s="618" t="s">
        <v>290</v>
      </c>
      <c r="F3" s="619"/>
      <c r="G3" s="619"/>
      <c r="H3" s="620"/>
      <c r="I3" s="119"/>
    </row>
    <row r="4" spans="1:9" s="39" customFormat="1" ht="16.5" thickBot="1">
      <c r="A4" s="119"/>
      <c r="B4" s="120" t="s">
        <v>118</v>
      </c>
      <c r="C4" s="119"/>
      <c r="D4" s="119"/>
      <c r="E4" s="119"/>
      <c r="F4" s="119"/>
      <c r="G4" s="119"/>
      <c r="H4" s="119"/>
      <c r="I4" s="119"/>
    </row>
    <row r="5" spans="1:9" s="117" customFormat="1" ht="16.5" thickBot="1">
      <c r="A5" s="119"/>
      <c r="B5" s="120"/>
      <c r="C5" s="132"/>
      <c r="D5" s="119"/>
      <c r="E5" s="119"/>
      <c r="F5" s="119"/>
      <c r="G5" s="119"/>
      <c r="H5" s="119"/>
      <c r="I5" s="119"/>
    </row>
    <row r="6" spans="1:9" ht="15.75" thickBot="1">
      <c r="B6" s="130" t="s">
        <v>268</v>
      </c>
      <c r="C6" s="130">
        <f>SUM(C23:C28)</f>
        <v>276</v>
      </c>
    </row>
    <row r="7" spans="1:9">
      <c r="B7" s="196" t="s">
        <v>274</v>
      </c>
      <c r="C7" s="199">
        <f>SUM('Sign Charges'!E13:E17)</f>
        <v>0</v>
      </c>
    </row>
    <row r="8" spans="1:9">
      <c r="B8" s="196" t="s">
        <v>199</v>
      </c>
      <c r="C8" s="199">
        <f>Installation!F24+Installation!L24</f>
        <v>0</v>
      </c>
    </row>
    <row r="9" spans="1:9">
      <c r="B9" s="196" t="s">
        <v>244</v>
      </c>
      <c r="C9" s="199">
        <f>Warranty!L20</f>
        <v>0</v>
      </c>
    </row>
    <row r="10" spans="1:9">
      <c r="B10" s="196" t="s">
        <v>200</v>
      </c>
      <c r="C10" s="199">
        <f>'Additional Charges'!E22</f>
        <v>0</v>
      </c>
    </row>
    <row r="11" spans="1:9">
      <c r="B11" s="196" t="s">
        <v>202</v>
      </c>
      <c r="C11" s="199">
        <f>'Additional Charges'!$F$40</f>
        <v>0</v>
      </c>
      <c r="F11" s="114"/>
    </row>
    <row r="12" spans="1:9">
      <c r="B12" s="196" t="s">
        <v>201</v>
      </c>
      <c r="C12" s="199">
        <f>'Additional Charges'!$E$55</f>
        <v>0</v>
      </c>
    </row>
    <row r="13" spans="1:9">
      <c r="B13" s="196" t="s">
        <v>158</v>
      </c>
      <c r="C13" s="199">
        <f>Spares!H63</f>
        <v>0</v>
      </c>
    </row>
    <row r="14" spans="1:9">
      <c r="B14" s="196" t="s">
        <v>287</v>
      </c>
      <c r="C14" s="199">
        <f>'AMI Energy Costs'!$I$46</f>
        <v>0</v>
      </c>
      <c r="F14" s="114"/>
    </row>
    <row r="15" spans="1:9">
      <c r="B15" s="196" t="s">
        <v>230</v>
      </c>
      <c r="C15" s="199">
        <f>'MS3 3x18 Energy Costs'!$I$46</f>
        <v>0</v>
      </c>
    </row>
    <row r="16" spans="1:9">
      <c r="B16" s="196" t="s">
        <v>224</v>
      </c>
      <c r="C16" s="199">
        <f>'MS4 Energy Costs'!$I$45</f>
        <v>0</v>
      </c>
    </row>
    <row r="17" spans="2:8" ht="15.75" thickBot="1">
      <c r="B17" s="197" t="s">
        <v>148</v>
      </c>
      <c r="C17" s="198">
        <f>SUM(C7:C16)</f>
        <v>0</v>
      </c>
      <c r="D17" s="116"/>
      <c r="F17" s="114"/>
    </row>
    <row r="18" spans="2:8"/>
    <row r="19" spans="2:8" ht="15.75" thickBot="1"/>
    <row r="20" spans="2:8" ht="15.75" thickBot="1">
      <c r="B20" s="627" t="s">
        <v>270</v>
      </c>
      <c r="C20" s="628"/>
      <c r="D20" s="628"/>
      <c r="E20" s="628"/>
      <c r="F20" s="628"/>
      <c r="G20" s="629"/>
    </row>
    <row r="21" spans="2:8" s="76" customFormat="1" ht="20.25" customHeight="1" thickBot="1">
      <c r="B21" s="131" t="s">
        <v>204</v>
      </c>
      <c r="C21" s="616" t="s">
        <v>131</v>
      </c>
      <c r="D21" s="621" t="s">
        <v>275</v>
      </c>
      <c r="E21" s="621" t="s">
        <v>176</v>
      </c>
      <c r="F21" s="625" t="s">
        <v>36</v>
      </c>
      <c r="G21" s="623" t="s">
        <v>130</v>
      </c>
    </row>
    <row r="22" spans="2:8" s="76" customFormat="1" ht="28.5" customHeight="1" thickBot="1">
      <c r="B22" s="130" t="s">
        <v>26</v>
      </c>
      <c r="C22" s="617"/>
      <c r="D22" s="622"/>
      <c r="E22" s="622"/>
      <c r="F22" s="626" t="s">
        <v>36</v>
      </c>
      <c r="G22" s="624"/>
    </row>
    <row r="23" spans="2:8" s="76" customFormat="1" ht="15.75" thickBot="1">
      <c r="B23" s="336" t="s">
        <v>283</v>
      </c>
      <c r="C23" s="337">
        <v>86</v>
      </c>
      <c r="D23" s="200">
        <f>'Sign Charges'!E13</f>
        <v>0</v>
      </c>
      <c r="E23" s="203" t="e">
        <f>Installation!F18+Installation!L18</f>
        <v>#VALUE!</v>
      </c>
      <c r="F23" s="597">
        <f>'AMI Energy Costs'!I46</f>
        <v>0</v>
      </c>
      <c r="G23" s="204" t="e">
        <f t="shared" ref="G23:G28" si="0">SUM(D23:F23)</f>
        <v>#VALUE!</v>
      </c>
    </row>
    <row r="24" spans="2:8" s="76" customFormat="1" ht="15.75" thickBot="1">
      <c r="B24" s="338" t="s">
        <v>334</v>
      </c>
      <c r="C24" s="337">
        <v>16</v>
      </c>
      <c r="D24" s="200">
        <f>'Sign Charges'!E14</f>
        <v>0</v>
      </c>
      <c r="E24" s="601" t="str">
        <f>Installation!L19</f>
        <v>INCOMPLETE</v>
      </c>
      <c r="F24" s="602"/>
      <c r="G24" s="204">
        <f t="shared" si="0"/>
        <v>0</v>
      </c>
    </row>
    <row r="25" spans="2:8" ht="15.75" thickBot="1">
      <c r="B25" s="338" t="s">
        <v>227</v>
      </c>
      <c r="C25" s="337">
        <v>2</v>
      </c>
      <c r="D25" s="201">
        <f>'Sign Charges'!E15</f>
        <v>0</v>
      </c>
      <c r="E25" s="205" t="e">
        <f>Installation!F20+Installation!L20</f>
        <v>#VALUE!</v>
      </c>
      <c r="F25" s="601">
        <f>'MS3 3x18 Energy Costs'!I46</f>
        <v>0</v>
      </c>
      <c r="G25" s="204" t="e">
        <f t="shared" si="0"/>
        <v>#VALUE!</v>
      </c>
      <c r="H25" s="77"/>
    </row>
    <row r="26" spans="2:8" ht="15.75" thickBot="1">
      <c r="B26" s="338" t="s">
        <v>333</v>
      </c>
      <c r="C26" s="337">
        <v>4</v>
      </c>
      <c r="D26" s="595">
        <f>'Sign Charges'!E16</f>
        <v>0</v>
      </c>
      <c r="E26" s="596" t="str">
        <f>Installation!L21</f>
        <v>INCOMPLETE</v>
      </c>
      <c r="F26" s="602"/>
      <c r="G26" s="204">
        <f t="shared" si="0"/>
        <v>0</v>
      </c>
      <c r="H26" s="77"/>
    </row>
    <row r="27" spans="2:8" ht="15.75" thickBot="1">
      <c r="B27" s="338" t="s">
        <v>226</v>
      </c>
      <c r="C27" s="337">
        <v>79</v>
      </c>
      <c r="D27" s="595">
        <f>'Sign Charges'!E17</f>
        <v>0</v>
      </c>
      <c r="E27" s="596" t="e">
        <f>Installation!F22+Installation!L22</f>
        <v>#VALUE!</v>
      </c>
      <c r="F27" s="572">
        <f>'MS4 Energy Costs'!I45</f>
        <v>0</v>
      </c>
      <c r="G27" s="204" t="e">
        <f t="shared" si="0"/>
        <v>#VALUE!</v>
      </c>
    </row>
    <row r="28" spans="2:8" ht="15.75" thickBot="1">
      <c r="B28" s="338" t="s">
        <v>332</v>
      </c>
      <c r="C28" s="337">
        <v>89</v>
      </c>
      <c r="D28" s="202">
        <f>'Sign Charges'!E18</f>
        <v>0</v>
      </c>
      <c r="E28" s="206" t="str">
        <f>Installation!L23</f>
        <v>INCOMPLETE</v>
      </c>
      <c r="F28" s="603"/>
      <c r="G28" s="204">
        <f t="shared" si="0"/>
        <v>0</v>
      </c>
    </row>
    <row r="29" spans="2:8" ht="16.5" thickBot="1">
      <c r="F29" s="604" t="s">
        <v>288</v>
      </c>
      <c r="G29" s="207" t="e">
        <f>SUM(G23:G28)</f>
        <v>#VALUE!</v>
      </c>
    </row>
    <row r="30" spans="2:8"/>
    <row r="31" spans="2:8" hidden="1"/>
    <row r="32" spans="2:8" ht="15" hidden="1" customHeight="1"/>
    <row r="33" ht="25.5" hidden="1" customHeight="1"/>
    <row r="34" hidden="1"/>
    <row r="35" hidden="1"/>
    <row r="36" hidden="1"/>
    <row r="37" hidden="1"/>
    <row r="38" hidden="1"/>
    <row r="39" s="113" customFormat="1" hidden="1"/>
    <row r="40" s="113" customFormat="1" hidden="1"/>
    <row r="41" ht="15" hidden="1" customHeight="1"/>
    <row r="42" ht="27" hidden="1" customHeight="1"/>
    <row r="43"/>
    <row r="44"/>
  </sheetData>
  <sheetProtection password="CE28" sheet="1" objects="1" scenarios="1" selectLockedCells="1"/>
  <mergeCells count="8">
    <mergeCell ref="C1:H1"/>
    <mergeCell ref="C21:C22"/>
    <mergeCell ref="E3:H3"/>
    <mergeCell ref="E21:E22"/>
    <mergeCell ref="G21:G22"/>
    <mergeCell ref="D21:D22"/>
    <mergeCell ref="F21:F22"/>
    <mergeCell ref="B20:G20"/>
  </mergeCells>
  <phoneticPr fontId="4" type="noConversion"/>
  <pageMargins left="0.70866141732283472" right="0.70866141732283472" top="0.74803149606299213" bottom="0.74803149606299213" header="0.31496062992125984" footer="0.31496062992125984"/>
  <pageSetup paperSize="9" scale="72" orientation="landscape" r:id="rId1"/>
  <headerFooter>
    <oddHeader>&amp;L&amp;D&amp;C&amp;F&amp;R&amp;T</oddHeader>
    <oddFooter>&amp;L&amp;P &amp;"Arial,Italic"of &amp;"Arial,Regular"&amp;N&amp;C&amp;A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N72"/>
  <sheetViews>
    <sheetView topLeftCell="A29" zoomScaleNormal="100" zoomScaleSheetLayoutView="100" workbookViewId="0">
      <selection activeCell="M21" sqref="M21"/>
    </sheetView>
  </sheetViews>
  <sheetFormatPr defaultColWidth="0" defaultRowHeight="15" customHeight="1" zeroHeight="1"/>
  <cols>
    <col min="1" max="1" width="7.109375" style="558" customWidth="1"/>
    <col min="2" max="2" width="13.6640625" style="558" customWidth="1"/>
    <col min="3" max="3" width="10.109375" style="558" customWidth="1"/>
    <col min="4" max="4" width="8.33203125" style="558" customWidth="1"/>
    <col min="5" max="5" width="9.6640625" style="558" customWidth="1"/>
    <col min="6" max="6" width="8.44140625" style="558" customWidth="1"/>
    <col min="7" max="7" width="7.109375" style="558" customWidth="1"/>
    <col min="8" max="8" width="8.21875" style="558" customWidth="1"/>
    <col min="9" max="9" width="13.88671875" style="558" customWidth="1"/>
    <col min="10" max="10" width="7.109375" style="558" customWidth="1"/>
    <col min="11" max="12" width="9.5546875" style="558" customWidth="1"/>
    <col min="13" max="13" width="8.44140625" style="558" customWidth="1"/>
    <col min="14" max="14" width="7.109375" style="541" customWidth="1"/>
    <col min="15" max="16384" width="7.109375" style="541" hidden="1"/>
  </cols>
  <sheetData>
    <row r="1" spans="1:13">
      <c r="A1" s="541"/>
      <c r="B1" s="541"/>
      <c r="C1" s="541"/>
      <c r="D1" s="541"/>
      <c r="E1" s="541"/>
      <c r="F1" s="541"/>
      <c r="G1" s="541"/>
      <c r="H1" s="541"/>
      <c r="I1" s="541"/>
      <c r="J1" s="541"/>
      <c r="K1" s="541"/>
      <c r="L1" s="541"/>
      <c r="M1" s="541"/>
    </row>
    <row r="2" spans="1:13" ht="26.25">
      <c r="A2" s="541"/>
      <c r="B2" s="564" t="s">
        <v>282</v>
      </c>
      <c r="C2" s="630" t="s">
        <v>272</v>
      </c>
      <c r="D2" s="630"/>
      <c r="E2" s="630"/>
      <c r="F2" s="630"/>
      <c r="G2" s="630"/>
      <c r="H2" s="630"/>
      <c r="I2" s="630"/>
      <c r="J2" s="630"/>
      <c r="K2" s="630"/>
      <c r="L2" s="630"/>
      <c r="M2" s="541"/>
    </row>
    <row r="3" spans="1:13" ht="15.75" thickBot="1">
      <c r="A3" s="541"/>
      <c r="B3" s="541"/>
      <c r="C3" s="541"/>
      <c r="D3" s="541"/>
      <c r="E3" s="541"/>
      <c r="F3" s="541"/>
      <c r="G3" s="541"/>
      <c r="H3" s="541"/>
      <c r="I3" s="541"/>
      <c r="J3" s="541"/>
      <c r="K3" s="541"/>
      <c r="L3" s="541"/>
      <c r="M3" s="541"/>
    </row>
    <row r="4" spans="1:13" ht="16.5" thickBot="1">
      <c r="A4" s="541"/>
      <c r="B4" s="559" t="s">
        <v>255</v>
      </c>
      <c r="C4" s="637" t="str">
        <f>Summary!E3</f>
        <v>Please Enter Company Name Here</v>
      </c>
      <c r="D4" s="638"/>
      <c r="E4" s="638"/>
      <c r="F4" s="638"/>
      <c r="G4" s="638"/>
      <c r="H4" s="638"/>
      <c r="I4" s="638"/>
      <c r="J4" s="639"/>
      <c r="K4" s="541"/>
      <c r="L4" s="541"/>
      <c r="M4" s="541"/>
    </row>
    <row r="5" spans="1:13" ht="15.75">
      <c r="A5" s="542"/>
      <c r="B5" s="543"/>
      <c r="C5" s="544"/>
      <c r="D5" s="544"/>
      <c r="E5" s="544"/>
      <c r="F5" s="544"/>
      <c r="G5" s="544"/>
      <c r="H5" s="544"/>
      <c r="I5" s="541"/>
      <c r="J5" s="541"/>
      <c r="K5" s="541"/>
      <c r="L5" s="541"/>
      <c r="M5" s="541"/>
    </row>
    <row r="6" spans="1:13">
      <c r="A6" s="541"/>
      <c r="B6" s="541"/>
      <c r="C6" s="541"/>
      <c r="D6" s="541"/>
      <c r="E6" s="541"/>
      <c r="F6" s="541"/>
      <c r="G6" s="541"/>
      <c r="H6" s="541"/>
      <c r="I6" s="541"/>
      <c r="J6" s="541"/>
      <c r="K6" s="541"/>
      <c r="L6" s="541"/>
      <c r="M6" s="541"/>
    </row>
    <row r="7" spans="1:13">
      <c r="A7" s="544"/>
      <c r="B7" s="544"/>
      <c r="C7" s="544"/>
      <c r="D7" s="544"/>
      <c r="E7" s="544"/>
      <c r="F7" s="544"/>
      <c r="G7" s="544"/>
      <c r="H7" s="544"/>
      <c r="I7" s="541"/>
      <c r="J7" s="541"/>
      <c r="K7" s="541"/>
      <c r="L7" s="541"/>
      <c r="M7" s="541"/>
    </row>
    <row r="8" spans="1:13" ht="15.75">
      <c r="A8" s="635" t="s">
        <v>314</v>
      </c>
      <c r="B8" s="635"/>
      <c r="C8" s="545"/>
      <c r="D8" s="545"/>
      <c r="E8" s="545"/>
      <c r="F8" s="545"/>
      <c r="G8" s="545"/>
      <c r="H8" s="545"/>
      <c r="I8" s="545"/>
      <c r="J8" s="545"/>
      <c r="K8" s="545"/>
      <c r="L8" s="545"/>
      <c r="M8" s="545"/>
    </row>
    <row r="9" spans="1:13" ht="15.75">
      <c r="A9" s="546"/>
      <c r="B9" s="546"/>
      <c r="C9" s="547"/>
      <c r="D9" s="544"/>
      <c r="E9" s="544"/>
      <c r="F9" s="544"/>
      <c r="G9" s="544"/>
      <c r="H9" s="544"/>
      <c r="I9" s="541"/>
      <c r="J9" s="541"/>
      <c r="K9" s="541"/>
      <c r="L9" s="541"/>
      <c r="M9" s="541"/>
    </row>
    <row r="10" spans="1:13" ht="16.5" thickBot="1">
      <c r="A10" s="636" t="s">
        <v>315</v>
      </c>
      <c r="B10" s="636"/>
      <c r="C10" s="548"/>
      <c r="D10" s="544"/>
      <c r="E10" s="544"/>
      <c r="F10" s="544"/>
      <c r="G10" s="544"/>
      <c r="H10" s="544"/>
      <c r="I10" s="541"/>
      <c r="J10" s="541"/>
      <c r="K10" s="541"/>
      <c r="L10" s="541"/>
      <c r="M10" s="541"/>
    </row>
    <row r="11" spans="1:13" ht="24.95" customHeight="1">
      <c r="A11" s="649" t="s">
        <v>316</v>
      </c>
      <c r="B11" s="650"/>
      <c r="C11" s="650"/>
      <c r="D11" s="650"/>
      <c r="E11" s="650"/>
      <c r="F11" s="650"/>
      <c r="G11" s="650"/>
      <c r="H11" s="650"/>
      <c r="I11" s="650"/>
      <c r="J11" s="650"/>
      <c r="K11" s="651"/>
      <c r="L11" s="541"/>
      <c r="M11" s="541"/>
    </row>
    <row r="12" spans="1:13" ht="24.95" customHeight="1">
      <c r="A12" s="652"/>
      <c r="B12" s="653"/>
      <c r="C12" s="653"/>
      <c r="D12" s="653"/>
      <c r="E12" s="653"/>
      <c r="F12" s="653"/>
      <c r="G12" s="653"/>
      <c r="H12" s="653"/>
      <c r="I12" s="653"/>
      <c r="J12" s="653"/>
      <c r="K12" s="654"/>
      <c r="L12" s="541"/>
      <c r="M12" s="541"/>
    </row>
    <row r="13" spans="1:13" ht="15.75" thickBot="1">
      <c r="A13" s="655"/>
      <c r="B13" s="656"/>
      <c r="C13" s="656"/>
      <c r="D13" s="656"/>
      <c r="E13" s="656"/>
      <c r="F13" s="656"/>
      <c r="G13" s="656"/>
      <c r="H13" s="656"/>
      <c r="I13" s="656"/>
      <c r="J13" s="656"/>
      <c r="K13" s="657"/>
      <c r="L13" s="541"/>
      <c r="M13" s="541"/>
    </row>
    <row r="14" spans="1:13" ht="19.5" customHeight="1" thickBot="1">
      <c r="A14" s="549"/>
      <c r="B14" s="544"/>
      <c r="C14" s="544"/>
      <c r="D14" s="544"/>
      <c r="E14" s="646" t="s">
        <v>331</v>
      </c>
      <c r="F14" s="647"/>
      <c r="G14" s="647"/>
      <c r="H14" s="647"/>
      <c r="I14" s="648"/>
      <c r="J14" s="541"/>
      <c r="K14" s="541"/>
      <c r="L14" s="541"/>
      <c r="M14" s="541"/>
    </row>
    <row r="15" spans="1:13" ht="15.75" thickBot="1">
      <c r="A15" s="640" t="s">
        <v>326</v>
      </c>
      <c r="B15" s="641"/>
      <c r="C15" s="641"/>
      <c r="D15" s="641"/>
      <c r="E15" s="641"/>
      <c r="F15" s="642"/>
      <c r="G15" s="544"/>
      <c r="H15" s="643" t="s">
        <v>327</v>
      </c>
      <c r="I15" s="644"/>
      <c r="J15" s="644"/>
      <c r="K15" s="644"/>
      <c r="L15" s="644"/>
      <c r="M15" s="645"/>
    </row>
    <row r="16" spans="1:13" ht="16.5" thickBot="1">
      <c r="A16" s="658" t="s">
        <v>330</v>
      </c>
      <c r="B16" s="658"/>
      <c r="C16" s="658"/>
      <c r="D16" s="658"/>
      <c r="E16" s="658"/>
      <c r="F16" s="658"/>
      <c r="G16" s="544"/>
      <c r="H16" s="659" t="s">
        <v>329</v>
      </c>
      <c r="I16" s="659"/>
      <c r="J16" s="659"/>
      <c r="K16" s="659"/>
      <c r="L16" s="659"/>
      <c r="M16" s="568">
        <f>SUM(M18:M24)</f>
        <v>0</v>
      </c>
    </row>
    <row r="17" spans="1:13" ht="16.5" thickBot="1">
      <c r="A17" s="631" t="s">
        <v>317</v>
      </c>
      <c r="B17" s="631"/>
      <c r="C17" s="631"/>
      <c r="D17" s="631"/>
      <c r="E17" s="631"/>
      <c r="F17" s="560"/>
      <c r="G17" s="544"/>
      <c r="H17" s="660" t="s">
        <v>318</v>
      </c>
      <c r="I17" s="660"/>
      <c r="J17" s="660"/>
      <c r="K17" s="660"/>
      <c r="L17" s="660"/>
      <c r="M17" s="563" t="s">
        <v>7</v>
      </c>
    </row>
    <row r="18" spans="1:13" ht="15.75" thickBot="1">
      <c r="A18" s="631" t="s">
        <v>319</v>
      </c>
      <c r="B18" s="631"/>
      <c r="C18" s="631"/>
      <c r="D18" s="631"/>
      <c r="E18" s="631"/>
      <c r="F18" s="560"/>
      <c r="G18" s="544"/>
      <c r="H18" s="632" t="s">
        <v>317</v>
      </c>
      <c r="I18" s="633"/>
      <c r="J18" s="633"/>
      <c r="K18" s="633"/>
      <c r="L18" s="634"/>
      <c r="M18" s="561"/>
    </row>
    <row r="19" spans="1:13" ht="15.75" thickBot="1">
      <c r="A19" s="631" t="s">
        <v>320</v>
      </c>
      <c r="B19" s="631"/>
      <c r="C19" s="631"/>
      <c r="D19" s="631"/>
      <c r="E19" s="631"/>
      <c r="F19" s="560"/>
      <c r="G19" s="544"/>
      <c r="H19" s="632" t="s">
        <v>319</v>
      </c>
      <c r="I19" s="633"/>
      <c r="J19" s="633"/>
      <c r="K19" s="633"/>
      <c r="L19" s="634"/>
      <c r="M19" s="561"/>
    </row>
    <row r="20" spans="1:13" ht="15.75" thickBot="1">
      <c r="A20" s="631" t="s">
        <v>321</v>
      </c>
      <c r="B20" s="631"/>
      <c r="C20" s="631"/>
      <c r="D20" s="631"/>
      <c r="E20" s="631"/>
      <c r="F20" s="560"/>
      <c r="G20" s="544"/>
      <c r="H20" s="661"/>
      <c r="I20" s="661"/>
      <c r="J20" s="661"/>
      <c r="K20" s="661"/>
      <c r="L20" s="661"/>
      <c r="M20" s="561"/>
    </row>
    <row r="21" spans="1:13" ht="15.75" thickBot="1">
      <c r="A21" s="631" t="s">
        <v>322</v>
      </c>
      <c r="B21" s="631"/>
      <c r="C21" s="631"/>
      <c r="D21" s="631"/>
      <c r="E21" s="631"/>
      <c r="F21" s="560"/>
      <c r="G21" s="544"/>
      <c r="H21" s="662" t="str">
        <f>IF(M18&gt;=10%,"Profit: Please Provide Explanantion if above 10%","")</f>
        <v/>
      </c>
      <c r="I21" s="662"/>
      <c r="J21" s="662"/>
      <c r="K21" s="662"/>
      <c r="L21" s="662"/>
      <c r="M21" s="561"/>
    </row>
    <row r="22" spans="1:13" ht="15.75" thickBot="1">
      <c r="A22" s="631" t="s">
        <v>323</v>
      </c>
      <c r="B22" s="631"/>
      <c r="C22" s="631"/>
      <c r="D22" s="631"/>
      <c r="E22" s="631"/>
      <c r="F22" s="560"/>
      <c r="G22" s="544"/>
      <c r="H22" s="662" t="str">
        <f>IF(M19&gt;=10%,"Head Office Charges (Overheads): Please Provide Explanantion if above 10%","")</f>
        <v/>
      </c>
      <c r="I22" s="662"/>
      <c r="J22" s="662"/>
      <c r="K22" s="662"/>
      <c r="L22" s="662"/>
      <c r="M22" s="561"/>
    </row>
    <row r="23" spans="1:13" ht="15.75" thickBot="1">
      <c r="A23" s="631" t="s">
        <v>324</v>
      </c>
      <c r="B23" s="631"/>
      <c r="C23" s="631"/>
      <c r="D23" s="631"/>
      <c r="E23" s="631"/>
      <c r="F23" s="560"/>
      <c r="G23" s="544"/>
      <c r="H23" s="662" t="str">
        <f>IF(M20&gt;=10%,"Other: Please Provide Explanantion if above 10%","")</f>
        <v/>
      </c>
      <c r="I23" s="662"/>
      <c r="J23" s="662"/>
      <c r="K23" s="662"/>
      <c r="L23" s="662"/>
      <c r="M23" s="561"/>
    </row>
    <row r="24" spans="1:13" ht="16.5" thickBot="1">
      <c r="A24" s="663" t="s">
        <v>325</v>
      </c>
      <c r="B24" s="663"/>
      <c r="C24" s="663"/>
      <c r="D24" s="663"/>
      <c r="E24" s="663"/>
      <c r="F24" s="552">
        <f>SUM(F17:F23)</f>
        <v>0</v>
      </c>
      <c r="G24" s="544"/>
      <c r="H24" s="662" t="str">
        <f t="shared" ref="H24" si="0">IF(M21&gt;=10%,"Please Provide Explanantion if above 10%","")</f>
        <v/>
      </c>
      <c r="I24" s="662"/>
      <c r="J24" s="662"/>
      <c r="K24" s="662"/>
      <c r="L24" s="662"/>
      <c r="M24" s="561"/>
    </row>
    <row r="25" spans="1:13" ht="15.75" thickBot="1">
      <c r="A25" s="544"/>
      <c r="B25" s="544"/>
      <c r="C25" s="544"/>
      <c r="D25" s="544"/>
      <c r="E25" s="544"/>
      <c r="F25" s="544"/>
      <c r="G25" s="544"/>
      <c r="H25" s="544"/>
      <c r="I25" s="541"/>
      <c r="J25" s="541"/>
      <c r="K25" s="541"/>
      <c r="L25" s="541"/>
      <c r="M25" s="541"/>
    </row>
    <row r="26" spans="1:13" ht="16.5" thickBot="1">
      <c r="A26" s="664" t="str">
        <f>A18</f>
        <v>Head Office Charges (Overheads)</v>
      </c>
      <c r="B26" s="665"/>
      <c r="C26" s="665"/>
      <c r="D26" s="665"/>
      <c r="E26" s="665"/>
      <c r="F26" s="666"/>
      <c r="G26" s="541"/>
      <c r="H26" s="667" t="str">
        <f>A22</f>
        <v>Cost of giving Sureties and Guarantees</v>
      </c>
      <c r="I26" s="668"/>
      <c r="J26" s="668"/>
      <c r="K26" s="668"/>
      <c r="L26" s="668"/>
      <c r="M26" s="669"/>
    </row>
    <row r="27" spans="1:13" ht="16.5" thickBot="1">
      <c r="A27" s="667" t="s">
        <v>318</v>
      </c>
      <c r="B27" s="670"/>
      <c r="C27" s="670"/>
      <c r="D27" s="670"/>
      <c r="E27" s="671"/>
      <c r="F27" s="562" t="s">
        <v>7</v>
      </c>
      <c r="G27" s="541"/>
      <c r="H27" s="667" t="s">
        <v>318</v>
      </c>
      <c r="I27" s="668"/>
      <c r="J27" s="668"/>
      <c r="K27" s="668"/>
      <c r="L27" s="669"/>
      <c r="M27" s="562" t="s">
        <v>7</v>
      </c>
    </row>
    <row r="28" spans="1:13">
      <c r="A28" s="672"/>
      <c r="B28" s="673"/>
      <c r="C28" s="673"/>
      <c r="D28" s="673"/>
      <c r="E28" s="674"/>
      <c r="F28" s="550"/>
      <c r="G28" s="541"/>
      <c r="H28" s="672"/>
      <c r="I28" s="673"/>
      <c r="J28" s="673"/>
      <c r="K28" s="673"/>
      <c r="L28" s="674"/>
      <c r="M28" s="550"/>
    </row>
    <row r="29" spans="1:13">
      <c r="A29" s="675"/>
      <c r="B29" s="676"/>
      <c r="C29" s="676"/>
      <c r="D29" s="676"/>
      <c r="E29" s="677"/>
      <c r="F29" s="550"/>
      <c r="G29" s="541"/>
      <c r="H29" s="675"/>
      <c r="I29" s="676"/>
      <c r="J29" s="676"/>
      <c r="K29" s="676"/>
      <c r="L29" s="677"/>
      <c r="M29" s="551"/>
    </row>
    <row r="30" spans="1:13">
      <c r="A30" s="675"/>
      <c r="B30" s="676"/>
      <c r="C30" s="676"/>
      <c r="D30" s="676"/>
      <c r="E30" s="677"/>
      <c r="F30" s="550"/>
      <c r="G30" s="541"/>
      <c r="H30" s="675"/>
      <c r="I30" s="676"/>
      <c r="J30" s="676"/>
      <c r="K30" s="676"/>
      <c r="L30" s="677"/>
      <c r="M30" s="551"/>
    </row>
    <row r="31" spans="1:13">
      <c r="A31" s="675"/>
      <c r="B31" s="676"/>
      <c r="C31" s="676"/>
      <c r="D31" s="676"/>
      <c r="E31" s="677"/>
      <c r="F31" s="551"/>
      <c r="G31" s="541"/>
      <c r="H31" s="675"/>
      <c r="I31" s="676"/>
      <c r="J31" s="676"/>
      <c r="K31" s="676"/>
      <c r="L31" s="677"/>
      <c r="M31" s="551"/>
    </row>
    <row r="32" spans="1:13">
      <c r="A32" s="675"/>
      <c r="B32" s="676"/>
      <c r="C32" s="676"/>
      <c r="D32" s="676"/>
      <c r="E32" s="677"/>
      <c r="F32" s="551"/>
      <c r="G32" s="541"/>
      <c r="H32" s="675"/>
      <c r="I32" s="676"/>
      <c r="J32" s="676"/>
      <c r="K32" s="676"/>
      <c r="L32" s="677"/>
      <c r="M32" s="551"/>
    </row>
    <row r="33" spans="1:13">
      <c r="A33" s="675"/>
      <c r="B33" s="676"/>
      <c r="C33" s="676"/>
      <c r="D33" s="676"/>
      <c r="E33" s="677"/>
      <c r="F33" s="551"/>
      <c r="G33" s="541"/>
      <c r="H33" s="675"/>
      <c r="I33" s="676"/>
      <c r="J33" s="676"/>
      <c r="K33" s="676"/>
      <c r="L33" s="677"/>
      <c r="M33" s="551"/>
    </row>
    <row r="34" spans="1:13">
      <c r="A34" s="675"/>
      <c r="B34" s="676"/>
      <c r="C34" s="676"/>
      <c r="D34" s="676"/>
      <c r="E34" s="677"/>
      <c r="F34" s="551"/>
      <c r="G34" s="541"/>
      <c r="H34" s="675"/>
      <c r="I34" s="676"/>
      <c r="J34" s="676"/>
      <c r="K34" s="676"/>
      <c r="L34" s="677"/>
      <c r="M34" s="551"/>
    </row>
    <row r="35" spans="1:13">
      <c r="A35" s="675"/>
      <c r="B35" s="676"/>
      <c r="C35" s="676"/>
      <c r="D35" s="676"/>
      <c r="E35" s="677"/>
      <c r="F35" s="551"/>
      <c r="G35" s="541"/>
      <c r="H35" s="675"/>
      <c r="I35" s="676"/>
      <c r="J35" s="676"/>
      <c r="K35" s="676"/>
      <c r="L35" s="677"/>
      <c r="M35" s="551"/>
    </row>
    <row r="36" spans="1:13">
      <c r="A36" s="675"/>
      <c r="B36" s="676"/>
      <c r="C36" s="676"/>
      <c r="D36" s="676"/>
      <c r="E36" s="677"/>
      <c r="F36" s="551"/>
      <c r="G36" s="541"/>
      <c r="H36" s="675"/>
      <c r="I36" s="676"/>
      <c r="J36" s="676"/>
      <c r="K36" s="676"/>
      <c r="L36" s="677"/>
      <c r="M36" s="551"/>
    </row>
    <row r="37" spans="1:13" ht="15.75" thickBot="1">
      <c r="A37" s="678"/>
      <c r="B37" s="679"/>
      <c r="C37" s="679"/>
      <c r="D37" s="679"/>
      <c r="E37" s="680"/>
      <c r="F37" s="553"/>
      <c r="G37" s="541"/>
      <c r="H37" s="678"/>
      <c r="I37" s="679"/>
      <c r="J37" s="679"/>
      <c r="K37" s="679"/>
      <c r="L37" s="680"/>
      <c r="M37" s="553"/>
    </row>
    <row r="38" spans="1:13" ht="15.75" thickBot="1">
      <c r="A38" s="541"/>
      <c r="B38" s="541"/>
      <c r="C38" s="541"/>
      <c r="D38" s="541"/>
      <c r="E38" s="541"/>
      <c r="F38" s="541"/>
      <c r="G38" s="541"/>
      <c r="H38" s="541"/>
      <c r="I38" s="541"/>
      <c r="J38" s="541"/>
      <c r="K38" s="541"/>
      <c r="L38" s="541"/>
      <c r="M38" s="541"/>
    </row>
    <row r="39" spans="1:13" ht="16.5" thickBot="1">
      <c r="A39" s="681" t="str">
        <f>A19</f>
        <v>Insurance Premiums (e.g. employers liability)</v>
      </c>
      <c r="B39" s="682"/>
      <c r="C39" s="682"/>
      <c r="D39" s="682"/>
      <c r="E39" s="682"/>
      <c r="F39" s="683"/>
      <c r="G39" s="541"/>
      <c r="H39" s="664" t="str">
        <f>A21</f>
        <v>Personnel Overhead costs (e.g pensions)</v>
      </c>
      <c r="I39" s="665"/>
      <c r="J39" s="665"/>
      <c r="K39" s="665"/>
      <c r="L39" s="665"/>
      <c r="M39" s="666"/>
    </row>
    <row r="40" spans="1:13" ht="16.5" thickBot="1">
      <c r="A40" s="667" t="s">
        <v>318</v>
      </c>
      <c r="B40" s="670"/>
      <c r="C40" s="670"/>
      <c r="D40" s="670"/>
      <c r="E40" s="671"/>
      <c r="F40" s="562" t="s">
        <v>7</v>
      </c>
      <c r="G40" s="541"/>
      <c r="H40" s="684" t="s">
        <v>318</v>
      </c>
      <c r="I40" s="685"/>
      <c r="J40" s="685"/>
      <c r="K40" s="685"/>
      <c r="L40" s="686"/>
      <c r="M40" s="562" t="s">
        <v>7</v>
      </c>
    </row>
    <row r="41" spans="1:13">
      <c r="A41" s="672"/>
      <c r="B41" s="673"/>
      <c r="C41" s="673"/>
      <c r="D41" s="673"/>
      <c r="E41" s="674"/>
      <c r="F41" s="550"/>
      <c r="G41" s="541"/>
      <c r="H41" s="672"/>
      <c r="I41" s="673"/>
      <c r="J41" s="673"/>
      <c r="K41" s="673"/>
      <c r="L41" s="674"/>
      <c r="M41" s="550"/>
    </row>
    <row r="42" spans="1:13">
      <c r="A42" s="675"/>
      <c r="B42" s="676"/>
      <c r="C42" s="676"/>
      <c r="D42" s="676"/>
      <c r="E42" s="677"/>
      <c r="F42" s="551"/>
      <c r="G42" s="541"/>
      <c r="H42" s="675"/>
      <c r="I42" s="676"/>
      <c r="J42" s="676"/>
      <c r="K42" s="676"/>
      <c r="L42" s="677"/>
      <c r="M42" s="551"/>
    </row>
    <row r="43" spans="1:13">
      <c r="A43" s="675"/>
      <c r="B43" s="676"/>
      <c r="C43" s="676"/>
      <c r="D43" s="676"/>
      <c r="E43" s="677"/>
      <c r="F43" s="551"/>
      <c r="G43" s="541"/>
      <c r="H43" s="675"/>
      <c r="I43" s="676"/>
      <c r="J43" s="676"/>
      <c r="K43" s="676"/>
      <c r="L43" s="677"/>
      <c r="M43" s="551"/>
    </row>
    <row r="44" spans="1:13">
      <c r="A44" s="675"/>
      <c r="B44" s="676"/>
      <c r="C44" s="676"/>
      <c r="D44" s="676"/>
      <c r="E44" s="677"/>
      <c r="F44" s="551"/>
      <c r="G44" s="541"/>
      <c r="H44" s="675"/>
      <c r="I44" s="676"/>
      <c r="J44" s="676"/>
      <c r="K44" s="676"/>
      <c r="L44" s="677"/>
      <c r="M44" s="551"/>
    </row>
    <row r="45" spans="1:13">
      <c r="A45" s="675"/>
      <c r="B45" s="676"/>
      <c r="C45" s="676"/>
      <c r="D45" s="676"/>
      <c r="E45" s="677"/>
      <c r="F45" s="551"/>
      <c r="G45" s="541"/>
      <c r="H45" s="675"/>
      <c r="I45" s="676"/>
      <c r="J45" s="676"/>
      <c r="K45" s="676"/>
      <c r="L45" s="677"/>
      <c r="M45" s="551"/>
    </row>
    <row r="46" spans="1:13">
      <c r="A46" s="675"/>
      <c r="B46" s="676"/>
      <c r="C46" s="676"/>
      <c r="D46" s="676"/>
      <c r="E46" s="677"/>
      <c r="F46" s="551"/>
      <c r="G46" s="541"/>
      <c r="H46" s="675"/>
      <c r="I46" s="676"/>
      <c r="J46" s="676"/>
      <c r="K46" s="676"/>
      <c r="L46" s="677"/>
      <c r="M46" s="551"/>
    </row>
    <row r="47" spans="1:13">
      <c r="A47" s="675"/>
      <c r="B47" s="676"/>
      <c r="C47" s="676"/>
      <c r="D47" s="676"/>
      <c r="E47" s="677"/>
      <c r="F47" s="551"/>
      <c r="G47" s="541"/>
      <c r="H47" s="675"/>
      <c r="I47" s="676"/>
      <c r="J47" s="676"/>
      <c r="K47" s="676"/>
      <c r="L47" s="677"/>
      <c r="M47" s="551"/>
    </row>
    <row r="48" spans="1:13">
      <c r="A48" s="675"/>
      <c r="B48" s="676"/>
      <c r="C48" s="676"/>
      <c r="D48" s="676"/>
      <c r="E48" s="677"/>
      <c r="F48" s="551"/>
      <c r="G48" s="541"/>
      <c r="H48" s="675"/>
      <c r="I48" s="676"/>
      <c r="J48" s="676"/>
      <c r="K48" s="676"/>
      <c r="L48" s="677"/>
      <c r="M48" s="551"/>
    </row>
    <row r="49" spans="1:13">
      <c r="A49" s="675"/>
      <c r="B49" s="676"/>
      <c r="C49" s="676"/>
      <c r="D49" s="676"/>
      <c r="E49" s="677"/>
      <c r="F49" s="551"/>
      <c r="G49" s="541"/>
      <c r="H49" s="675"/>
      <c r="I49" s="676"/>
      <c r="J49" s="676"/>
      <c r="K49" s="676"/>
      <c r="L49" s="677"/>
      <c r="M49" s="551"/>
    </row>
    <row r="50" spans="1:13" ht="15.75" thickBot="1">
      <c r="A50" s="678"/>
      <c r="B50" s="679"/>
      <c r="C50" s="679"/>
      <c r="D50" s="679"/>
      <c r="E50" s="680"/>
      <c r="F50" s="553"/>
      <c r="G50" s="541"/>
      <c r="H50" s="678"/>
      <c r="I50" s="679"/>
      <c r="J50" s="679"/>
      <c r="K50" s="679"/>
      <c r="L50" s="680"/>
      <c r="M50" s="553"/>
    </row>
    <row r="51" spans="1:13" ht="15.75" thickBot="1">
      <c r="A51" s="541"/>
      <c r="B51" s="541"/>
      <c r="C51" s="541"/>
      <c r="D51" s="541"/>
      <c r="E51" s="541"/>
      <c r="F51" s="541"/>
      <c r="G51" s="541"/>
      <c r="H51" s="541"/>
      <c r="I51" s="541"/>
      <c r="J51" s="541"/>
      <c r="K51" s="541"/>
      <c r="L51" s="541"/>
      <c r="M51" s="541"/>
    </row>
    <row r="52" spans="1:13" ht="16.5" thickBot="1">
      <c r="A52" s="667" t="str">
        <f>A20</f>
        <v>Corporation Tax</v>
      </c>
      <c r="B52" s="668"/>
      <c r="C52" s="668"/>
      <c r="D52" s="668"/>
      <c r="E52" s="668"/>
      <c r="F52" s="669"/>
      <c r="G52" s="541"/>
      <c r="H52" s="690" t="str">
        <f>A23</f>
        <v>Indirect Overheads</v>
      </c>
      <c r="I52" s="691"/>
      <c r="J52" s="691"/>
      <c r="K52" s="691"/>
      <c r="L52" s="691"/>
      <c r="M52" s="669"/>
    </row>
    <row r="53" spans="1:13" ht="16.5" thickBot="1">
      <c r="A53" s="667" t="s">
        <v>318</v>
      </c>
      <c r="B53" s="670"/>
      <c r="C53" s="670"/>
      <c r="D53" s="670"/>
      <c r="E53" s="670"/>
      <c r="F53" s="562" t="s">
        <v>7</v>
      </c>
      <c r="G53" s="541"/>
      <c r="H53" s="667" t="s">
        <v>318</v>
      </c>
      <c r="I53" s="670"/>
      <c r="J53" s="670"/>
      <c r="K53" s="670"/>
      <c r="L53" s="671"/>
      <c r="M53" s="567" t="s">
        <v>7</v>
      </c>
    </row>
    <row r="54" spans="1:13">
      <c r="A54" s="687"/>
      <c r="B54" s="688"/>
      <c r="C54" s="688"/>
      <c r="D54" s="688"/>
      <c r="E54" s="688"/>
      <c r="F54" s="554"/>
      <c r="G54" s="541"/>
      <c r="H54" s="687"/>
      <c r="I54" s="688"/>
      <c r="J54" s="688"/>
      <c r="K54" s="688"/>
      <c r="L54" s="689"/>
      <c r="M54" s="550"/>
    </row>
    <row r="55" spans="1:13">
      <c r="A55" s="675"/>
      <c r="B55" s="676"/>
      <c r="C55" s="676"/>
      <c r="D55" s="676"/>
      <c r="E55" s="676"/>
      <c r="F55" s="555"/>
      <c r="G55" s="541"/>
      <c r="H55" s="675"/>
      <c r="I55" s="676"/>
      <c r="J55" s="676"/>
      <c r="K55" s="676"/>
      <c r="L55" s="677"/>
      <c r="M55" s="551"/>
    </row>
    <row r="56" spans="1:13">
      <c r="A56" s="675"/>
      <c r="B56" s="676"/>
      <c r="C56" s="676"/>
      <c r="D56" s="676"/>
      <c r="E56" s="676"/>
      <c r="F56" s="555"/>
      <c r="G56" s="541"/>
      <c r="H56" s="675"/>
      <c r="I56" s="676"/>
      <c r="J56" s="676"/>
      <c r="K56" s="676"/>
      <c r="L56" s="677"/>
      <c r="M56" s="551"/>
    </row>
    <row r="57" spans="1:13">
      <c r="A57" s="675"/>
      <c r="B57" s="676"/>
      <c r="C57" s="676"/>
      <c r="D57" s="676"/>
      <c r="E57" s="676"/>
      <c r="F57" s="555"/>
      <c r="G57" s="541"/>
      <c r="H57" s="675"/>
      <c r="I57" s="676"/>
      <c r="J57" s="676"/>
      <c r="K57" s="676"/>
      <c r="L57" s="677"/>
      <c r="M57" s="551"/>
    </row>
    <row r="58" spans="1:13">
      <c r="A58" s="675"/>
      <c r="B58" s="676"/>
      <c r="C58" s="676"/>
      <c r="D58" s="676"/>
      <c r="E58" s="676"/>
      <c r="F58" s="555"/>
      <c r="G58" s="541"/>
      <c r="H58" s="675"/>
      <c r="I58" s="676"/>
      <c r="J58" s="676"/>
      <c r="K58" s="676"/>
      <c r="L58" s="677"/>
      <c r="M58" s="551"/>
    </row>
    <row r="59" spans="1:13">
      <c r="A59" s="675"/>
      <c r="B59" s="676"/>
      <c r="C59" s="676"/>
      <c r="D59" s="676"/>
      <c r="E59" s="676"/>
      <c r="F59" s="555"/>
      <c r="G59" s="541"/>
      <c r="H59" s="675"/>
      <c r="I59" s="676"/>
      <c r="J59" s="676"/>
      <c r="K59" s="676"/>
      <c r="L59" s="677"/>
      <c r="M59" s="551"/>
    </row>
    <row r="60" spans="1:13">
      <c r="A60" s="675"/>
      <c r="B60" s="676"/>
      <c r="C60" s="676"/>
      <c r="D60" s="676"/>
      <c r="E60" s="676"/>
      <c r="F60" s="555"/>
      <c r="G60" s="541"/>
      <c r="H60" s="675"/>
      <c r="I60" s="676"/>
      <c r="J60" s="676"/>
      <c r="K60" s="676"/>
      <c r="L60" s="677"/>
      <c r="M60" s="551"/>
    </row>
    <row r="61" spans="1:13">
      <c r="A61" s="675"/>
      <c r="B61" s="676"/>
      <c r="C61" s="676"/>
      <c r="D61" s="676"/>
      <c r="E61" s="676"/>
      <c r="F61" s="555"/>
      <c r="G61" s="541"/>
      <c r="H61" s="675"/>
      <c r="I61" s="676"/>
      <c r="J61" s="676"/>
      <c r="K61" s="676"/>
      <c r="L61" s="677"/>
      <c r="M61" s="551"/>
    </row>
    <row r="62" spans="1:13">
      <c r="A62" s="675"/>
      <c r="B62" s="676"/>
      <c r="C62" s="676"/>
      <c r="D62" s="676"/>
      <c r="E62" s="676"/>
      <c r="F62" s="555"/>
      <c r="G62" s="541"/>
      <c r="H62" s="675"/>
      <c r="I62" s="676"/>
      <c r="J62" s="676"/>
      <c r="K62" s="676"/>
      <c r="L62" s="677"/>
      <c r="M62" s="551"/>
    </row>
    <row r="63" spans="1:13" ht="15.75" thickBot="1">
      <c r="A63" s="678"/>
      <c r="B63" s="679"/>
      <c r="C63" s="679"/>
      <c r="D63" s="679"/>
      <c r="E63" s="679"/>
      <c r="F63" s="556"/>
      <c r="G63" s="541"/>
      <c r="H63" s="678"/>
      <c r="I63" s="679"/>
      <c r="J63" s="679"/>
      <c r="K63" s="679"/>
      <c r="L63" s="680"/>
      <c r="M63" s="553"/>
    </row>
    <row r="64" spans="1:13" ht="15.75" customHeight="1">
      <c r="A64" s="541"/>
      <c r="B64" s="541"/>
      <c r="C64" s="541"/>
      <c r="D64" s="541"/>
      <c r="E64" s="541"/>
      <c r="F64" s="541"/>
      <c r="G64" s="541"/>
      <c r="H64" s="541"/>
      <c r="I64" s="541"/>
      <c r="J64" s="541"/>
      <c r="K64" s="541"/>
      <c r="L64" s="541"/>
      <c r="M64" s="541"/>
    </row>
    <row r="65" spans="1:13" s="557" customFormat="1" hidden="1">
      <c r="A65" s="558"/>
      <c r="B65" s="558"/>
      <c r="C65" s="558"/>
      <c r="D65" s="558"/>
      <c r="E65" s="558"/>
      <c r="F65" s="558"/>
      <c r="G65" s="558"/>
      <c r="H65" s="558"/>
      <c r="I65" s="558"/>
      <c r="J65" s="558"/>
      <c r="K65" s="558"/>
      <c r="L65" s="558"/>
      <c r="M65" s="558"/>
    </row>
    <row r="66" spans="1:13" ht="15" hidden="1" customHeight="1"/>
    <row r="67" spans="1:13" ht="15" hidden="1" customHeight="1"/>
    <row r="68" spans="1:13" ht="15" hidden="1" customHeight="1"/>
    <row r="69" spans="1:13" ht="15" hidden="1" customHeight="1"/>
    <row r="70" spans="1:13" ht="15" hidden="1" customHeight="1"/>
    <row r="71" spans="1:13" ht="15" hidden="1" customHeight="1"/>
    <row r="72" spans="1:13" ht="15" hidden="1" customHeight="1"/>
  </sheetData>
  <sheetProtection password="CE28" sheet="1" objects="1" scenarios="1" selectLockedCells="1"/>
  <mergeCells count="98">
    <mergeCell ref="A55:E55"/>
    <mergeCell ref="H55:L55"/>
    <mergeCell ref="A56:E56"/>
    <mergeCell ref="H56:L56"/>
    <mergeCell ref="A57:E57"/>
    <mergeCell ref="H57:L57"/>
    <mergeCell ref="A63:E63"/>
    <mergeCell ref="H63:L63"/>
    <mergeCell ref="A58:E58"/>
    <mergeCell ref="H58:L58"/>
    <mergeCell ref="A59:E59"/>
    <mergeCell ref="H59:L59"/>
    <mergeCell ref="A60:E60"/>
    <mergeCell ref="H60:L60"/>
    <mergeCell ref="A61:E61"/>
    <mergeCell ref="H61:L61"/>
    <mergeCell ref="A62:E62"/>
    <mergeCell ref="H62:L62"/>
    <mergeCell ref="H54:L54"/>
    <mergeCell ref="A48:E48"/>
    <mergeCell ref="H48:L48"/>
    <mergeCell ref="A49:E49"/>
    <mergeCell ref="H49:L49"/>
    <mergeCell ref="A50:E50"/>
    <mergeCell ref="H50:L50"/>
    <mergeCell ref="A52:F52"/>
    <mergeCell ref="H52:M52"/>
    <mergeCell ref="A53:E53"/>
    <mergeCell ref="H53:L53"/>
    <mergeCell ref="A54:E54"/>
    <mergeCell ref="A45:E45"/>
    <mergeCell ref="H45:L45"/>
    <mergeCell ref="A46:E46"/>
    <mergeCell ref="H46:L46"/>
    <mergeCell ref="A47:E47"/>
    <mergeCell ref="H47:L47"/>
    <mergeCell ref="A42:E42"/>
    <mergeCell ref="H42:L42"/>
    <mergeCell ref="A43:E43"/>
    <mergeCell ref="H43:L43"/>
    <mergeCell ref="A44:E44"/>
    <mergeCell ref="H44:L44"/>
    <mergeCell ref="A39:F39"/>
    <mergeCell ref="H39:M39"/>
    <mergeCell ref="A40:E40"/>
    <mergeCell ref="H40:L40"/>
    <mergeCell ref="A41:E41"/>
    <mergeCell ref="H41:L41"/>
    <mergeCell ref="A35:E35"/>
    <mergeCell ref="H35:L35"/>
    <mergeCell ref="A36:E36"/>
    <mergeCell ref="H36:L36"/>
    <mergeCell ref="A37:E37"/>
    <mergeCell ref="H37:L37"/>
    <mergeCell ref="A32:E32"/>
    <mergeCell ref="H32:L32"/>
    <mergeCell ref="A33:E33"/>
    <mergeCell ref="H33:L33"/>
    <mergeCell ref="A34:E34"/>
    <mergeCell ref="H34:L34"/>
    <mergeCell ref="A29:E29"/>
    <mergeCell ref="H29:L29"/>
    <mergeCell ref="A30:E30"/>
    <mergeCell ref="H30:L30"/>
    <mergeCell ref="A31:E31"/>
    <mergeCell ref="H31:L31"/>
    <mergeCell ref="A26:F26"/>
    <mergeCell ref="H26:M26"/>
    <mergeCell ref="A27:E27"/>
    <mergeCell ref="H27:L27"/>
    <mergeCell ref="A28:E28"/>
    <mergeCell ref="H28:L28"/>
    <mergeCell ref="A22:E22"/>
    <mergeCell ref="H22:L22"/>
    <mergeCell ref="A23:E23"/>
    <mergeCell ref="H23:L23"/>
    <mergeCell ref="A24:E24"/>
    <mergeCell ref="H24:L24"/>
    <mergeCell ref="A19:E19"/>
    <mergeCell ref="H19:L19"/>
    <mergeCell ref="A20:E20"/>
    <mergeCell ref="H20:L20"/>
    <mergeCell ref="A21:E21"/>
    <mergeCell ref="H21:L21"/>
    <mergeCell ref="C2:L2"/>
    <mergeCell ref="A18:E18"/>
    <mergeCell ref="H18:L18"/>
    <mergeCell ref="A8:B8"/>
    <mergeCell ref="A10:B10"/>
    <mergeCell ref="C4:J4"/>
    <mergeCell ref="A15:F15"/>
    <mergeCell ref="H15:M15"/>
    <mergeCell ref="E14:I14"/>
    <mergeCell ref="A11:K13"/>
    <mergeCell ref="A16:F16"/>
    <mergeCell ref="H16:L16"/>
    <mergeCell ref="A17:E17"/>
    <mergeCell ref="H17:L17"/>
  </mergeCells>
  <conditionalFormatting sqref="F18:F23">
    <cfRule type="cellIs" dxfId="1" priority="2" operator="greaterThan">
      <formula>0.1</formula>
    </cfRule>
  </conditionalFormatting>
  <conditionalFormatting sqref="M18:M24">
    <cfRule type="cellIs" dxfId="0" priority="1" operator="greaterThanOrEqual">
      <formula>0.1</formula>
    </cfRule>
  </conditionalFormatting>
  <pageMargins left="0.7" right="0.7" top="0.75" bottom="0.75" header="0.3" footer="0.3"/>
  <pageSetup paperSize="9" scale="60" orientation="portrait" r:id="rId1"/>
  <rowBreaks count="1" manualBreakCount="1">
    <brk id="64"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9"/>
    <pageSetUpPr fitToPage="1"/>
  </sheetPr>
  <dimension ref="A1:S28"/>
  <sheetViews>
    <sheetView showGridLines="0" zoomScale="90" zoomScaleNormal="90" zoomScaleSheetLayoutView="100" workbookViewId="0">
      <selection activeCell="D13" sqref="D13"/>
    </sheetView>
  </sheetViews>
  <sheetFormatPr defaultColWidth="0" defaultRowHeight="15" zeroHeight="1"/>
  <cols>
    <col min="1" max="1" width="2.88671875" style="72" customWidth="1"/>
    <col min="2" max="2" width="48.33203125" style="72" customWidth="1"/>
    <col min="3" max="3" width="17.77734375" style="72" customWidth="1"/>
    <col min="4" max="4" width="11.6640625" style="72" customWidth="1"/>
    <col min="5" max="5" width="16" style="72" customWidth="1"/>
    <col min="6" max="6" width="46.6640625" style="72" bestFit="1" customWidth="1"/>
    <col min="7" max="7" width="16.5546875" style="72" customWidth="1"/>
    <col min="8" max="8" width="13.21875" style="72" customWidth="1"/>
    <col min="9" max="9" width="8.6640625" style="72" customWidth="1"/>
    <col min="10" max="10" width="46.6640625" style="72" hidden="1" customWidth="1"/>
    <col min="11" max="11" width="12.5546875" style="72" hidden="1" customWidth="1"/>
    <col min="12" max="12" width="10.5546875" style="72" hidden="1" customWidth="1"/>
    <col min="13" max="13" width="15.21875" style="72" hidden="1" customWidth="1"/>
    <col min="14" max="14" width="46.21875" style="72" hidden="1" customWidth="1"/>
    <col min="15" max="15" width="12.88671875" style="72" hidden="1" customWidth="1"/>
    <col min="16" max="16" width="12.77734375" style="72" hidden="1" customWidth="1"/>
    <col min="17" max="17" width="11.6640625" style="72" hidden="1" customWidth="1"/>
    <col min="18" max="18" width="10.5546875" style="72" hidden="1" customWidth="1"/>
    <col min="19" max="19" width="14" style="72" hidden="1" customWidth="1"/>
    <col min="20" max="16384" width="8.88671875" style="72" hidden="1"/>
  </cols>
  <sheetData>
    <row r="1" spans="1:9" ht="26.25">
      <c r="B1" s="564" t="s">
        <v>282</v>
      </c>
      <c r="C1" s="615" t="s">
        <v>272</v>
      </c>
      <c r="D1" s="615"/>
      <c r="E1" s="615"/>
      <c r="F1" s="615"/>
      <c r="G1" s="615"/>
      <c r="H1" s="615"/>
    </row>
    <row r="2" spans="1:9" ht="16.5" thickBot="1">
      <c r="B2" s="4"/>
    </row>
    <row r="3" spans="1:9" ht="16.5" thickBot="1">
      <c r="B3" s="535" t="s">
        <v>255</v>
      </c>
      <c r="C3" s="637" t="str">
        <f>Summary!E3</f>
        <v>Please Enter Company Name Here</v>
      </c>
      <c r="D3" s="638"/>
      <c r="E3" s="638"/>
      <c r="F3" s="639"/>
    </row>
    <row r="4" spans="1:9" ht="15.75">
      <c r="B4" s="64"/>
      <c r="C4" s="5"/>
    </row>
    <row r="5" spans="1:9" s="39" customFormat="1" ht="39.950000000000003" customHeight="1">
      <c r="A5" s="119"/>
      <c r="B5" s="701" t="s">
        <v>271</v>
      </c>
      <c r="C5" s="701"/>
      <c r="D5" s="701"/>
      <c r="E5" s="701"/>
      <c r="F5" s="701"/>
      <c r="G5" s="701"/>
      <c r="H5" s="701"/>
      <c r="I5" s="119"/>
    </row>
    <row r="6" spans="1:9" s="39" customFormat="1" ht="20.100000000000001" customHeight="1">
      <c r="A6" s="119"/>
      <c r="B6" s="702" t="s">
        <v>276</v>
      </c>
      <c r="C6" s="702"/>
      <c r="D6" s="702"/>
      <c r="E6" s="702"/>
      <c r="F6" s="702"/>
      <c r="G6" s="702"/>
      <c r="H6" s="702"/>
      <c r="I6" s="119"/>
    </row>
    <row r="7" spans="1:9" s="39" customFormat="1" ht="20.25" customHeight="1" thickBot="1">
      <c r="A7" s="119"/>
      <c r="B7" s="79"/>
      <c r="C7" s="79"/>
      <c r="D7" s="79"/>
      <c r="E7" s="79"/>
      <c r="F7" s="79"/>
      <c r="G7" s="79"/>
      <c r="H7" s="79"/>
      <c r="I7" s="119"/>
    </row>
    <row r="8" spans="1:9" s="39" customFormat="1" ht="16.5" thickBot="1">
      <c r="A8" s="119"/>
      <c r="B8" s="698" t="s">
        <v>118</v>
      </c>
      <c r="C8" s="699"/>
      <c r="D8" s="699"/>
      <c r="E8" s="699"/>
      <c r="F8" s="699"/>
      <c r="G8" s="699"/>
      <c r="H8" s="700"/>
      <c r="I8" s="119"/>
    </row>
    <row r="9" spans="1:9" s="39" customFormat="1" ht="16.5" thickBot="1">
      <c r="A9" s="119"/>
      <c r="B9" s="120"/>
      <c r="C9" s="119"/>
      <c r="D9" s="119"/>
      <c r="E9" s="119"/>
      <c r="F9" s="119"/>
      <c r="G9" s="119"/>
      <c r="H9" s="119"/>
      <c r="I9" s="119"/>
    </row>
    <row r="10" spans="1:9" ht="15.75" customHeight="1" thickBot="1">
      <c r="B10" s="695"/>
      <c r="C10" s="696"/>
      <c r="D10" s="696"/>
      <c r="E10" s="697"/>
    </row>
    <row r="11" spans="1:9" ht="16.5" thickBot="1">
      <c r="B11" s="339" t="s">
        <v>26</v>
      </c>
      <c r="C11" s="340" t="s">
        <v>44</v>
      </c>
      <c r="D11" s="340" t="s">
        <v>177</v>
      </c>
      <c r="E11" s="340" t="s">
        <v>41</v>
      </c>
    </row>
    <row r="12" spans="1:9" ht="16.5" hidden="1" thickBot="1">
      <c r="B12" s="339" t="s">
        <v>301</v>
      </c>
      <c r="C12" s="340"/>
      <c r="D12" s="340"/>
      <c r="E12" s="340"/>
    </row>
    <row r="13" spans="1:9" ht="15" customHeight="1" thickBot="1">
      <c r="B13" s="341" t="s">
        <v>283</v>
      </c>
      <c r="C13" s="337">
        <v>86</v>
      </c>
      <c r="D13" s="606"/>
      <c r="E13" s="610">
        <f>C13*D13</f>
        <v>0</v>
      </c>
    </row>
    <row r="14" spans="1:9" ht="15" customHeight="1" thickBot="1">
      <c r="B14" s="341" t="s">
        <v>334</v>
      </c>
      <c r="C14" s="337">
        <v>16</v>
      </c>
      <c r="D14" s="607"/>
      <c r="E14" s="611">
        <f t="shared" ref="E14:E18" si="0">C14*D14</f>
        <v>0</v>
      </c>
    </row>
    <row r="15" spans="1:9" ht="15.75" thickBot="1">
      <c r="B15" s="341" t="s">
        <v>227</v>
      </c>
      <c r="C15" s="337">
        <v>2</v>
      </c>
      <c r="D15" s="608"/>
      <c r="E15" s="611">
        <f t="shared" si="0"/>
        <v>0</v>
      </c>
    </row>
    <row r="16" spans="1:9" ht="15.75" thickBot="1">
      <c r="B16" s="341" t="s">
        <v>333</v>
      </c>
      <c r="C16" s="337">
        <v>4</v>
      </c>
      <c r="D16" s="608"/>
      <c r="E16" s="611">
        <f t="shared" si="0"/>
        <v>0</v>
      </c>
    </row>
    <row r="17" spans="2:18" ht="15" customHeight="1" thickBot="1">
      <c r="B17" s="341" t="s">
        <v>226</v>
      </c>
      <c r="C17" s="337">
        <v>79</v>
      </c>
      <c r="D17" s="608"/>
      <c r="E17" s="611">
        <f t="shared" si="0"/>
        <v>0</v>
      </c>
    </row>
    <row r="18" spans="2:18" ht="15" customHeight="1" thickBot="1">
      <c r="B18" s="573" t="s">
        <v>332</v>
      </c>
      <c r="C18" s="574">
        <v>89</v>
      </c>
      <c r="D18" s="609"/>
      <c r="E18" s="612">
        <f t="shared" si="0"/>
        <v>0</v>
      </c>
    </row>
    <row r="19" spans="2:18" ht="24.75" customHeight="1" thickBot="1">
      <c r="B19" s="692" t="s">
        <v>149</v>
      </c>
      <c r="C19" s="693"/>
      <c r="D19" s="694"/>
      <c r="E19" s="342">
        <f>SUM(E13:E18)</f>
        <v>0</v>
      </c>
    </row>
    <row r="20" spans="2:18">
      <c r="C20" s="103"/>
    </row>
    <row r="21" spans="2:18" hidden="1"/>
    <row r="22" spans="2:18" hidden="1"/>
    <row r="23" spans="2:18" hidden="1"/>
    <row r="24" spans="2:18" hidden="1"/>
    <row r="25" spans="2:18" ht="15.75" hidden="1">
      <c r="P25" s="111"/>
      <c r="Q25" s="111"/>
      <c r="R25" s="112"/>
    </row>
    <row r="26" spans="2:18" ht="15.75" hidden="1">
      <c r="P26" s="111"/>
      <c r="Q26" s="111"/>
      <c r="R26" s="111"/>
    </row>
    <row r="27" spans="2:18" ht="15.75" hidden="1">
      <c r="P27" s="111"/>
      <c r="Q27" s="111"/>
      <c r="R27" s="111"/>
    </row>
    <row r="28" spans="2:18" ht="15.75" hidden="1">
      <c r="P28" s="111"/>
      <c r="Q28" s="111"/>
      <c r="R28" s="111"/>
    </row>
  </sheetData>
  <sheetProtection password="CE28" sheet="1" objects="1" scenarios="1" selectLockedCells="1"/>
  <mergeCells count="7">
    <mergeCell ref="C1:H1"/>
    <mergeCell ref="C3:F3"/>
    <mergeCell ref="B19:D19"/>
    <mergeCell ref="B10:E10"/>
    <mergeCell ref="B8:H8"/>
    <mergeCell ref="B5:H5"/>
    <mergeCell ref="B6:H6"/>
  </mergeCells>
  <phoneticPr fontId="4" type="noConversion"/>
  <printOptions horizontalCentered="1"/>
  <pageMargins left="0.7" right="0.7" top="0.75" bottom="0.75" header="0.3" footer="0.3"/>
  <pageSetup paperSize="9" scale="60" orientation="landscape" r:id="rId1"/>
  <headerFooter>
    <oddHeader>&amp;L&amp;D&amp;C&amp;F&amp;R&amp;T</oddHeader>
    <oddFooter>&amp;L&amp;P &amp;"Arial,Italic"of &amp;"Arial,Regular"&amp;N&amp;C&amp;A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9"/>
  </sheetPr>
  <dimension ref="A1:XFC229"/>
  <sheetViews>
    <sheetView showGridLines="0" tabSelected="1" topLeftCell="A2" zoomScale="80" zoomScaleNormal="80" workbookViewId="0">
      <selection activeCell="D32" sqref="B32:D32"/>
    </sheetView>
  </sheetViews>
  <sheetFormatPr defaultColWidth="0" defaultRowHeight="12.75" zeroHeight="1" outlineLevelRow="1"/>
  <cols>
    <col min="1" max="1" width="2.109375" style="83" customWidth="1"/>
    <col min="2" max="2" width="44.5546875" style="83" customWidth="1"/>
    <col min="3" max="3" width="19.44140625" style="83" customWidth="1"/>
    <col min="4" max="19" width="14.77734375" style="83" customWidth="1"/>
    <col min="20" max="20" width="19.44140625" style="83" customWidth="1"/>
    <col min="21" max="21" width="14.77734375" style="83" customWidth="1"/>
    <col min="22" max="28" width="14.77734375" style="83" hidden="1"/>
    <col min="29" max="29" width="5.6640625" style="83" hidden="1"/>
    <col min="30" max="30" width="14.77734375" style="83" hidden="1"/>
    <col min="31" max="31" width="14.88671875" style="83" hidden="1"/>
    <col min="32" max="16383" width="8.88671875" style="83" hidden="1"/>
    <col min="16384" max="16384" width="4.5546875" style="83" hidden="1"/>
  </cols>
  <sheetData>
    <row r="1" spans="2:22" ht="26.25">
      <c r="B1" s="564" t="str">
        <f>Summary!B1</f>
        <v>TMTii 52</v>
      </c>
      <c r="C1" s="615" t="s">
        <v>232</v>
      </c>
      <c r="D1" s="615"/>
      <c r="E1" s="615"/>
      <c r="F1" s="615"/>
      <c r="G1" s="615"/>
      <c r="H1" s="615"/>
      <c r="I1" s="615"/>
      <c r="J1" s="615"/>
      <c r="K1" s="615"/>
      <c r="L1" s="615"/>
      <c r="M1" s="615"/>
      <c r="N1" s="615"/>
    </row>
    <row r="2" spans="2:22" s="72" customFormat="1" ht="16.5" thickBot="1">
      <c r="B2" s="4"/>
    </row>
    <row r="3" spans="2:22" s="72" customFormat="1" ht="16.5" thickBot="1">
      <c r="B3" s="181" t="s">
        <v>255</v>
      </c>
      <c r="C3" s="638" t="str">
        <f>Summary!E3</f>
        <v>Please Enter Company Name Here</v>
      </c>
      <c r="D3" s="757"/>
      <c r="E3" s="757"/>
      <c r="F3" s="757"/>
      <c r="G3" s="757"/>
      <c r="H3" s="757"/>
      <c r="I3" s="757"/>
      <c r="J3" s="757"/>
      <c r="K3" s="757"/>
      <c r="L3" s="757"/>
      <c r="M3" s="757"/>
      <c r="N3" s="758"/>
      <c r="O3" s="75"/>
    </row>
    <row r="4" spans="2:22" s="72" customFormat="1" ht="15.75">
      <c r="B4" s="64"/>
      <c r="C4" s="5"/>
    </row>
    <row r="5" spans="2:22" s="119" customFormat="1" ht="30" customHeight="1">
      <c r="B5" s="736" t="s">
        <v>297</v>
      </c>
      <c r="C5" s="736"/>
      <c r="D5" s="736"/>
      <c r="E5" s="736"/>
      <c r="F5" s="736"/>
      <c r="G5" s="736"/>
      <c r="H5" s="736"/>
      <c r="I5" s="736"/>
      <c r="J5" s="736"/>
      <c r="K5" s="736"/>
      <c r="L5" s="736"/>
      <c r="M5" s="736"/>
      <c r="N5" s="736"/>
      <c r="O5" s="736"/>
      <c r="P5" s="84"/>
      <c r="Q5" s="84"/>
      <c r="R5" s="84"/>
      <c r="S5" s="84"/>
      <c r="T5" s="84"/>
      <c r="U5" s="84"/>
      <c r="V5" s="84"/>
    </row>
    <row r="6" spans="2:22" s="119" customFormat="1" ht="30" customHeight="1">
      <c r="B6" s="737" t="s">
        <v>246</v>
      </c>
      <c r="C6" s="737"/>
      <c r="D6" s="737"/>
      <c r="E6" s="737"/>
      <c r="F6" s="737"/>
      <c r="G6" s="737"/>
      <c r="H6" s="737"/>
      <c r="I6" s="737"/>
      <c r="J6" s="737"/>
      <c r="K6" s="737"/>
      <c r="L6" s="737"/>
      <c r="M6" s="737"/>
      <c r="N6" s="737"/>
      <c r="O6" s="737"/>
      <c r="P6" s="84"/>
      <c r="Q6" s="84"/>
      <c r="R6" s="84"/>
      <c r="S6" s="84"/>
      <c r="T6" s="84"/>
      <c r="U6" s="84"/>
      <c r="V6" s="84"/>
    </row>
    <row r="7" spans="2:22" s="119" customFormat="1" ht="30" customHeight="1">
      <c r="B7" s="737" t="s">
        <v>337</v>
      </c>
      <c r="C7" s="737"/>
      <c r="D7" s="737"/>
      <c r="E7" s="737"/>
      <c r="F7" s="737"/>
      <c r="G7" s="737"/>
      <c r="H7" s="737"/>
      <c r="I7" s="737"/>
      <c r="J7" s="737"/>
      <c r="K7" s="737"/>
      <c r="L7" s="737"/>
      <c r="M7" s="737"/>
      <c r="N7" s="737"/>
      <c r="O7" s="737"/>
      <c r="P7" s="84"/>
      <c r="Q7" s="84"/>
      <c r="R7" s="84"/>
      <c r="S7" s="84"/>
      <c r="T7" s="84"/>
      <c r="U7" s="84"/>
      <c r="V7" s="84"/>
    </row>
    <row r="8" spans="2:22" s="119" customFormat="1" ht="35.1" customHeight="1">
      <c r="B8" s="737" t="s">
        <v>247</v>
      </c>
      <c r="C8" s="737"/>
      <c r="D8" s="737"/>
      <c r="E8" s="737"/>
      <c r="F8" s="737"/>
      <c r="G8" s="737"/>
      <c r="H8" s="737"/>
      <c r="I8" s="737"/>
      <c r="J8" s="737"/>
      <c r="K8" s="737"/>
      <c r="L8" s="737"/>
      <c r="M8" s="737"/>
      <c r="N8" s="737"/>
      <c r="O8" s="737"/>
      <c r="P8" s="84"/>
      <c r="Q8" s="84"/>
      <c r="R8" s="84"/>
      <c r="S8" s="84"/>
      <c r="T8" s="84"/>
      <c r="U8" s="84"/>
      <c r="V8" s="84"/>
    </row>
    <row r="9" spans="2:22" s="119" customFormat="1" ht="30" customHeight="1">
      <c r="B9" s="736" t="s">
        <v>338</v>
      </c>
      <c r="C9" s="736"/>
      <c r="D9" s="736"/>
      <c r="E9" s="736"/>
      <c r="F9" s="736"/>
      <c r="G9" s="736"/>
      <c r="H9" s="736"/>
      <c r="I9" s="736"/>
      <c r="J9" s="736"/>
      <c r="K9" s="736"/>
      <c r="L9" s="736"/>
      <c r="M9" s="736"/>
      <c r="N9" s="736"/>
      <c r="O9" s="736"/>
      <c r="P9" s="84"/>
      <c r="Q9" s="84"/>
      <c r="R9" s="84"/>
      <c r="S9" s="84"/>
      <c r="T9" s="84"/>
      <c r="U9" s="84"/>
      <c r="V9" s="84"/>
    </row>
    <row r="10" spans="2:22" s="119" customFormat="1" ht="30" customHeight="1">
      <c r="B10" s="736" t="s">
        <v>266</v>
      </c>
      <c r="C10" s="736"/>
      <c r="D10" s="736"/>
      <c r="E10" s="736"/>
      <c r="F10" s="736"/>
      <c r="G10" s="736"/>
      <c r="H10" s="736"/>
      <c r="I10" s="736"/>
      <c r="J10" s="736"/>
      <c r="K10" s="736"/>
      <c r="L10" s="736"/>
      <c r="M10" s="736"/>
      <c r="N10" s="736"/>
      <c r="O10" s="736"/>
      <c r="P10" s="84"/>
      <c r="Q10" s="84"/>
      <c r="R10" s="84"/>
      <c r="S10" s="84"/>
      <c r="T10" s="84"/>
      <c r="U10" s="84"/>
      <c r="V10" s="84"/>
    </row>
    <row r="11" spans="2:22" s="119" customFormat="1" ht="30" customHeight="1">
      <c r="B11" s="755" t="s">
        <v>284</v>
      </c>
      <c r="C11" s="755"/>
      <c r="D11" s="755"/>
      <c r="E11" s="755"/>
      <c r="F11" s="755"/>
      <c r="G11" s="755"/>
      <c r="H11" s="755"/>
      <c r="I11" s="755"/>
      <c r="J11" s="755"/>
      <c r="K11" s="755"/>
      <c r="L11" s="755"/>
      <c r="M11" s="755"/>
      <c r="N11" s="755"/>
      <c r="O11" s="755"/>
      <c r="P11" s="84"/>
      <c r="Q11" s="84"/>
      <c r="R11" s="84"/>
      <c r="S11" s="84"/>
      <c r="T11" s="84"/>
      <c r="U11" s="84"/>
      <c r="V11" s="84"/>
    </row>
    <row r="12" spans="2:22" s="119" customFormat="1" ht="30" customHeight="1">
      <c r="B12" s="755" t="s">
        <v>263</v>
      </c>
      <c r="C12" s="756"/>
      <c r="D12" s="756"/>
      <c r="E12" s="756"/>
      <c r="F12" s="756"/>
      <c r="G12" s="756"/>
      <c r="H12" s="756"/>
      <c r="I12" s="756"/>
      <c r="J12" s="756"/>
      <c r="K12" s="756"/>
      <c r="L12" s="756"/>
      <c r="M12" s="756"/>
      <c r="N12" s="756"/>
      <c r="O12" s="756"/>
      <c r="P12" s="84"/>
      <c r="Q12" s="84"/>
      <c r="R12" s="84"/>
      <c r="S12" s="84"/>
      <c r="T12" s="84"/>
      <c r="U12" s="84"/>
      <c r="V12" s="84"/>
    </row>
    <row r="13" spans="2:22" s="119" customFormat="1" ht="19.5" customHeight="1" thickBot="1">
      <c r="B13" s="78"/>
      <c r="C13" s="85"/>
      <c r="D13" s="85"/>
      <c r="E13" s="85"/>
      <c r="F13" s="85"/>
      <c r="G13" s="85"/>
      <c r="H13" s="85"/>
      <c r="I13" s="85"/>
      <c r="J13" s="85"/>
      <c r="K13" s="85"/>
      <c r="L13" s="85"/>
      <c r="M13" s="85"/>
      <c r="N13" s="85"/>
      <c r="O13" s="85"/>
      <c r="P13" s="84"/>
      <c r="Q13" s="84"/>
      <c r="R13" s="84"/>
      <c r="S13" s="84"/>
      <c r="T13" s="84"/>
      <c r="U13" s="84"/>
      <c r="V13" s="84"/>
    </row>
    <row r="14" spans="2:22" s="119" customFormat="1" ht="16.5" thickBot="1">
      <c r="B14" s="698" t="s">
        <v>118</v>
      </c>
      <c r="C14" s="699"/>
      <c r="D14" s="699"/>
      <c r="E14" s="699"/>
      <c r="F14" s="699"/>
      <c r="G14" s="699"/>
      <c r="H14" s="699"/>
      <c r="I14" s="699"/>
      <c r="J14" s="699"/>
      <c r="K14" s="699"/>
      <c r="L14" s="699"/>
      <c r="M14" s="699"/>
      <c r="N14" s="699"/>
      <c r="O14" s="700"/>
      <c r="P14" s="80"/>
      <c r="Q14" s="80"/>
      <c r="R14" s="80"/>
      <c r="S14" s="80"/>
      <c r="T14" s="80"/>
      <c r="U14" s="80"/>
      <c r="V14" s="80"/>
    </row>
    <row r="15" spans="2:22" ht="13.5" thickBot="1"/>
    <row r="16" spans="2:22" s="86" customFormat="1" ht="47.25" customHeight="1" thickBot="1">
      <c r="B16" s="133"/>
      <c r="C16" s="133"/>
      <c r="D16" s="706" t="s">
        <v>285</v>
      </c>
      <c r="E16" s="742"/>
      <c r="F16" s="742"/>
      <c r="G16" s="738" t="s">
        <v>37</v>
      </c>
      <c r="H16" s="742"/>
      <c r="I16" s="743"/>
      <c r="J16" s="706" t="s">
        <v>160</v>
      </c>
      <c r="K16" s="741"/>
      <c r="L16" s="707"/>
      <c r="M16" s="738" t="s">
        <v>38</v>
      </c>
      <c r="N16" s="739"/>
      <c r="O16" s="740"/>
      <c r="Q16" s="135" t="s">
        <v>174</v>
      </c>
    </row>
    <row r="17" spans="2:20" s="86" customFormat="1" ht="75.75" customHeight="1" thickBot="1">
      <c r="B17" s="285" t="s">
        <v>26</v>
      </c>
      <c r="C17" s="135" t="s">
        <v>44</v>
      </c>
      <c r="D17" s="135" t="s">
        <v>285</v>
      </c>
      <c r="E17" s="285" t="s">
        <v>182</v>
      </c>
      <c r="F17" s="136" t="s">
        <v>41</v>
      </c>
      <c r="G17" s="134" t="s">
        <v>166</v>
      </c>
      <c r="H17" s="279" t="s">
        <v>167</v>
      </c>
      <c r="I17" s="134" t="s">
        <v>41</v>
      </c>
      <c r="J17" s="135" t="s">
        <v>166</v>
      </c>
      <c r="K17" s="285" t="s">
        <v>167</v>
      </c>
      <c r="L17" s="135" t="s">
        <v>41</v>
      </c>
      <c r="M17" s="134" t="s">
        <v>166</v>
      </c>
      <c r="N17" s="279" t="s">
        <v>167</v>
      </c>
      <c r="O17" s="134" t="s">
        <v>41</v>
      </c>
    </row>
    <row r="18" spans="2:20" s="87" customFormat="1" ht="18.75" customHeight="1" thickBot="1">
      <c r="B18" s="341" t="s">
        <v>283</v>
      </c>
      <c r="C18" s="591">
        <f>'Sign Charges'!C13</f>
        <v>86</v>
      </c>
      <c r="D18" s="585" t="s">
        <v>175</v>
      </c>
      <c r="E18" s="582">
        <f>E61</f>
        <v>0</v>
      </c>
      <c r="F18" s="258">
        <f>C18*E18</f>
        <v>0</v>
      </c>
      <c r="G18" s="145">
        <f>H61</f>
        <v>0</v>
      </c>
      <c r="H18" s="147">
        <f>J61</f>
        <v>0</v>
      </c>
      <c r="I18" s="262" t="str">
        <f t="shared" ref="I18:I23" si="0">IF(AND(G18&lt;&gt;0,H18&lt;&gt;0),H18*ROUNDDOWN($C18*0.5,0)+(($C18-(2*ROUNDDOWN($C18*0.5,0)))*G18),"INCOMPLETE")</f>
        <v>INCOMPLETE</v>
      </c>
      <c r="J18" s="145">
        <f>M61</f>
        <v>0</v>
      </c>
      <c r="K18" s="147">
        <f>O61</f>
        <v>0</v>
      </c>
      <c r="L18" s="262" t="str">
        <f t="shared" ref="L18:L23" si="1">IF(AND(J18&lt;&gt;0,K18&lt;&gt;0),K18*ROUNDDOWN($C18*0.5,0)+(($C18-(2*ROUNDDOWN($C18*0.5,0)))*J18),"INCOMPLETE")</f>
        <v>INCOMPLETE</v>
      </c>
      <c r="M18" s="145">
        <f>R61</f>
        <v>0</v>
      </c>
      <c r="N18" s="147">
        <f>T61</f>
        <v>0</v>
      </c>
      <c r="O18" s="262" t="str">
        <f t="shared" ref="O18:O23" si="2">IF(AND(M18&lt;&gt;0,N18&lt;&gt;0),N18*ROUNDDOWN($C18*0.5,0)+(($C18-(2*ROUNDDOWN($C18*0.5,0)))*M18),"INCOMPLETE")</f>
        <v>INCOMPLETE</v>
      </c>
      <c r="Q18" s="138" t="str">
        <f>IF(AND(I18&lt;L18,O18&lt;L18,H18&gt;=G18,K18&gt;=J18,N18&gt;=M18),"","VALIDATE?")</f>
        <v>VALIDATE?</v>
      </c>
    </row>
    <row r="19" spans="2:20" s="87" customFormat="1" ht="18.75" customHeight="1" thickBot="1">
      <c r="B19" s="341" t="s">
        <v>334</v>
      </c>
      <c r="C19" s="592">
        <v>16</v>
      </c>
      <c r="D19" s="586" t="s">
        <v>221</v>
      </c>
      <c r="E19" s="706"/>
      <c r="F19" s="707"/>
      <c r="G19" s="578">
        <f>E189</f>
        <v>0</v>
      </c>
      <c r="H19" s="147">
        <f>G189</f>
        <v>0</v>
      </c>
      <c r="I19" s="262" t="str">
        <f t="shared" si="0"/>
        <v>INCOMPLETE</v>
      </c>
      <c r="J19" s="578">
        <f>J189</f>
        <v>0</v>
      </c>
      <c r="K19" s="147">
        <f>L189</f>
        <v>0</v>
      </c>
      <c r="L19" s="262" t="str">
        <f t="shared" si="1"/>
        <v>INCOMPLETE</v>
      </c>
      <c r="M19" s="578">
        <f>O189</f>
        <v>0</v>
      </c>
      <c r="N19" s="147">
        <f>Q189</f>
        <v>0</v>
      </c>
      <c r="O19" s="262" t="str">
        <f t="shared" si="2"/>
        <v>INCOMPLETE</v>
      </c>
      <c r="Q19" s="138" t="str">
        <f t="shared" ref="Q19:Q23" si="3">IF(AND(I19&lt;L19,O19&lt;L19,H19&gt;=G19,K19&gt;=J19,N19&gt;=M19),"","VALIDATE?")</f>
        <v>VALIDATE?</v>
      </c>
    </row>
    <row r="20" spans="2:20" s="87" customFormat="1" ht="19.5" customHeight="1" thickBot="1">
      <c r="B20" s="341" t="s">
        <v>227</v>
      </c>
      <c r="C20" s="592">
        <f>'Sign Charges'!C15</f>
        <v>2</v>
      </c>
      <c r="D20" s="587" t="s">
        <v>175</v>
      </c>
      <c r="E20" s="583">
        <f>E133</f>
        <v>0</v>
      </c>
      <c r="F20" s="258">
        <f t="shared" ref="F20:F22" si="4">C20*E20</f>
        <v>0</v>
      </c>
      <c r="G20" s="146">
        <f>H133</f>
        <v>0</v>
      </c>
      <c r="H20" s="144">
        <f>J133</f>
        <v>0</v>
      </c>
      <c r="I20" s="259" t="str">
        <f t="shared" si="0"/>
        <v>INCOMPLETE</v>
      </c>
      <c r="J20" s="146">
        <f>M133</f>
        <v>0</v>
      </c>
      <c r="K20" s="144">
        <f>O133</f>
        <v>0</v>
      </c>
      <c r="L20" s="259" t="str">
        <f t="shared" si="1"/>
        <v>INCOMPLETE</v>
      </c>
      <c r="M20" s="146">
        <f>R133</f>
        <v>0</v>
      </c>
      <c r="N20" s="144">
        <f>T133</f>
        <v>0</v>
      </c>
      <c r="O20" s="259" t="str">
        <f t="shared" si="2"/>
        <v>INCOMPLETE</v>
      </c>
      <c r="Q20" s="138" t="str">
        <f t="shared" si="3"/>
        <v>VALIDATE?</v>
      </c>
    </row>
    <row r="21" spans="2:20" s="87" customFormat="1" ht="19.5" customHeight="1" thickBot="1">
      <c r="B21" s="341" t="s">
        <v>333</v>
      </c>
      <c r="C21" s="592">
        <v>4</v>
      </c>
      <c r="D21" s="587" t="s">
        <v>221</v>
      </c>
      <c r="E21" s="706"/>
      <c r="F21" s="707"/>
      <c r="G21" s="579">
        <f>E208</f>
        <v>0</v>
      </c>
      <c r="H21" s="261">
        <f>G208</f>
        <v>0</v>
      </c>
      <c r="I21" s="259" t="str">
        <f t="shared" si="0"/>
        <v>INCOMPLETE</v>
      </c>
      <c r="J21" s="146">
        <f>J208</f>
        <v>0</v>
      </c>
      <c r="K21" s="144">
        <f>L208</f>
        <v>0</v>
      </c>
      <c r="L21" s="259" t="str">
        <f t="shared" si="1"/>
        <v>INCOMPLETE</v>
      </c>
      <c r="M21" s="146">
        <f>O208</f>
        <v>0</v>
      </c>
      <c r="N21" s="144">
        <f>Q208</f>
        <v>0</v>
      </c>
      <c r="O21" s="259" t="str">
        <f t="shared" si="2"/>
        <v>INCOMPLETE</v>
      </c>
      <c r="Q21" s="138" t="str">
        <f t="shared" si="3"/>
        <v>VALIDATE?</v>
      </c>
    </row>
    <row r="22" spans="2:20" s="87" customFormat="1" ht="18" customHeight="1" thickBot="1">
      <c r="B22" s="341" t="s">
        <v>226</v>
      </c>
      <c r="C22" s="592">
        <f>'Sign Charges'!C17</f>
        <v>79</v>
      </c>
      <c r="D22" s="587" t="s">
        <v>175</v>
      </c>
      <c r="E22" s="584">
        <f>E168</f>
        <v>0</v>
      </c>
      <c r="F22" s="258">
        <f t="shared" si="4"/>
        <v>0</v>
      </c>
      <c r="G22" s="146">
        <f>H168</f>
        <v>0</v>
      </c>
      <c r="H22" s="581">
        <f>J168</f>
        <v>0</v>
      </c>
      <c r="I22" s="580" t="str">
        <f t="shared" si="0"/>
        <v>INCOMPLETE</v>
      </c>
      <c r="J22" s="146">
        <f>M168</f>
        <v>0</v>
      </c>
      <c r="K22" s="581">
        <f>O168</f>
        <v>0</v>
      </c>
      <c r="L22" s="259" t="str">
        <f t="shared" si="1"/>
        <v>INCOMPLETE</v>
      </c>
      <c r="M22" s="146">
        <f>R168</f>
        <v>0</v>
      </c>
      <c r="N22" s="581">
        <f>T168</f>
        <v>0</v>
      </c>
      <c r="O22" s="259" t="str">
        <f t="shared" si="2"/>
        <v>INCOMPLETE</v>
      </c>
      <c r="Q22" s="138" t="str">
        <f t="shared" si="3"/>
        <v>VALIDATE?</v>
      </c>
    </row>
    <row r="23" spans="2:20" s="87" customFormat="1" ht="18" customHeight="1" thickBot="1">
      <c r="B23" s="341" t="s">
        <v>332</v>
      </c>
      <c r="C23" s="593">
        <v>89</v>
      </c>
      <c r="D23" s="588" t="s">
        <v>221</v>
      </c>
      <c r="E23" s="706"/>
      <c r="F23" s="707"/>
      <c r="G23" s="146">
        <f>E227</f>
        <v>0</v>
      </c>
      <c r="H23" s="581">
        <f>G227</f>
        <v>0</v>
      </c>
      <c r="I23" s="590" t="str">
        <f t="shared" si="0"/>
        <v>INCOMPLETE</v>
      </c>
      <c r="J23" s="146">
        <f>J227</f>
        <v>0</v>
      </c>
      <c r="K23" s="581">
        <f>L227</f>
        <v>0</v>
      </c>
      <c r="L23" s="259" t="str">
        <f t="shared" si="1"/>
        <v>INCOMPLETE</v>
      </c>
      <c r="M23" s="146">
        <f>O227</f>
        <v>0</v>
      </c>
      <c r="N23" s="581">
        <f>Q227</f>
        <v>0</v>
      </c>
      <c r="O23" s="259" t="str">
        <f t="shared" si="2"/>
        <v>INCOMPLETE</v>
      </c>
      <c r="Q23" s="135" t="str">
        <f t="shared" si="3"/>
        <v>VALIDATE?</v>
      </c>
    </row>
    <row r="24" spans="2:20" ht="54.75" customHeight="1" thickBot="1">
      <c r="B24" s="89"/>
      <c r="C24" s="90"/>
      <c r="D24" s="90"/>
      <c r="F24" s="589">
        <f>SUM(F18:F23)</f>
        <v>0</v>
      </c>
      <c r="G24" s="738" t="s">
        <v>205</v>
      </c>
      <c r="H24" s="742"/>
      <c r="I24" s="589">
        <f>SUM(I18:I23)</f>
        <v>0</v>
      </c>
      <c r="J24" s="706" t="s">
        <v>206</v>
      </c>
      <c r="K24" s="741"/>
      <c r="L24" s="260">
        <f>SUM(L18:L23)</f>
        <v>0</v>
      </c>
      <c r="M24" s="738" t="s">
        <v>207</v>
      </c>
      <c r="N24" s="739"/>
      <c r="O24" s="260">
        <f>SUM(O18:O23)</f>
        <v>0</v>
      </c>
    </row>
    <row r="25" spans="2:20" ht="15">
      <c r="G25" s="343"/>
      <c r="H25" s="137"/>
    </row>
    <row r="26" spans="2:20" ht="15">
      <c r="G26" s="343"/>
      <c r="H26" s="137"/>
      <c r="L26" s="605"/>
    </row>
    <row r="27" spans="2:20" ht="13.5" thickBot="1"/>
    <row r="28" spans="2:20" ht="15.75" customHeight="1" thickBot="1">
      <c r="B28" s="729" t="s">
        <v>6</v>
      </c>
      <c r="C28" s="760" t="s">
        <v>285</v>
      </c>
      <c r="D28" s="761"/>
      <c r="E28" s="762"/>
      <c r="F28" s="718" t="s">
        <v>37</v>
      </c>
      <c r="G28" s="719"/>
      <c r="H28" s="719"/>
      <c r="I28" s="719"/>
      <c r="J28" s="720"/>
      <c r="K28" s="732" t="s">
        <v>186</v>
      </c>
      <c r="L28" s="733"/>
      <c r="M28" s="733"/>
      <c r="N28" s="733"/>
      <c r="O28" s="734"/>
      <c r="P28" s="718" t="s">
        <v>187</v>
      </c>
      <c r="Q28" s="719"/>
      <c r="R28" s="719"/>
      <c r="S28" s="719"/>
      <c r="T28" s="720"/>
    </row>
    <row r="29" spans="2:20" ht="15.75" customHeight="1" thickBot="1">
      <c r="B29" s="730"/>
      <c r="C29" s="763"/>
      <c r="D29" s="764"/>
      <c r="E29" s="765"/>
      <c r="F29" s="766" t="s">
        <v>183</v>
      </c>
      <c r="G29" s="708" t="s">
        <v>184</v>
      </c>
      <c r="H29" s="717"/>
      <c r="I29" s="708" t="s">
        <v>185</v>
      </c>
      <c r="J29" s="709"/>
      <c r="K29" s="710" t="s">
        <v>183</v>
      </c>
      <c r="L29" s="712" t="s">
        <v>184</v>
      </c>
      <c r="M29" s="713"/>
      <c r="N29" s="712" t="s">
        <v>185</v>
      </c>
      <c r="O29" s="714"/>
      <c r="P29" s="715" t="s">
        <v>183</v>
      </c>
      <c r="Q29" s="708" t="s">
        <v>184</v>
      </c>
      <c r="R29" s="717"/>
      <c r="S29" s="708" t="s">
        <v>185</v>
      </c>
      <c r="T29" s="735"/>
    </row>
    <row r="30" spans="2:20" ht="16.5" thickBot="1">
      <c r="B30" s="281" t="s">
        <v>190</v>
      </c>
      <c r="C30" s="289" t="s">
        <v>183</v>
      </c>
      <c r="D30" s="143" t="s">
        <v>181</v>
      </c>
      <c r="E30" s="135" t="s">
        <v>182</v>
      </c>
      <c r="F30" s="767"/>
      <c r="G30" s="142" t="s">
        <v>181</v>
      </c>
      <c r="H30" s="134" t="s">
        <v>182</v>
      </c>
      <c r="I30" s="264" t="s">
        <v>181</v>
      </c>
      <c r="J30" s="134" t="s">
        <v>182</v>
      </c>
      <c r="K30" s="711"/>
      <c r="L30" s="287" t="s">
        <v>181</v>
      </c>
      <c r="M30" s="135" t="s">
        <v>182</v>
      </c>
      <c r="N30" s="263" t="s">
        <v>181</v>
      </c>
      <c r="O30" s="135" t="s">
        <v>182</v>
      </c>
      <c r="P30" s="716"/>
      <c r="Q30" s="142" t="s">
        <v>181</v>
      </c>
      <c r="R30" s="134" t="s">
        <v>182</v>
      </c>
      <c r="S30" s="264" t="s">
        <v>181</v>
      </c>
      <c r="T30" s="134" t="s">
        <v>182</v>
      </c>
    </row>
    <row r="31" spans="2:20" ht="15">
      <c r="B31" s="316"/>
      <c r="C31" s="317"/>
      <c r="D31" s="318"/>
      <c r="E31" s="251">
        <f>C31*D31</f>
        <v>0</v>
      </c>
      <c r="F31" s="333"/>
      <c r="G31" s="318"/>
      <c r="H31" s="251">
        <f t="shared" ref="H31:H42" si="5">F31*G31</f>
        <v>0</v>
      </c>
      <c r="I31" s="332"/>
      <c r="J31" s="251">
        <f t="shared" ref="J31:J42" si="6">F31*I31</f>
        <v>0</v>
      </c>
      <c r="K31" s="333"/>
      <c r="L31" s="318"/>
      <c r="M31" s="255">
        <f t="shared" ref="M31:M42" si="7">K31*L31</f>
        <v>0</v>
      </c>
      <c r="N31" s="332"/>
      <c r="O31" s="251">
        <f t="shared" ref="O31:O42" si="8">K31*N31</f>
        <v>0</v>
      </c>
      <c r="P31" s="333"/>
      <c r="Q31" s="318"/>
      <c r="R31" s="255">
        <f>P31*Q31</f>
        <v>0</v>
      </c>
      <c r="S31" s="332"/>
      <c r="T31" s="255">
        <f>P31*S31</f>
        <v>0</v>
      </c>
    </row>
    <row r="32" spans="2:20" ht="15">
      <c r="B32" s="319"/>
      <c r="C32" s="320"/>
      <c r="D32" s="321"/>
      <c r="E32" s="252">
        <f>C32*D32</f>
        <v>0</v>
      </c>
      <c r="F32" s="327"/>
      <c r="G32" s="321"/>
      <c r="H32" s="252">
        <f t="shared" si="5"/>
        <v>0</v>
      </c>
      <c r="I32" s="325"/>
      <c r="J32" s="252">
        <f t="shared" si="6"/>
        <v>0</v>
      </c>
      <c r="K32" s="327"/>
      <c r="L32" s="321"/>
      <c r="M32" s="252">
        <f t="shared" si="7"/>
        <v>0</v>
      </c>
      <c r="N32" s="325"/>
      <c r="O32" s="252">
        <f t="shared" si="8"/>
        <v>0</v>
      </c>
      <c r="P32" s="327"/>
      <c r="Q32" s="321"/>
      <c r="R32" s="252">
        <f t="shared" ref="R32:R43" si="9">P32*Q32</f>
        <v>0</v>
      </c>
      <c r="S32" s="325"/>
      <c r="T32" s="252">
        <f t="shared" ref="T32:T42" si="10">P32*S32</f>
        <v>0</v>
      </c>
    </row>
    <row r="33" spans="2:20" ht="15">
      <c r="B33" s="319"/>
      <c r="C33" s="320"/>
      <c r="D33" s="321"/>
      <c r="E33" s="252">
        <f t="shared" ref="E33:E43" si="11">C33*D33</f>
        <v>0</v>
      </c>
      <c r="F33" s="327"/>
      <c r="G33" s="321"/>
      <c r="H33" s="252">
        <f t="shared" si="5"/>
        <v>0</v>
      </c>
      <c r="I33" s="325"/>
      <c r="J33" s="252">
        <f t="shared" si="6"/>
        <v>0</v>
      </c>
      <c r="K33" s="327"/>
      <c r="L33" s="321"/>
      <c r="M33" s="252">
        <f t="shared" si="7"/>
        <v>0</v>
      </c>
      <c r="N33" s="325"/>
      <c r="O33" s="252">
        <f t="shared" si="8"/>
        <v>0</v>
      </c>
      <c r="P33" s="327"/>
      <c r="Q33" s="321"/>
      <c r="R33" s="252">
        <f t="shared" si="9"/>
        <v>0</v>
      </c>
      <c r="S33" s="325"/>
      <c r="T33" s="252">
        <f t="shared" si="10"/>
        <v>0</v>
      </c>
    </row>
    <row r="34" spans="2:20" ht="15">
      <c r="B34" s="319"/>
      <c r="C34" s="320"/>
      <c r="D34" s="321"/>
      <c r="E34" s="252">
        <f t="shared" si="11"/>
        <v>0</v>
      </c>
      <c r="F34" s="327"/>
      <c r="G34" s="321"/>
      <c r="H34" s="252">
        <f t="shared" si="5"/>
        <v>0</v>
      </c>
      <c r="I34" s="325"/>
      <c r="J34" s="252">
        <f t="shared" si="6"/>
        <v>0</v>
      </c>
      <c r="K34" s="327"/>
      <c r="L34" s="321"/>
      <c r="M34" s="252">
        <f t="shared" si="7"/>
        <v>0</v>
      </c>
      <c r="N34" s="325"/>
      <c r="O34" s="252">
        <f t="shared" si="8"/>
        <v>0</v>
      </c>
      <c r="P34" s="327"/>
      <c r="Q34" s="321"/>
      <c r="R34" s="252">
        <f t="shared" si="9"/>
        <v>0</v>
      </c>
      <c r="S34" s="325"/>
      <c r="T34" s="252">
        <f t="shared" si="10"/>
        <v>0</v>
      </c>
    </row>
    <row r="35" spans="2:20" ht="15">
      <c r="B35" s="319"/>
      <c r="C35" s="320"/>
      <c r="D35" s="321"/>
      <c r="E35" s="252">
        <f t="shared" si="11"/>
        <v>0</v>
      </c>
      <c r="F35" s="327"/>
      <c r="G35" s="321"/>
      <c r="H35" s="252">
        <f t="shared" si="5"/>
        <v>0</v>
      </c>
      <c r="I35" s="325"/>
      <c r="J35" s="252">
        <f t="shared" si="6"/>
        <v>0</v>
      </c>
      <c r="K35" s="327"/>
      <c r="L35" s="321"/>
      <c r="M35" s="252">
        <f t="shared" si="7"/>
        <v>0</v>
      </c>
      <c r="N35" s="325"/>
      <c r="O35" s="252">
        <f t="shared" si="8"/>
        <v>0</v>
      </c>
      <c r="P35" s="327"/>
      <c r="Q35" s="321"/>
      <c r="R35" s="252">
        <f t="shared" si="9"/>
        <v>0</v>
      </c>
      <c r="S35" s="325"/>
      <c r="T35" s="252">
        <f t="shared" si="10"/>
        <v>0</v>
      </c>
    </row>
    <row r="36" spans="2:20" ht="15" outlineLevel="1">
      <c r="B36" s="319"/>
      <c r="C36" s="320"/>
      <c r="D36" s="321"/>
      <c r="E36" s="252">
        <f t="shared" si="11"/>
        <v>0</v>
      </c>
      <c r="F36" s="327"/>
      <c r="G36" s="321"/>
      <c r="H36" s="252">
        <f t="shared" si="5"/>
        <v>0</v>
      </c>
      <c r="I36" s="325"/>
      <c r="J36" s="252">
        <f t="shared" si="6"/>
        <v>0</v>
      </c>
      <c r="K36" s="327"/>
      <c r="L36" s="321"/>
      <c r="M36" s="252">
        <f t="shared" si="7"/>
        <v>0</v>
      </c>
      <c r="N36" s="325"/>
      <c r="O36" s="252">
        <f t="shared" si="8"/>
        <v>0</v>
      </c>
      <c r="P36" s="327"/>
      <c r="Q36" s="321"/>
      <c r="R36" s="252">
        <f t="shared" si="9"/>
        <v>0</v>
      </c>
      <c r="S36" s="325"/>
      <c r="T36" s="252">
        <f t="shared" si="10"/>
        <v>0</v>
      </c>
    </row>
    <row r="37" spans="2:20" ht="15" outlineLevel="1">
      <c r="B37" s="319"/>
      <c r="C37" s="320"/>
      <c r="D37" s="321"/>
      <c r="E37" s="252">
        <f t="shared" si="11"/>
        <v>0</v>
      </c>
      <c r="F37" s="327"/>
      <c r="G37" s="321"/>
      <c r="H37" s="252">
        <f t="shared" si="5"/>
        <v>0</v>
      </c>
      <c r="I37" s="325"/>
      <c r="J37" s="252">
        <f t="shared" si="6"/>
        <v>0</v>
      </c>
      <c r="K37" s="327"/>
      <c r="L37" s="321"/>
      <c r="M37" s="252">
        <f t="shared" si="7"/>
        <v>0</v>
      </c>
      <c r="N37" s="325"/>
      <c r="O37" s="252">
        <f t="shared" si="8"/>
        <v>0</v>
      </c>
      <c r="P37" s="327"/>
      <c r="Q37" s="321"/>
      <c r="R37" s="252">
        <f t="shared" si="9"/>
        <v>0</v>
      </c>
      <c r="S37" s="325"/>
      <c r="T37" s="252">
        <f t="shared" si="10"/>
        <v>0</v>
      </c>
    </row>
    <row r="38" spans="2:20" ht="15" outlineLevel="1">
      <c r="B38" s="319"/>
      <c r="C38" s="320"/>
      <c r="D38" s="321"/>
      <c r="E38" s="252">
        <f t="shared" si="11"/>
        <v>0</v>
      </c>
      <c r="F38" s="327"/>
      <c r="G38" s="321"/>
      <c r="H38" s="252">
        <f t="shared" si="5"/>
        <v>0</v>
      </c>
      <c r="I38" s="325"/>
      <c r="J38" s="252">
        <f t="shared" si="6"/>
        <v>0</v>
      </c>
      <c r="K38" s="327"/>
      <c r="L38" s="321"/>
      <c r="M38" s="252">
        <f t="shared" si="7"/>
        <v>0</v>
      </c>
      <c r="N38" s="325"/>
      <c r="O38" s="252">
        <f t="shared" si="8"/>
        <v>0</v>
      </c>
      <c r="P38" s="327"/>
      <c r="Q38" s="321"/>
      <c r="R38" s="252">
        <f t="shared" si="9"/>
        <v>0</v>
      </c>
      <c r="S38" s="325"/>
      <c r="T38" s="252">
        <f t="shared" si="10"/>
        <v>0</v>
      </c>
    </row>
    <row r="39" spans="2:20" ht="15" outlineLevel="1">
      <c r="B39" s="319"/>
      <c r="C39" s="320"/>
      <c r="D39" s="321"/>
      <c r="E39" s="252">
        <f t="shared" si="11"/>
        <v>0</v>
      </c>
      <c r="F39" s="327"/>
      <c r="G39" s="321"/>
      <c r="H39" s="252">
        <f t="shared" si="5"/>
        <v>0</v>
      </c>
      <c r="I39" s="325"/>
      <c r="J39" s="252">
        <f t="shared" si="6"/>
        <v>0</v>
      </c>
      <c r="K39" s="327"/>
      <c r="L39" s="321"/>
      <c r="M39" s="252">
        <f t="shared" si="7"/>
        <v>0</v>
      </c>
      <c r="N39" s="325"/>
      <c r="O39" s="252">
        <f t="shared" si="8"/>
        <v>0</v>
      </c>
      <c r="P39" s="327"/>
      <c r="Q39" s="321"/>
      <c r="R39" s="252">
        <f t="shared" si="9"/>
        <v>0</v>
      </c>
      <c r="S39" s="325"/>
      <c r="T39" s="252">
        <f t="shared" si="10"/>
        <v>0</v>
      </c>
    </row>
    <row r="40" spans="2:20" ht="15" outlineLevel="1">
      <c r="B40" s="319"/>
      <c r="C40" s="320"/>
      <c r="D40" s="321"/>
      <c r="E40" s="252">
        <f t="shared" si="11"/>
        <v>0</v>
      </c>
      <c r="F40" s="327"/>
      <c r="G40" s="321"/>
      <c r="H40" s="252">
        <f t="shared" si="5"/>
        <v>0</v>
      </c>
      <c r="I40" s="325"/>
      <c r="J40" s="252">
        <f t="shared" si="6"/>
        <v>0</v>
      </c>
      <c r="K40" s="327"/>
      <c r="L40" s="321"/>
      <c r="M40" s="252">
        <f t="shared" si="7"/>
        <v>0</v>
      </c>
      <c r="N40" s="325"/>
      <c r="O40" s="252">
        <f t="shared" si="8"/>
        <v>0</v>
      </c>
      <c r="P40" s="327"/>
      <c r="Q40" s="321"/>
      <c r="R40" s="252">
        <f t="shared" si="9"/>
        <v>0</v>
      </c>
      <c r="S40" s="325"/>
      <c r="T40" s="252">
        <f t="shared" si="10"/>
        <v>0</v>
      </c>
    </row>
    <row r="41" spans="2:20" ht="15" outlineLevel="1">
      <c r="B41" s="319"/>
      <c r="C41" s="320"/>
      <c r="D41" s="321"/>
      <c r="E41" s="252">
        <f t="shared" si="11"/>
        <v>0</v>
      </c>
      <c r="F41" s="327"/>
      <c r="G41" s="321"/>
      <c r="H41" s="252">
        <f t="shared" si="5"/>
        <v>0</v>
      </c>
      <c r="I41" s="325"/>
      <c r="J41" s="252">
        <f t="shared" si="6"/>
        <v>0</v>
      </c>
      <c r="K41" s="327"/>
      <c r="L41" s="321"/>
      <c r="M41" s="252">
        <f t="shared" si="7"/>
        <v>0</v>
      </c>
      <c r="N41" s="325"/>
      <c r="O41" s="252">
        <f t="shared" si="8"/>
        <v>0</v>
      </c>
      <c r="P41" s="327"/>
      <c r="Q41" s="321"/>
      <c r="R41" s="252">
        <f t="shared" si="9"/>
        <v>0</v>
      </c>
      <c r="S41" s="325"/>
      <c r="T41" s="252">
        <f t="shared" si="10"/>
        <v>0</v>
      </c>
    </row>
    <row r="42" spans="2:20" ht="15" outlineLevel="1">
      <c r="B42" s="319"/>
      <c r="C42" s="320"/>
      <c r="D42" s="321"/>
      <c r="E42" s="252">
        <f t="shared" si="11"/>
        <v>0</v>
      </c>
      <c r="F42" s="327"/>
      <c r="G42" s="321"/>
      <c r="H42" s="252">
        <f t="shared" si="5"/>
        <v>0</v>
      </c>
      <c r="I42" s="325"/>
      <c r="J42" s="252">
        <f t="shared" si="6"/>
        <v>0</v>
      </c>
      <c r="K42" s="327"/>
      <c r="L42" s="321"/>
      <c r="M42" s="252">
        <f t="shared" si="7"/>
        <v>0</v>
      </c>
      <c r="N42" s="325"/>
      <c r="O42" s="252">
        <f t="shared" si="8"/>
        <v>0</v>
      </c>
      <c r="P42" s="327"/>
      <c r="Q42" s="321"/>
      <c r="R42" s="252">
        <f t="shared" si="9"/>
        <v>0</v>
      </c>
      <c r="S42" s="325"/>
      <c r="T42" s="252">
        <f t="shared" si="10"/>
        <v>0</v>
      </c>
    </row>
    <row r="43" spans="2:20" ht="15.75" outlineLevel="1" thickBot="1">
      <c r="B43" s="322"/>
      <c r="C43" s="323"/>
      <c r="D43" s="324"/>
      <c r="E43" s="253">
        <f t="shared" si="11"/>
        <v>0</v>
      </c>
      <c r="F43" s="328"/>
      <c r="G43" s="324"/>
      <c r="H43" s="253">
        <f>F43*G43</f>
        <v>0</v>
      </c>
      <c r="I43" s="326"/>
      <c r="J43" s="253">
        <f>F43*I43</f>
        <v>0</v>
      </c>
      <c r="K43" s="328"/>
      <c r="L43" s="324"/>
      <c r="M43" s="253">
        <f>K43*L43</f>
        <v>0</v>
      </c>
      <c r="N43" s="326"/>
      <c r="O43" s="253">
        <f>K43*N43</f>
        <v>0</v>
      </c>
      <c r="P43" s="328"/>
      <c r="Q43" s="324"/>
      <c r="R43" s="253">
        <f t="shared" si="9"/>
        <v>0</v>
      </c>
      <c r="S43" s="326"/>
      <c r="T43" s="253">
        <f>P43*S43</f>
        <v>0</v>
      </c>
    </row>
    <row r="44" spans="2:20" ht="13.5" thickBot="1"/>
    <row r="45" spans="2:20" ht="15.75" thickBot="1">
      <c r="D45" s="92" t="s">
        <v>189</v>
      </c>
      <c r="E45" s="148">
        <f>SUM(E31:E43)</f>
        <v>0</v>
      </c>
      <c r="G45" s="92" t="s">
        <v>189</v>
      </c>
      <c r="H45" s="148">
        <f>SUM(H31:H43)</f>
        <v>0</v>
      </c>
      <c r="I45" s="354" t="s">
        <v>189</v>
      </c>
      <c r="J45" s="148">
        <f>SUM(J31:J43)</f>
        <v>0</v>
      </c>
      <c r="L45" s="354" t="s">
        <v>189</v>
      </c>
      <c r="M45" s="148">
        <f>SUM(M31:M43)</f>
        <v>0</v>
      </c>
      <c r="N45" s="354" t="s">
        <v>189</v>
      </c>
      <c r="O45" s="148">
        <f>SUM(O31:O43)</f>
        <v>0</v>
      </c>
      <c r="Q45" s="92" t="s">
        <v>189</v>
      </c>
      <c r="R45" s="148">
        <f>SUM(R31:R43)</f>
        <v>0</v>
      </c>
      <c r="S45" s="92" t="s">
        <v>189</v>
      </c>
      <c r="T45" s="148">
        <f>SUM(T31:T43)</f>
        <v>0</v>
      </c>
    </row>
    <row r="46" spans="2:20" ht="13.5" thickBot="1"/>
    <row r="47" spans="2:20" ht="16.5" thickBot="1">
      <c r="B47" s="277" t="s">
        <v>188</v>
      </c>
      <c r="C47" s="278" t="s">
        <v>177</v>
      </c>
      <c r="D47" s="254" t="s">
        <v>27</v>
      </c>
      <c r="E47" s="135" t="s">
        <v>182</v>
      </c>
      <c r="G47" s="279" t="s">
        <v>27</v>
      </c>
      <c r="H47" s="134" t="s">
        <v>182</v>
      </c>
      <c r="I47" s="256" t="s">
        <v>27</v>
      </c>
      <c r="J47" s="134" t="s">
        <v>182</v>
      </c>
      <c r="L47" s="285" t="s">
        <v>27</v>
      </c>
      <c r="M47" s="135" t="s">
        <v>182</v>
      </c>
      <c r="N47" s="286" t="s">
        <v>27</v>
      </c>
      <c r="O47" s="135" t="s">
        <v>182</v>
      </c>
      <c r="Q47" s="279" t="s">
        <v>27</v>
      </c>
      <c r="R47" s="134" t="s">
        <v>182</v>
      </c>
      <c r="S47" s="280" t="s">
        <v>27</v>
      </c>
      <c r="T47" s="134" t="s">
        <v>182</v>
      </c>
    </row>
    <row r="48" spans="2:20" ht="15.75" customHeight="1">
      <c r="B48" s="316"/>
      <c r="C48" s="317"/>
      <c r="D48" s="318"/>
      <c r="E48" s="255">
        <f>C48*D48</f>
        <v>0</v>
      </c>
      <c r="G48" s="313"/>
      <c r="H48" s="255">
        <f t="shared" ref="H48:H57" si="12">C48*G48</f>
        <v>0</v>
      </c>
      <c r="I48" s="329"/>
      <c r="J48" s="255">
        <f t="shared" ref="J48:J57" si="13">C48*I48</f>
        <v>0</v>
      </c>
      <c r="L48" s="313"/>
      <c r="M48" s="255">
        <f t="shared" ref="M48:M57" si="14">C48*L48</f>
        <v>0</v>
      </c>
      <c r="N48" s="332"/>
      <c r="O48" s="255">
        <f t="shared" ref="O48:O57" si="15">C48*N48</f>
        <v>0</v>
      </c>
      <c r="Q48" s="313"/>
      <c r="R48" s="255">
        <f t="shared" ref="R48:R57" si="16">C48*Q48</f>
        <v>0</v>
      </c>
      <c r="S48" s="332"/>
      <c r="T48" s="255">
        <f t="shared" ref="T48:T57" si="17">C48*S48</f>
        <v>0</v>
      </c>
    </row>
    <row r="49" spans="2:20" ht="15" outlineLevel="1">
      <c r="B49" s="319"/>
      <c r="C49" s="320"/>
      <c r="D49" s="321"/>
      <c r="E49" s="252">
        <f t="shared" ref="E49:E57" si="18">C49*D49</f>
        <v>0</v>
      </c>
      <c r="G49" s="314"/>
      <c r="H49" s="252">
        <f t="shared" si="12"/>
        <v>0</v>
      </c>
      <c r="I49" s="330"/>
      <c r="J49" s="252">
        <f t="shared" si="13"/>
        <v>0</v>
      </c>
      <c r="L49" s="314"/>
      <c r="M49" s="252">
        <f t="shared" si="14"/>
        <v>0</v>
      </c>
      <c r="N49" s="325"/>
      <c r="O49" s="252">
        <f t="shared" si="15"/>
        <v>0</v>
      </c>
      <c r="Q49" s="314"/>
      <c r="R49" s="252">
        <f t="shared" si="16"/>
        <v>0</v>
      </c>
      <c r="S49" s="325"/>
      <c r="T49" s="252">
        <f t="shared" si="17"/>
        <v>0</v>
      </c>
    </row>
    <row r="50" spans="2:20" ht="15" outlineLevel="1">
      <c r="B50" s="319"/>
      <c r="C50" s="320"/>
      <c r="D50" s="321"/>
      <c r="E50" s="252">
        <f t="shared" si="18"/>
        <v>0</v>
      </c>
      <c r="G50" s="314"/>
      <c r="H50" s="252">
        <f t="shared" si="12"/>
        <v>0</v>
      </c>
      <c r="I50" s="330"/>
      <c r="J50" s="252">
        <f t="shared" si="13"/>
        <v>0</v>
      </c>
      <c r="L50" s="314"/>
      <c r="M50" s="252">
        <f t="shared" si="14"/>
        <v>0</v>
      </c>
      <c r="N50" s="325"/>
      <c r="O50" s="252">
        <f t="shared" si="15"/>
        <v>0</v>
      </c>
      <c r="Q50" s="314"/>
      <c r="R50" s="252">
        <f t="shared" si="16"/>
        <v>0</v>
      </c>
      <c r="S50" s="325"/>
      <c r="T50" s="252">
        <f t="shared" si="17"/>
        <v>0</v>
      </c>
    </row>
    <row r="51" spans="2:20" ht="15" outlineLevel="1">
      <c r="B51" s="319"/>
      <c r="C51" s="320"/>
      <c r="D51" s="321"/>
      <c r="E51" s="252">
        <f t="shared" si="18"/>
        <v>0</v>
      </c>
      <c r="G51" s="314"/>
      <c r="H51" s="252">
        <f t="shared" si="12"/>
        <v>0</v>
      </c>
      <c r="I51" s="330"/>
      <c r="J51" s="252">
        <f t="shared" si="13"/>
        <v>0</v>
      </c>
      <c r="L51" s="314"/>
      <c r="M51" s="252">
        <f t="shared" si="14"/>
        <v>0</v>
      </c>
      <c r="N51" s="325"/>
      <c r="O51" s="252">
        <f t="shared" si="15"/>
        <v>0</v>
      </c>
      <c r="Q51" s="314"/>
      <c r="R51" s="252">
        <f t="shared" si="16"/>
        <v>0</v>
      </c>
      <c r="S51" s="325"/>
      <c r="T51" s="252">
        <f t="shared" si="17"/>
        <v>0</v>
      </c>
    </row>
    <row r="52" spans="2:20" ht="15" outlineLevel="1">
      <c r="B52" s="319"/>
      <c r="C52" s="320"/>
      <c r="D52" s="321"/>
      <c r="E52" s="252">
        <f t="shared" si="18"/>
        <v>0</v>
      </c>
      <c r="G52" s="314"/>
      <c r="H52" s="252">
        <f t="shared" si="12"/>
        <v>0</v>
      </c>
      <c r="I52" s="330"/>
      <c r="J52" s="252">
        <f t="shared" si="13"/>
        <v>0</v>
      </c>
      <c r="L52" s="314"/>
      <c r="M52" s="252">
        <f t="shared" si="14"/>
        <v>0</v>
      </c>
      <c r="N52" s="325"/>
      <c r="O52" s="252">
        <f t="shared" si="15"/>
        <v>0</v>
      </c>
      <c r="Q52" s="314"/>
      <c r="R52" s="252">
        <f t="shared" si="16"/>
        <v>0</v>
      </c>
      <c r="S52" s="325"/>
      <c r="T52" s="252">
        <f t="shared" si="17"/>
        <v>0</v>
      </c>
    </row>
    <row r="53" spans="2:20" ht="15" outlineLevel="1">
      <c r="B53" s="319"/>
      <c r="C53" s="320"/>
      <c r="D53" s="321"/>
      <c r="E53" s="252">
        <f t="shared" si="18"/>
        <v>0</v>
      </c>
      <c r="G53" s="314"/>
      <c r="H53" s="252">
        <f t="shared" si="12"/>
        <v>0</v>
      </c>
      <c r="I53" s="330"/>
      <c r="J53" s="252">
        <f t="shared" si="13"/>
        <v>0</v>
      </c>
      <c r="L53" s="314"/>
      <c r="M53" s="252">
        <f t="shared" si="14"/>
        <v>0</v>
      </c>
      <c r="N53" s="325"/>
      <c r="O53" s="252">
        <f t="shared" si="15"/>
        <v>0</v>
      </c>
      <c r="Q53" s="314"/>
      <c r="R53" s="252">
        <f t="shared" si="16"/>
        <v>0</v>
      </c>
      <c r="S53" s="325"/>
      <c r="T53" s="252">
        <f t="shared" si="17"/>
        <v>0</v>
      </c>
    </row>
    <row r="54" spans="2:20" ht="15" outlineLevel="1">
      <c r="B54" s="319"/>
      <c r="C54" s="320"/>
      <c r="D54" s="321"/>
      <c r="E54" s="252">
        <f t="shared" si="18"/>
        <v>0</v>
      </c>
      <c r="G54" s="314"/>
      <c r="H54" s="252">
        <f t="shared" si="12"/>
        <v>0</v>
      </c>
      <c r="I54" s="330"/>
      <c r="J54" s="252">
        <f t="shared" si="13"/>
        <v>0</v>
      </c>
      <c r="L54" s="314"/>
      <c r="M54" s="252">
        <f t="shared" si="14"/>
        <v>0</v>
      </c>
      <c r="N54" s="325"/>
      <c r="O54" s="252">
        <f t="shared" si="15"/>
        <v>0</v>
      </c>
      <c r="Q54" s="314"/>
      <c r="R54" s="252">
        <f t="shared" si="16"/>
        <v>0</v>
      </c>
      <c r="S54" s="325"/>
      <c r="T54" s="252">
        <f t="shared" si="17"/>
        <v>0</v>
      </c>
    </row>
    <row r="55" spans="2:20" ht="15" outlineLevel="1">
      <c r="B55" s="319"/>
      <c r="C55" s="320"/>
      <c r="D55" s="321"/>
      <c r="E55" s="252">
        <f t="shared" si="18"/>
        <v>0</v>
      </c>
      <c r="G55" s="314"/>
      <c r="H55" s="252">
        <f t="shared" si="12"/>
        <v>0</v>
      </c>
      <c r="I55" s="330"/>
      <c r="J55" s="252">
        <f t="shared" si="13"/>
        <v>0</v>
      </c>
      <c r="L55" s="314"/>
      <c r="M55" s="252">
        <f t="shared" si="14"/>
        <v>0</v>
      </c>
      <c r="N55" s="325"/>
      <c r="O55" s="252">
        <f t="shared" si="15"/>
        <v>0</v>
      </c>
      <c r="Q55" s="314"/>
      <c r="R55" s="252">
        <f t="shared" si="16"/>
        <v>0</v>
      </c>
      <c r="S55" s="325"/>
      <c r="T55" s="252">
        <f t="shared" si="17"/>
        <v>0</v>
      </c>
    </row>
    <row r="56" spans="2:20" ht="15" outlineLevel="1">
      <c r="B56" s="319"/>
      <c r="C56" s="320"/>
      <c r="D56" s="321"/>
      <c r="E56" s="252">
        <f t="shared" si="18"/>
        <v>0</v>
      </c>
      <c r="G56" s="314"/>
      <c r="H56" s="252">
        <f t="shared" si="12"/>
        <v>0</v>
      </c>
      <c r="I56" s="330"/>
      <c r="J56" s="252">
        <f t="shared" si="13"/>
        <v>0</v>
      </c>
      <c r="L56" s="314"/>
      <c r="M56" s="252">
        <f t="shared" si="14"/>
        <v>0</v>
      </c>
      <c r="N56" s="325"/>
      <c r="O56" s="252">
        <f t="shared" si="15"/>
        <v>0</v>
      </c>
      <c r="Q56" s="314"/>
      <c r="R56" s="252">
        <f t="shared" si="16"/>
        <v>0</v>
      </c>
      <c r="S56" s="325"/>
      <c r="T56" s="252">
        <f t="shared" si="17"/>
        <v>0</v>
      </c>
    </row>
    <row r="57" spans="2:20" ht="15.75" outlineLevel="1" thickBot="1">
      <c r="B57" s="322"/>
      <c r="C57" s="323"/>
      <c r="D57" s="324"/>
      <c r="E57" s="253">
        <f t="shared" si="18"/>
        <v>0</v>
      </c>
      <c r="G57" s="315"/>
      <c r="H57" s="253">
        <f t="shared" si="12"/>
        <v>0</v>
      </c>
      <c r="I57" s="331"/>
      <c r="J57" s="253">
        <f t="shared" si="13"/>
        <v>0</v>
      </c>
      <c r="L57" s="315"/>
      <c r="M57" s="253">
        <f t="shared" si="14"/>
        <v>0</v>
      </c>
      <c r="N57" s="326"/>
      <c r="O57" s="253">
        <f t="shared" si="15"/>
        <v>0</v>
      </c>
      <c r="Q57" s="315"/>
      <c r="R57" s="253">
        <f t="shared" si="16"/>
        <v>0</v>
      </c>
      <c r="S57" s="326"/>
      <c r="T57" s="253">
        <f t="shared" si="17"/>
        <v>0</v>
      </c>
    </row>
    <row r="58" spans="2:20" ht="13.5" thickBot="1"/>
    <row r="59" spans="2:20" ht="15.75" thickBot="1">
      <c r="D59" s="92" t="s">
        <v>189</v>
      </c>
      <c r="E59" s="148">
        <f>SUM(E48:E57)</f>
        <v>0</v>
      </c>
      <c r="G59" s="92" t="s">
        <v>189</v>
      </c>
      <c r="H59" s="148">
        <f>SUM(H48:H57)</f>
        <v>0</v>
      </c>
      <c r="I59" s="92" t="s">
        <v>189</v>
      </c>
      <c r="J59" s="148">
        <f>SUM(J48:J57)</f>
        <v>0</v>
      </c>
      <c r="L59" s="92" t="s">
        <v>189</v>
      </c>
      <c r="M59" s="148">
        <f>SUM(M48:M57)</f>
        <v>0</v>
      </c>
      <c r="N59" s="92" t="s">
        <v>189</v>
      </c>
      <c r="O59" s="148">
        <f>SUM(O48:O57)</f>
        <v>0</v>
      </c>
      <c r="Q59" s="92" t="s">
        <v>189</v>
      </c>
      <c r="R59" s="148">
        <f>SUM(R48:R57)</f>
        <v>0</v>
      </c>
      <c r="S59" s="92" t="s">
        <v>189</v>
      </c>
      <c r="T59" s="148">
        <f>SUM(T48:T57)</f>
        <v>0</v>
      </c>
    </row>
    <row r="60" spans="2:20" ht="15.75" customHeight="1" thickBot="1"/>
    <row r="61" spans="2:20" ht="15.75" customHeight="1" thickBot="1">
      <c r="B61" s="703" t="s">
        <v>286</v>
      </c>
      <c r="C61" s="704"/>
      <c r="D61" s="705"/>
      <c r="E61" s="148">
        <f>SUM(E31:E43)+SUM(E48:E57)</f>
        <v>0</v>
      </c>
      <c r="F61" s="706"/>
      <c r="G61" s="707"/>
      <c r="H61" s="148">
        <f>SUM(H31:H43)+SUM(H48:H57)</f>
        <v>0</v>
      </c>
      <c r="I61" s="570"/>
      <c r="J61" s="148">
        <f>SUM(J31:J43)+SUM(J48:J57)</f>
        <v>0</v>
      </c>
      <c r="K61" s="706"/>
      <c r="L61" s="707"/>
      <c r="M61" s="148">
        <f>SUM(M31:M43)+SUM(M48:M57)</f>
        <v>0</v>
      </c>
      <c r="N61" s="570"/>
      <c r="O61" s="148">
        <f>SUM(O31:O43)+SUM(O48:O57)</f>
        <v>0</v>
      </c>
      <c r="P61" s="706"/>
      <c r="Q61" s="707"/>
      <c r="R61" s="148">
        <f>SUM(R31:R43)+SUM(R48:R57)</f>
        <v>0</v>
      </c>
      <c r="S61" s="570"/>
      <c r="T61" s="148">
        <f>SUM(T31:T43)+SUM(T48:T57)</f>
        <v>0</v>
      </c>
    </row>
    <row r="62" spans="2:20" ht="13.5" thickBot="1"/>
    <row r="63" spans="2:20" hidden="1"/>
    <row r="64" spans="2:20" ht="15" hidden="1" customHeight="1">
      <c r="B64" s="745" t="s">
        <v>228</v>
      </c>
      <c r="C64" s="747" t="s">
        <v>285</v>
      </c>
      <c r="D64" s="748"/>
      <c r="E64" s="749"/>
      <c r="F64" s="727" t="s">
        <v>37</v>
      </c>
      <c r="G64" s="752"/>
      <c r="H64" s="752"/>
      <c r="I64" s="752"/>
      <c r="J64" s="728"/>
      <c r="L64" s="768" t="s">
        <v>186</v>
      </c>
      <c r="M64" s="770"/>
      <c r="N64" s="770"/>
      <c r="O64" s="769"/>
      <c r="P64" s="708" t="s">
        <v>187</v>
      </c>
      <c r="Q64" s="723"/>
      <c r="R64" s="723"/>
      <c r="S64" s="723"/>
      <c r="T64" s="724"/>
    </row>
    <row r="65" spans="2:20" ht="15.75" hidden="1" customHeight="1">
      <c r="B65" s="746"/>
      <c r="C65" s="712"/>
      <c r="D65" s="750"/>
      <c r="E65" s="751"/>
      <c r="F65" s="725" t="s">
        <v>183</v>
      </c>
      <c r="G65" s="727" t="s">
        <v>184</v>
      </c>
      <c r="H65" s="728"/>
      <c r="I65" s="727" t="s">
        <v>185</v>
      </c>
      <c r="J65" s="728"/>
      <c r="K65" s="753" t="s">
        <v>183</v>
      </c>
      <c r="L65" s="768" t="s">
        <v>184</v>
      </c>
      <c r="M65" s="769"/>
      <c r="N65" s="768" t="s">
        <v>185</v>
      </c>
      <c r="O65" s="769"/>
      <c r="P65" s="725" t="s">
        <v>183</v>
      </c>
      <c r="Q65" s="727" t="s">
        <v>184</v>
      </c>
      <c r="R65" s="728"/>
      <c r="S65" s="727" t="s">
        <v>185</v>
      </c>
      <c r="T65" s="728"/>
    </row>
    <row r="66" spans="2:20" ht="31.5" hidden="1" customHeight="1">
      <c r="B66" s="288" t="s">
        <v>190</v>
      </c>
      <c r="C66" s="288" t="s">
        <v>183</v>
      </c>
      <c r="D66" s="288" t="s">
        <v>181</v>
      </c>
      <c r="E66" s="288" t="s">
        <v>182</v>
      </c>
      <c r="F66" s="726"/>
      <c r="G66" s="93" t="s">
        <v>181</v>
      </c>
      <c r="H66" s="93" t="s">
        <v>182</v>
      </c>
      <c r="I66" s="93" t="s">
        <v>181</v>
      </c>
      <c r="J66" s="93" t="s">
        <v>182</v>
      </c>
      <c r="K66" s="754"/>
      <c r="L66" s="288" t="s">
        <v>181</v>
      </c>
      <c r="M66" s="288" t="s">
        <v>182</v>
      </c>
      <c r="N66" s="288" t="s">
        <v>181</v>
      </c>
      <c r="O66" s="288" t="s">
        <v>182</v>
      </c>
      <c r="P66" s="726"/>
      <c r="Q66" s="93" t="s">
        <v>181</v>
      </c>
      <c r="R66" s="93" t="s">
        <v>182</v>
      </c>
      <c r="S66" s="93" t="s">
        <v>181</v>
      </c>
      <c r="T66" s="93" t="s">
        <v>182</v>
      </c>
    </row>
    <row r="67" spans="2:20" ht="15.75" hidden="1" customHeight="1">
      <c r="B67" s="344"/>
      <c r="C67" s="345"/>
      <c r="D67" s="344"/>
      <c r="E67" s="9">
        <f>C67*D67</f>
        <v>0</v>
      </c>
      <c r="F67" s="345"/>
      <c r="G67" s="344"/>
      <c r="H67" s="9">
        <f t="shared" ref="H67:H78" si="19">F67*G67</f>
        <v>0</v>
      </c>
      <c r="I67" s="344"/>
      <c r="J67" s="9">
        <f>F67*I67</f>
        <v>0</v>
      </c>
      <c r="K67" s="345"/>
      <c r="L67" s="344"/>
      <c r="M67" s="9">
        <f>K67*L67</f>
        <v>0</v>
      </c>
      <c r="N67" s="344"/>
      <c r="O67" s="9">
        <f>K67*N67</f>
        <v>0</v>
      </c>
      <c r="P67" s="345"/>
      <c r="Q67" s="344"/>
      <c r="R67" s="9">
        <f>P67*Q67</f>
        <v>0</v>
      </c>
      <c r="S67" s="344"/>
      <c r="T67" s="9">
        <f>P67*S67</f>
        <v>0</v>
      </c>
    </row>
    <row r="68" spans="2:20" ht="15" hidden="1">
      <c r="B68" s="344"/>
      <c r="C68" s="345"/>
      <c r="D68" s="344"/>
      <c r="E68" s="9">
        <f t="shared" ref="E68:E79" si="20">C68*D68</f>
        <v>0</v>
      </c>
      <c r="F68" s="345"/>
      <c r="G68" s="344"/>
      <c r="H68" s="9">
        <f t="shared" si="19"/>
        <v>0</v>
      </c>
      <c r="I68" s="344"/>
      <c r="J68" s="9">
        <f t="shared" ref="J68:J79" si="21">F68*I68</f>
        <v>0</v>
      </c>
      <c r="K68" s="345"/>
      <c r="L68" s="344"/>
      <c r="M68" s="9">
        <f t="shared" ref="M68:M79" si="22">K68*L68</f>
        <v>0</v>
      </c>
      <c r="N68" s="344"/>
      <c r="O68" s="9">
        <f t="shared" ref="O68:O78" si="23">K68*N68</f>
        <v>0</v>
      </c>
      <c r="P68" s="345"/>
      <c r="Q68" s="344"/>
      <c r="R68" s="9">
        <f t="shared" ref="R68:R79" si="24">P68*Q68</f>
        <v>0</v>
      </c>
      <c r="S68" s="344"/>
      <c r="T68" s="9">
        <f t="shared" ref="T68:T79" si="25">P68*S68</f>
        <v>0</v>
      </c>
    </row>
    <row r="69" spans="2:20" ht="15" hidden="1">
      <c r="B69" s="344"/>
      <c r="C69" s="345"/>
      <c r="D69" s="344"/>
      <c r="E69" s="9">
        <f t="shared" si="20"/>
        <v>0</v>
      </c>
      <c r="F69" s="345"/>
      <c r="G69" s="344"/>
      <c r="H69" s="9">
        <f t="shared" si="19"/>
        <v>0</v>
      </c>
      <c r="I69" s="344"/>
      <c r="J69" s="9">
        <f t="shared" si="21"/>
        <v>0</v>
      </c>
      <c r="K69" s="345"/>
      <c r="L69" s="344"/>
      <c r="M69" s="9">
        <f t="shared" si="22"/>
        <v>0</v>
      </c>
      <c r="N69" s="344"/>
      <c r="O69" s="9">
        <f t="shared" si="23"/>
        <v>0</v>
      </c>
      <c r="P69" s="345"/>
      <c r="Q69" s="344"/>
      <c r="R69" s="9">
        <f t="shared" si="24"/>
        <v>0</v>
      </c>
      <c r="S69" s="344"/>
      <c r="T69" s="9">
        <f t="shared" si="25"/>
        <v>0</v>
      </c>
    </row>
    <row r="70" spans="2:20" ht="15" hidden="1">
      <c r="B70" s="344"/>
      <c r="C70" s="345"/>
      <c r="D70" s="344"/>
      <c r="E70" s="9">
        <f t="shared" si="20"/>
        <v>0</v>
      </c>
      <c r="F70" s="345"/>
      <c r="G70" s="344"/>
      <c r="H70" s="9">
        <f t="shared" si="19"/>
        <v>0</v>
      </c>
      <c r="I70" s="344"/>
      <c r="J70" s="9">
        <f t="shared" si="21"/>
        <v>0</v>
      </c>
      <c r="K70" s="345"/>
      <c r="L70" s="344"/>
      <c r="M70" s="9">
        <f t="shared" si="22"/>
        <v>0</v>
      </c>
      <c r="N70" s="344"/>
      <c r="O70" s="9">
        <f t="shared" si="23"/>
        <v>0</v>
      </c>
      <c r="P70" s="345"/>
      <c r="Q70" s="344"/>
      <c r="R70" s="9">
        <f t="shared" si="24"/>
        <v>0</v>
      </c>
      <c r="S70" s="344"/>
      <c r="T70" s="9">
        <f t="shared" si="25"/>
        <v>0</v>
      </c>
    </row>
    <row r="71" spans="2:20" ht="15" hidden="1">
      <c r="B71" s="344"/>
      <c r="C71" s="345"/>
      <c r="D71" s="344"/>
      <c r="E71" s="9">
        <f t="shared" si="20"/>
        <v>0</v>
      </c>
      <c r="F71" s="345"/>
      <c r="G71" s="344"/>
      <c r="H71" s="9">
        <f t="shared" si="19"/>
        <v>0</v>
      </c>
      <c r="I71" s="344"/>
      <c r="J71" s="9">
        <f t="shared" si="21"/>
        <v>0</v>
      </c>
      <c r="K71" s="345"/>
      <c r="L71" s="344"/>
      <c r="M71" s="9">
        <f t="shared" si="22"/>
        <v>0</v>
      </c>
      <c r="N71" s="344"/>
      <c r="O71" s="9">
        <f t="shared" si="23"/>
        <v>0</v>
      </c>
      <c r="P71" s="345"/>
      <c r="Q71" s="344"/>
      <c r="R71" s="9">
        <f t="shared" si="24"/>
        <v>0</v>
      </c>
      <c r="S71" s="344"/>
      <c r="T71" s="9">
        <f t="shared" si="25"/>
        <v>0</v>
      </c>
    </row>
    <row r="72" spans="2:20" ht="15" hidden="1">
      <c r="B72" s="344"/>
      <c r="C72" s="345"/>
      <c r="D72" s="344"/>
      <c r="E72" s="9">
        <f t="shared" si="20"/>
        <v>0</v>
      </c>
      <c r="F72" s="345"/>
      <c r="G72" s="344"/>
      <c r="H72" s="9">
        <f t="shared" si="19"/>
        <v>0</v>
      </c>
      <c r="I72" s="344"/>
      <c r="J72" s="9">
        <f t="shared" si="21"/>
        <v>0</v>
      </c>
      <c r="K72" s="345"/>
      <c r="L72" s="344"/>
      <c r="M72" s="9">
        <f t="shared" si="22"/>
        <v>0</v>
      </c>
      <c r="N72" s="344"/>
      <c r="O72" s="9">
        <f t="shared" si="23"/>
        <v>0</v>
      </c>
      <c r="P72" s="345"/>
      <c r="Q72" s="344"/>
      <c r="R72" s="9">
        <f t="shared" si="24"/>
        <v>0</v>
      </c>
      <c r="S72" s="344"/>
      <c r="T72" s="9">
        <f t="shared" si="25"/>
        <v>0</v>
      </c>
    </row>
    <row r="73" spans="2:20" ht="15" hidden="1">
      <c r="B73" s="344"/>
      <c r="C73" s="345"/>
      <c r="D73" s="344"/>
      <c r="E73" s="9">
        <f t="shared" si="20"/>
        <v>0</v>
      </c>
      <c r="F73" s="345"/>
      <c r="G73" s="344"/>
      <c r="H73" s="9">
        <f t="shared" si="19"/>
        <v>0</v>
      </c>
      <c r="I73" s="344"/>
      <c r="J73" s="9">
        <f t="shared" si="21"/>
        <v>0</v>
      </c>
      <c r="K73" s="345"/>
      <c r="L73" s="344"/>
      <c r="M73" s="9">
        <f t="shared" si="22"/>
        <v>0</v>
      </c>
      <c r="N73" s="344"/>
      <c r="O73" s="9">
        <f t="shared" si="23"/>
        <v>0</v>
      </c>
      <c r="P73" s="345"/>
      <c r="Q73" s="344"/>
      <c r="R73" s="9">
        <f t="shared" si="24"/>
        <v>0</v>
      </c>
      <c r="S73" s="344"/>
      <c r="T73" s="9">
        <f t="shared" si="25"/>
        <v>0</v>
      </c>
    </row>
    <row r="74" spans="2:20" ht="15" hidden="1">
      <c r="B74" s="344"/>
      <c r="C74" s="345"/>
      <c r="D74" s="344"/>
      <c r="E74" s="9">
        <f t="shared" si="20"/>
        <v>0</v>
      </c>
      <c r="F74" s="345"/>
      <c r="G74" s="344"/>
      <c r="H74" s="9">
        <f t="shared" si="19"/>
        <v>0</v>
      </c>
      <c r="I74" s="344"/>
      <c r="J74" s="9">
        <f t="shared" si="21"/>
        <v>0</v>
      </c>
      <c r="K74" s="345"/>
      <c r="L74" s="344"/>
      <c r="M74" s="9">
        <f t="shared" si="22"/>
        <v>0</v>
      </c>
      <c r="N74" s="344"/>
      <c r="O74" s="9">
        <f t="shared" si="23"/>
        <v>0</v>
      </c>
      <c r="P74" s="345"/>
      <c r="Q74" s="344"/>
      <c r="R74" s="9">
        <f t="shared" si="24"/>
        <v>0</v>
      </c>
      <c r="S74" s="344"/>
      <c r="T74" s="9">
        <f t="shared" si="25"/>
        <v>0</v>
      </c>
    </row>
    <row r="75" spans="2:20" ht="15" hidden="1">
      <c r="B75" s="344"/>
      <c r="C75" s="345"/>
      <c r="D75" s="344"/>
      <c r="E75" s="9">
        <f t="shared" si="20"/>
        <v>0</v>
      </c>
      <c r="F75" s="345"/>
      <c r="G75" s="344"/>
      <c r="H75" s="9">
        <f t="shared" si="19"/>
        <v>0</v>
      </c>
      <c r="I75" s="344"/>
      <c r="J75" s="9">
        <f t="shared" si="21"/>
        <v>0</v>
      </c>
      <c r="K75" s="345"/>
      <c r="L75" s="344"/>
      <c r="M75" s="9">
        <f t="shared" si="22"/>
        <v>0</v>
      </c>
      <c r="N75" s="344"/>
      <c r="O75" s="9">
        <f t="shared" si="23"/>
        <v>0</v>
      </c>
      <c r="P75" s="345"/>
      <c r="Q75" s="344"/>
      <c r="R75" s="9">
        <f t="shared" si="24"/>
        <v>0</v>
      </c>
      <c r="S75" s="344"/>
      <c r="T75" s="9">
        <f t="shared" si="25"/>
        <v>0</v>
      </c>
    </row>
    <row r="76" spans="2:20" ht="15" hidden="1">
      <c r="B76" s="344"/>
      <c r="C76" s="345"/>
      <c r="D76" s="344"/>
      <c r="E76" s="9">
        <f t="shared" si="20"/>
        <v>0</v>
      </c>
      <c r="F76" s="345"/>
      <c r="G76" s="344"/>
      <c r="H76" s="9">
        <f t="shared" si="19"/>
        <v>0</v>
      </c>
      <c r="I76" s="344"/>
      <c r="J76" s="9">
        <f t="shared" si="21"/>
        <v>0</v>
      </c>
      <c r="K76" s="345"/>
      <c r="L76" s="344"/>
      <c r="M76" s="9">
        <f t="shared" si="22"/>
        <v>0</v>
      </c>
      <c r="N76" s="344"/>
      <c r="O76" s="9">
        <f t="shared" si="23"/>
        <v>0</v>
      </c>
      <c r="P76" s="345"/>
      <c r="Q76" s="344"/>
      <c r="R76" s="9">
        <f t="shared" si="24"/>
        <v>0</v>
      </c>
      <c r="S76" s="344"/>
      <c r="T76" s="9">
        <f t="shared" si="25"/>
        <v>0</v>
      </c>
    </row>
    <row r="77" spans="2:20" ht="15" hidden="1">
      <c r="B77" s="344"/>
      <c r="C77" s="345"/>
      <c r="D77" s="344"/>
      <c r="E77" s="9">
        <f t="shared" si="20"/>
        <v>0</v>
      </c>
      <c r="F77" s="345"/>
      <c r="G77" s="344"/>
      <c r="H77" s="9">
        <f t="shared" si="19"/>
        <v>0</v>
      </c>
      <c r="I77" s="344"/>
      <c r="J77" s="9">
        <f t="shared" si="21"/>
        <v>0</v>
      </c>
      <c r="K77" s="345"/>
      <c r="L77" s="344"/>
      <c r="M77" s="9">
        <f t="shared" si="22"/>
        <v>0</v>
      </c>
      <c r="N77" s="344"/>
      <c r="O77" s="9">
        <f t="shared" si="23"/>
        <v>0</v>
      </c>
      <c r="P77" s="345"/>
      <c r="Q77" s="344"/>
      <c r="R77" s="9">
        <f t="shared" si="24"/>
        <v>0</v>
      </c>
      <c r="S77" s="344"/>
      <c r="T77" s="9">
        <f t="shared" si="25"/>
        <v>0</v>
      </c>
    </row>
    <row r="78" spans="2:20" ht="15" hidden="1">
      <c r="B78" s="344"/>
      <c r="C78" s="345"/>
      <c r="D78" s="344"/>
      <c r="E78" s="9">
        <f t="shared" si="20"/>
        <v>0</v>
      </c>
      <c r="F78" s="345"/>
      <c r="G78" s="344"/>
      <c r="H78" s="9">
        <f t="shared" si="19"/>
        <v>0</v>
      </c>
      <c r="I78" s="344"/>
      <c r="J78" s="9">
        <f t="shared" si="21"/>
        <v>0</v>
      </c>
      <c r="K78" s="345"/>
      <c r="L78" s="344"/>
      <c r="M78" s="9">
        <f t="shared" si="22"/>
        <v>0</v>
      </c>
      <c r="N78" s="344"/>
      <c r="O78" s="9">
        <f t="shared" si="23"/>
        <v>0</v>
      </c>
      <c r="P78" s="345"/>
      <c r="Q78" s="344"/>
      <c r="R78" s="9">
        <f t="shared" si="24"/>
        <v>0</v>
      </c>
      <c r="S78" s="344"/>
      <c r="T78" s="9">
        <f t="shared" si="25"/>
        <v>0</v>
      </c>
    </row>
    <row r="79" spans="2:20" ht="15" hidden="1">
      <c r="B79" s="344"/>
      <c r="C79" s="345"/>
      <c r="D79" s="344"/>
      <c r="E79" s="9">
        <f t="shared" si="20"/>
        <v>0</v>
      </c>
      <c r="F79" s="345"/>
      <c r="G79" s="344"/>
      <c r="H79" s="9">
        <f>F79*G79</f>
        <v>0</v>
      </c>
      <c r="I79" s="344"/>
      <c r="J79" s="9">
        <f t="shared" si="21"/>
        <v>0</v>
      </c>
      <c r="K79" s="345"/>
      <c r="L79" s="344"/>
      <c r="M79" s="9">
        <f t="shared" si="22"/>
        <v>0</v>
      </c>
      <c r="N79" s="344"/>
      <c r="O79" s="9">
        <f>K79*N79</f>
        <v>0</v>
      </c>
      <c r="P79" s="345"/>
      <c r="Q79" s="344"/>
      <c r="R79" s="9">
        <f t="shared" si="24"/>
        <v>0</v>
      </c>
      <c r="S79" s="344"/>
      <c r="T79" s="9">
        <f t="shared" si="25"/>
        <v>0</v>
      </c>
    </row>
    <row r="80" spans="2:20" hidden="1"/>
    <row r="81" spans="2:20" ht="15" hidden="1">
      <c r="D81" s="91" t="s">
        <v>189</v>
      </c>
      <c r="E81" s="9">
        <f>SUM(E67:E79)</f>
        <v>0</v>
      </c>
      <c r="G81" s="91" t="s">
        <v>189</v>
      </c>
      <c r="H81" s="9">
        <f>SUM(H67:H79)</f>
        <v>0</v>
      </c>
      <c r="I81" s="92" t="s">
        <v>189</v>
      </c>
      <c r="J81" s="9">
        <f>SUM(J67:J79)</f>
        <v>0</v>
      </c>
      <c r="L81" s="92" t="s">
        <v>189</v>
      </c>
      <c r="M81" s="9">
        <f>SUM(M67:M79)</f>
        <v>0</v>
      </c>
      <c r="N81" s="92" t="s">
        <v>189</v>
      </c>
      <c r="O81" s="9">
        <f>SUM(O67:O79)</f>
        <v>0</v>
      </c>
      <c r="Q81" s="92" t="s">
        <v>189</v>
      </c>
      <c r="R81" s="9">
        <f>SUM(R67:R79)</f>
        <v>0</v>
      </c>
      <c r="S81" s="92" t="s">
        <v>189</v>
      </c>
      <c r="T81" s="9">
        <f>SUM(T67:T79)</f>
        <v>0</v>
      </c>
    </row>
    <row r="82" spans="2:20" hidden="1"/>
    <row r="83" spans="2:20" ht="15.75" hidden="1">
      <c r="B83" s="288" t="s">
        <v>188</v>
      </c>
      <c r="C83" s="288" t="s">
        <v>177</v>
      </c>
      <c r="D83" s="288" t="s">
        <v>27</v>
      </c>
      <c r="E83" s="288" t="s">
        <v>182</v>
      </c>
      <c r="G83" s="93" t="s">
        <v>27</v>
      </c>
      <c r="H83" s="93" t="s">
        <v>182</v>
      </c>
      <c r="I83" s="93" t="s">
        <v>27</v>
      </c>
      <c r="J83" s="93" t="s">
        <v>182</v>
      </c>
      <c r="L83" s="288" t="s">
        <v>27</v>
      </c>
      <c r="M83" s="288" t="s">
        <v>182</v>
      </c>
      <c r="N83" s="288" t="s">
        <v>27</v>
      </c>
      <c r="O83" s="288" t="s">
        <v>182</v>
      </c>
      <c r="Q83" s="93" t="s">
        <v>27</v>
      </c>
      <c r="R83" s="93" t="s">
        <v>182</v>
      </c>
      <c r="S83" s="93" t="s">
        <v>27</v>
      </c>
      <c r="T83" s="93" t="s">
        <v>182</v>
      </c>
    </row>
    <row r="84" spans="2:20" ht="15" hidden="1">
      <c r="B84" s="344"/>
      <c r="C84" s="345"/>
      <c r="D84" s="344"/>
      <c r="E84" s="9">
        <f>C84*D84</f>
        <v>0</v>
      </c>
      <c r="G84" s="344"/>
      <c r="H84" s="9">
        <f t="shared" ref="H84:H93" si="26">C84*G84</f>
        <v>0</v>
      </c>
      <c r="I84" s="344"/>
      <c r="J84" s="9">
        <f t="shared" ref="J84:J93" si="27">C84*I84</f>
        <v>0</v>
      </c>
      <c r="L84" s="344"/>
      <c r="M84" s="9">
        <f t="shared" ref="M84:M93" si="28">C84*L84</f>
        <v>0</v>
      </c>
      <c r="N84" s="344"/>
      <c r="O84" s="9">
        <f t="shared" ref="O84:O93" si="29">C84*N84</f>
        <v>0</v>
      </c>
      <c r="Q84" s="344"/>
      <c r="R84" s="9">
        <f t="shared" ref="R84:R93" si="30">C84*Q84</f>
        <v>0</v>
      </c>
      <c r="S84" s="344"/>
      <c r="T84" s="9">
        <f t="shared" ref="T84:T93" si="31">C84*S84</f>
        <v>0</v>
      </c>
    </row>
    <row r="85" spans="2:20" ht="15" hidden="1">
      <c r="B85" s="344"/>
      <c r="C85" s="345"/>
      <c r="D85" s="344"/>
      <c r="E85" s="9">
        <f t="shared" ref="E85:E93" si="32">C85*D85</f>
        <v>0</v>
      </c>
      <c r="G85" s="344"/>
      <c r="H85" s="9">
        <f t="shared" si="26"/>
        <v>0</v>
      </c>
      <c r="I85" s="344"/>
      <c r="J85" s="9">
        <f t="shared" si="27"/>
        <v>0</v>
      </c>
      <c r="L85" s="344"/>
      <c r="M85" s="9">
        <f t="shared" si="28"/>
        <v>0</v>
      </c>
      <c r="N85" s="344"/>
      <c r="O85" s="9">
        <f t="shared" si="29"/>
        <v>0</v>
      </c>
      <c r="Q85" s="344"/>
      <c r="R85" s="9">
        <f t="shared" si="30"/>
        <v>0</v>
      </c>
      <c r="S85" s="344"/>
      <c r="T85" s="9">
        <f t="shared" si="31"/>
        <v>0</v>
      </c>
    </row>
    <row r="86" spans="2:20" ht="15" hidden="1">
      <c r="B86" s="344"/>
      <c r="C86" s="345"/>
      <c r="D86" s="344"/>
      <c r="E86" s="9">
        <f t="shared" si="32"/>
        <v>0</v>
      </c>
      <c r="G86" s="344"/>
      <c r="H86" s="9">
        <f t="shared" si="26"/>
        <v>0</v>
      </c>
      <c r="I86" s="344"/>
      <c r="J86" s="9">
        <f t="shared" si="27"/>
        <v>0</v>
      </c>
      <c r="L86" s="344"/>
      <c r="M86" s="9">
        <f t="shared" si="28"/>
        <v>0</v>
      </c>
      <c r="N86" s="344"/>
      <c r="O86" s="9">
        <f t="shared" si="29"/>
        <v>0</v>
      </c>
      <c r="Q86" s="344"/>
      <c r="R86" s="9">
        <f t="shared" si="30"/>
        <v>0</v>
      </c>
      <c r="S86" s="344"/>
      <c r="T86" s="9">
        <f t="shared" si="31"/>
        <v>0</v>
      </c>
    </row>
    <row r="87" spans="2:20" ht="15" hidden="1">
      <c r="B87" s="344"/>
      <c r="C87" s="345"/>
      <c r="D87" s="344"/>
      <c r="E87" s="9">
        <f t="shared" si="32"/>
        <v>0</v>
      </c>
      <c r="G87" s="344"/>
      <c r="H87" s="9">
        <f t="shared" si="26"/>
        <v>0</v>
      </c>
      <c r="I87" s="344"/>
      <c r="J87" s="9">
        <f t="shared" si="27"/>
        <v>0</v>
      </c>
      <c r="L87" s="344"/>
      <c r="M87" s="9">
        <f t="shared" si="28"/>
        <v>0</v>
      </c>
      <c r="N87" s="344"/>
      <c r="O87" s="9">
        <f t="shared" si="29"/>
        <v>0</v>
      </c>
      <c r="Q87" s="344"/>
      <c r="R87" s="9">
        <f t="shared" si="30"/>
        <v>0</v>
      </c>
      <c r="S87" s="344"/>
      <c r="T87" s="9">
        <f t="shared" si="31"/>
        <v>0</v>
      </c>
    </row>
    <row r="88" spans="2:20" ht="15" hidden="1">
      <c r="B88" s="344"/>
      <c r="C88" s="345"/>
      <c r="D88" s="344"/>
      <c r="E88" s="9">
        <f t="shared" si="32"/>
        <v>0</v>
      </c>
      <c r="G88" s="344"/>
      <c r="H88" s="9">
        <f t="shared" si="26"/>
        <v>0</v>
      </c>
      <c r="I88" s="344"/>
      <c r="J88" s="9">
        <f t="shared" si="27"/>
        <v>0</v>
      </c>
      <c r="L88" s="344"/>
      <c r="M88" s="9">
        <f t="shared" si="28"/>
        <v>0</v>
      </c>
      <c r="N88" s="344"/>
      <c r="O88" s="9">
        <f t="shared" si="29"/>
        <v>0</v>
      </c>
      <c r="Q88" s="344"/>
      <c r="R88" s="9">
        <f t="shared" si="30"/>
        <v>0</v>
      </c>
      <c r="S88" s="344"/>
      <c r="T88" s="9">
        <f t="shared" si="31"/>
        <v>0</v>
      </c>
    </row>
    <row r="89" spans="2:20" ht="15" hidden="1">
      <c r="B89" s="344"/>
      <c r="C89" s="345"/>
      <c r="D89" s="344"/>
      <c r="E89" s="9">
        <f t="shared" si="32"/>
        <v>0</v>
      </c>
      <c r="G89" s="344"/>
      <c r="H89" s="9">
        <f t="shared" si="26"/>
        <v>0</v>
      </c>
      <c r="I89" s="344"/>
      <c r="J89" s="9">
        <f t="shared" si="27"/>
        <v>0</v>
      </c>
      <c r="L89" s="344"/>
      <c r="M89" s="9">
        <f t="shared" si="28"/>
        <v>0</v>
      </c>
      <c r="N89" s="344"/>
      <c r="O89" s="9">
        <f t="shared" si="29"/>
        <v>0</v>
      </c>
      <c r="Q89" s="344"/>
      <c r="R89" s="9">
        <f t="shared" si="30"/>
        <v>0</v>
      </c>
      <c r="S89" s="344"/>
      <c r="T89" s="9">
        <f t="shared" si="31"/>
        <v>0</v>
      </c>
    </row>
    <row r="90" spans="2:20" ht="15" hidden="1">
      <c r="B90" s="344"/>
      <c r="C90" s="345"/>
      <c r="D90" s="344"/>
      <c r="E90" s="9">
        <f t="shared" si="32"/>
        <v>0</v>
      </c>
      <c r="G90" s="344"/>
      <c r="H90" s="9">
        <f t="shared" si="26"/>
        <v>0</v>
      </c>
      <c r="I90" s="344"/>
      <c r="J90" s="9">
        <f t="shared" si="27"/>
        <v>0</v>
      </c>
      <c r="L90" s="344"/>
      <c r="M90" s="9">
        <f t="shared" si="28"/>
        <v>0</v>
      </c>
      <c r="N90" s="344"/>
      <c r="O90" s="9">
        <f t="shared" si="29"/>
        <v>0</v>
      </c>
      <c r="Q90" s="344"/>
      <c r="R90" s="9">
        <f t="shared" si="30"/>
        <v>0</v>
      </c>
      <c r="S90" s="344"/>
      <c r="T90" s="9">
        <f t="shared" si="31"/>
        <v>0</v>
      </c>
    </row>
    <row r="91" spans="2:20" ht="15" hidden="1">
      <c r="B91" s="344"/>
      <c r="C91" s="345"/>
      <c r="D91" s="344"/>
      <c r="E91" s="9">
        <f t="shared" si="32"/>
        <v>0</v>
      </c>
      <c r="G91" s="344"/>
      <c r="H91" s="9">
        <f t="shared" si="26"/>
        <v>0</v>
      </c>
      <c r="I91" s="344"/>
      <c r="J91" s="9">
        <f t="shared" si="27"/>
        <v>0</v>
      </c>
      <c r="L91" s="344"/>
      <c r="M91" s="9">
        <f t="shared" si="28"/>
        <v>0</v>
      </c>
      <c r="N91" s="344"/>
      <c r="O91" s="9">
        <f t="shared" si="29"/>
        <v>0</v>
      </c>
      <c r="Q91" s="344"/>
      <c r="R91" s="9">
        <f t="shared" si="30"/>
        <v>0</v>
      </c>
      <c r="S91" s="344"/>
      <c r="T91" s="9">
        <f t="shared" si="31"/>
        <v>0</v>
      </c>
    </row>
    <row r="92" spans="2:20" ht="15" hidden="1">
      <c r="B92" s="344"/>
      <c r="C92" s="345"/>
      <c r="D92" s="344"/>
      <c r="E92" s="9">
        <f t="shared" si="32"/>
        <v>0</v>
      </c>
      <c r="G92" s="344"/>
      <c r="H92" s="9">
        <f t="shared" si="26"/>
        <v>0</v>
      </c>
      <c r="I92" s="344"/>
      <c r="J92" s="9">
        <f t="shared" si="27"/>
        <v>0</v>
      </c>
      <c r="L92" s="344"/>
      <c r="M92" s="9">
        <f t="shared" si="28"/>
        <v>0</v>
      </c>
      <c r="N92" s="344"/>
      <c r="O92" s="9">
        <f t="shared" si="29"/>
        <v>0</v>
      </c>
      <c r="Q92" s="344"/>
      <c r="R92" s="9">
        <f t="shared" si="30"/>
        <v>0</v>
      </c>
      <c r="S92" s="344"/>
      <c r="T92" s="9">
        <f t="shared" si="31"/>
        <v>0</v>
      </c>
    </row>
    <row r="93" spans="2:20" ht="15" hidden="1">
      <c r="B93" s="344"/>
      <c r="C93" s="345"/>
      <c r="D93" s="344"/>
      <c r="E93" s="9">
        <f t="shared" si="32"/>
        <v>0</v>
      </c>
      <c r="G93" s="344"/>
      <c r="H93" s="9">
        <f t="shared" si="26"/>
        <v>0</v>
      </c>
      <c r="I93" s="344"/>
      <c r="J93" s="9">
        <f t="shared" si="27"/>
        <v>0</v>
      </c>
      <c r="L93" s="344"/>
      <c r="M93" s="9">
        <f t="shared" si="28"/>
        <v>0</v>
      </c>
      <c r="N93" s="344"/>
      <c r="O93" s="9">
        <f t="shared" si="29"/>
        <v>0</v>
      </c>
      <c r="Q93" s="344"/>
      <c r="R93" s="9">
        <f t="shared" si="30"/>
        <v>0</v>
      </c>
      <c r="S93" s="344"/>
      <c r="T93" s="9">
        <f t="shared" si="31"/>
        <v>0</v>
      </c>
    </row>
    <row r="94" spans="2:20" hidden="1"/>
    <row r="95" spans="2:20" ht="15" hidden="1">
      <c r="D95" s="91" t="s">
        <v>189</v>
      </c>
      <c r="E95" s="9">
        <f>SUM(E84:E93)</f>
        <v>0</v>
      </c>
      <c r="G95" s="91" t="s">
        <v>189</v>
      </c>
      <c r="H95" s="9">
        <f>SUM(H84:H93)</f>
        <v>0</v>
      </c>
      <c r="I95" s="92" t="s">
        <v>189</v>
      </c>
      <c r="J95" s="9">
        <f>SUM(J84:J93)</f>
        <v>0</v>
      </c>
      <c r="L95" s="92" t="s">
        <v>189</v>
      </c>
      <c r="M95" s="9">
        <f>SUM(M84:M93)</f>
        <v>0</v>
      </c>
      <c r="N95" s="92" t="s">
        <v>189</v>
      </c>
      <c r="O95" s="9">
        <f>SUM(O84:O93)</f>
        <v>0</v>
      </c>
      <c r="Q95" s="92" t="s">
        <v>189</v>
      </c>
      <c r="R95" s="9">
        <f>SUM(R84:R93)</f>
        <v>0</v>
      </c>
      <c r="S95" s="92" t="s">
        <v>189</v>
      </c>
      <c r="T95" s="9">
        <f>SUM(T84:T93)</f>
        <v>0</v>
      </c>
    </row>
    <row r="96" spans="2:20" hidden="1"/>
    <row r="97" spans="2:20" ht="15.75" hidden="1" customHeight="1">
      <c r="B97" s="744" t="s">
        <v>264</v>
      </c>
      <c r="C97" s="744"/>
      <c r="D97" s="744"/>
      <c r="E97" s="9">
        <f>SUM(E67:E79)+SUM(E84:E93)</f>
        <v>0</v>
      </c>
      <c r="H97" s="9">
        <f>SUM(H67:H79)+SUM(H84:H93)</f>
        <v>0</v>
      </c>
      <c r="J97" s="9">
        <f>SUM(J67:J79)+SUM(J84:J93)</f>
        <v>0</v>
      </c>
      <c r="M97" s="9">
        <f>SUM(M67:M79)+SUM(M84:M93)</f>
        <v>0</v>
      </c>
      <c r="O97" s="9">
        <f>SUM(O67:O79)+SUM(O84:O93)</f>
        <v>0</v>
      </c>
      <c r="R97" s="9">
        <f>SUM(R67:R79)+SUM(R84:R93)</f>
        <v>0</v>
      </c>
      <c r="T97" s="9">
        <f>SUM(T67:T79)+SUM(T84:T93)</f>
        <v>0</v>
      </c>
    </row>
    <row r="98" spans="2:20" hidden="1"/>
    <row r="99" spans="2:20" ht="15" hidden="1" customHeight="1"/>
    <row r="100" spans="2:20" ht="15" customHeight="1" thickBot="1">
      <c r="B100" s="729" t="s">
        <v>229</v>
      </c>
      <c r="C100" s="760" t="s">
        <v>285</v>
      </c>
      <c r="D100" s="761"/>
      <c r="E100" s="762"/>
      <c r="F100" s="718" t="s">
        <v>37</v>
      </c>
      <c r="G100" s="719"/>
      <c r="H100" s="719"/>
      <c r="I100" s="719"/>
      <c r="J100" s="720"/>
      <c r="K100" s="718" t="s">
        <v>186</v>
      </c>
      <c r="L100" s="719"/>
      <c r="M100" s="719"/>
      <c r="N100" s="719"/>
      <c r="O100" s="720"/>
      <c r="P100" s="718" t="s">
        <v>187</v>
      </c>
      <c r="Q100" s="719"/>
      <c r="R100" s="719"/>
      <c r="S100" s="719"/>
      <c r="T100" s="720"/>
    </row>
    <row r="101" spans="2:20" ht="15.75" customHeight="1" thickBot="1">
      <c r="B101" s="730"/>
      <c r="C101" s="763"/>
      <c r="D101" s="764"/>
      <c r="E101" s="765"/>
      <c r="F101" s="715" t="s">
        <v>183</v>
      </c>
      <c r="G101" s="708" t="s">
        <v>184</v>
      </c>
      <c r="H101" s="717"/>
      <c r="I101" s="708" t="s">
        <v>185</v>
      </c>
      <c r="J101" s="735"/>
      <c r="K101" s="715" t="s">
        <v>183</v>
      </c>
      <c r="L101" s="708" t="s">
        <v>184</v>
      </c>
      <c r="M101" s="717"/>
      <c r="N101" s="708" t="s">
        <v>185</v>
      </c>
      <c r="O101" s="735"/>
      <c r="P101" s="715" t="s">
        <v>183</v>
      </c>
      <c r="Q101" s="708" t="s">
        <v>184</v>
      </c>
      <c r="R101" s="717"/>
      <c r="S101" s="708" t="s">
        <v>185</v>
      </c>
      <c r="T101" s="735"/>
    </row>
    <row r="102" spans="2:20" ht="16.5" customHeight="1" thickBot="1">
      <c r="B102" s="281" t="s">
        <v>190</v>
      </c>
      <c r="C102" s="289" t="s">
        <v>183</v>
      </c>
      <c r="D102" s="143" t="s">
        <v>181</v>
      </c>
      <c r="E102" s="135" t="s">
        <v>182</v>
      </c>
      <c r="F102" s="759"/>
      <c r="G102" s="142" t="s">
        <v>181</v>
      </c>
      <c r="H102" s="134" t="s">
        <v>182</v>
      </c>
      <c r="I102" s="264" t="s">
        <v>181</v>
      </c>
      <c r="J102" s="134" t="s">
        <v>182</v>
      </c>
      <c r="K102" s="759"/>
      <c r="L102" s="142" t="s">
        <v>181</v>
      </c>
      <c r="M102" s="134" t="s">
        <v>182</v>
      </c>
      <c r="N102" s="264" t="s">
        <v>181</v>
      </c>
      <c r="O102" s="134" t="s">
        <v>182</v>
      </c>
      <c r="P102" s="759"/>
      <c r="Q102" s="142" t="s">
        <v>181</v>
      </c>
      <c r="R102" s="134" t="s">
        <v>182</v>
      </c>
      <c r="S102" s="264" t="s">
        <v>181</v>
      </c>
      <c r="T102" s="134" t="s">
        <v>182</v>
      </c>
    </row>
    <row r="103" spans="2:20" ht="15.75" customHeight="1">
      <c r="B103" s="346"/>
      <c r="C103" s="347"/>
      <c r="D103" s="348"/>
      <c r="E103" s="251">
        <f>C103*D103</f>
        <v>0</v>
      </c>
      <c r="F103" s="349"/>
      <c r="G103" s="348"/>
      <c r="H103" s="251">
        <f>F103*G103</f>
        <v>0</v>
      </c>
      <c r="I103" s="350"/>
      <c r="J103" s="251">
        <f>F103*I103</f>
        <v>0</v>
      </c>
      <c r="K103" s="349"/>
      <c r="L103" s="348"/>
      <c r="M103" s="251">
        <f>K103*L103</f>
        <v>0</v>
      </c>
      <c r="N103" s="350"/>
      <c r="O103" s="251">
        <f>K103*N103</f>
        <v>0</v>
      </c>
      <c r="P103" s="349"/>
      <c r="Q103" s="348"/>
      <c r="R103" s="251">
        <f>P103*Q103</f>
        <v>0</v>
      </c>
      <c r="S103" s="350"/>
      <c r="T103" s="251">
        <f>P103*S103</f>
        <v>0</v>
      </c>
    </row>
    <row r="104" spans="2:20" ht="15">
      <c r="B104" s="319"/>
      <c r="C104" s="320"/>
      <c r="D104" s="321"/>
      <c r="E104" s="252">
        <f t="shared" ref="E104:E115" si="33">C104*D104</f>
        <v>0</v>
      </c>
      <c r="F104" s="327"/>
      <c r="G104" s="321"/>
      <c r="H104" s="252">
        <f t="shared" ref="H104:H114" si="34">F104*G104</f>
        <v>0</v>
      </c>
      <c r="I104" s="325"/>
      <c r="J104" s="252">
        <f t="shared" ref="J104:J115" si="35">F104*I104</f>
        <v>0</v>
      </c>
      <c r="K104" s="327"/>
      <c r="L104" s="321"/>
      <c r="M104" s="252">
        <f t="shared" ref="M104:M115" si="36">K104*L104</f>
        <v>0</v>
      </c>
      <c r="N104" s="325"/>
      <c r="O104" s="252">
        <f t="shared" ref="O104:O114" si="37">K104*N104</f>
        <v>0</v>
      </c>
      <c r="P104" s="327"/>
      <c r="Q104" s="321"/>
      <c r="R104" s="252">
        <f t="shared" ref="R104:R115" si="38">P104*Q104</f>
        <v>0</v>
      </c>
      <c r="S104" s="325"/>
      <c r="T104" s="252">
        <f t="shared" ref="T104:T115" si="39">P104*S104</f>
        <v>0</v>
      </c>
    </row>
    <row r="105" spans="2:20" ht="15">
      <c r="B105" s="319"/>
      <c r="C105" s="320"/>
      <c r="D105" s="321"/>
      <c r="E105" s="252">
        <f t="shared" si="33"/>
        <v>0</v>
      </c>
      <c r="F105" s="327"/>
      <c r="G105" s="321"/>
      <c r="H105" s="252">
        <f t="shared" si="34"/>
        <v>0</v>
      </c>
      <c r="I105" s="325"/>
      <c r="J105" s="252">
        <f t="shared" si="35"/>
        <v>0</v>
      </c>
      <c r="K105" s="327"/>
      <c r="L105" s="321"/>
      <c r="M105" s="252">
        <f t="shared" si="36"/>
        <v>0</v>
      </c>
      <c r="N105" s="325"/>
      <c r="O105" s="252">
        <f t="shared" si="37"/>
        <v>0</v>
      </c>
      <c r="P105" s="327"/>
      <c r="Q105" s="321"/>
      <c r="R105" s="252">
        <f t="shared" si="38"/>
        <v>0</v>
      </c>
      <c r="S105" s="325"/>
      <c r="T105" s="252">
        <f t="shared" si="39"/>
        <v>0</v>
      </c>
    </row>
    <row r="106" spans="2:20" ht="15">
      <c r="B106" s="319"/>
      <c r="C106" s="320"/>
      <c r="D106" s="321"/>
      <c r="E106" s="252">
        <f t="shared" si="33"/>
        <v>0</v>
      </c>
      <c r="F106" s="327"/>
      <c r="G106" s="321"/>
      <c r="H106" s="252">
        <f t="shared" si="34"/>
        <v>0</v>
      </c>
      <c r="I106" s="325"/>
      <c r="J106" s="252">
        <f t="shared" si="35"/>
        <v>0</v>
      </c>
      <c r="K106" s="327"/>
      <c r="L106" s="321"/>
      <c r="M106" s="252">
        <f t="shared" si="36"/>
        <v>0</v>
      </c>
      <c r="N106" s="325"/>
      <c r="O106" s="252">
        <f t="shared" si="37"/>
        <v>0</v>
      </c>
      <c r="P106" s="327"/>
      <c r="Q106" s="321"/>
      <c r="R106" s="252">
        <f t="shared" si="38"/>
        <v>0</v>
      </c>
      <c r="S106" s="325"/>
      <c r="T106" s="252">
        <f t="shared" si="39"/>
        <v>0</v>
      </c>
    </row>
    <row r="107" spans="2:20" ht="15">
      <c r="B107" s="319"/>
      <c r="C107" s="320"/>
      <c r="D107" s="321"/>
      <c r="E107" s="252">
        <f t="shared" si="33"/>
        <v>0</v>
      </c>
      <c r="F107" s="327"/>
      <c r="G107" s="321"/>
      <c r="H107" s="252">
        <f t="shared" si="34"/>
        <v>0</v>
      </c>
      <c r="I107" s="325"/>
      <c r="J107" s="252">
        <f t="shared" si="35"/>
        <v>0</v>
      </c>
      <c r="K107" s="327"/>
      <c r="L107" s="321"/>
      <c r="M107" s="252">
        <f t="shared" si="36"/>
        <v>0</v>
      </c>
      <c r="N107" s="325"/>
      <c r="O107" s="252">
        <f t="shared" si="37"/>
        <v>0</v>
      </c>
      <c r="P107" s="327"/>
      <c r="Q107" s="321"/>
      <c r="R107" s="252">
        <f t="shared" si="38"/>
        <v>0</v>
      </c>
      <c r="S107" s="325"/>
      <c r="T107" s="252">
        <f t="shared" si="39"/>
        <v>0</v>
      </c>
    </row>
    <row r="108" spans="2:20" ht="15" outlineLevel="1">
      <c r="B108" s="319"/>
      <c r="C108" s="320"/>
      <c r="D108" s="321"/>
      <c r="E108" s="252">
        <f t="shared" si="33"/>
        <v>0</v>
      </c>
      <c r="F108" s="327"/>
      <c r="G108" s="321"/>
      <c r="H108" s="252">
        <f t="shared" si="34"/>
        <v>0</v>
      </c>
      <c r="I108" s="325"/>
      <c r="J108" s="252">
        <f t="shared" si="35"/>
        <v>0</v>
      </c>
      <c r="K108" s="327"/>
      <c r="L108" s="321"/>
      <c r="M108" s="252">
        <f t="shared" si="36"/>
        <v>0</v>
      </c>
      <c r="N108" s="325"/>
      <c r="O108" s="252">
        <f t="shared" si="37"/>
        <v>0</v>
      </c>
      <c r="P108" s="327"/>
      <c r="Q108" s="321"/>
      <c r="R108" s="252">
        <f t="shared" si="38"/>
        <v>0</v>
      </c>
      <c r="S108" s="325"/>
      <c r="T108" s="252">
        <f t="shared" si="39"/>
        <v>0</v>
      </c>
    </row>
    <row r="109" spans="2:20" ht="15" outlineLevel="1">
      <c r="B109" s="319"/>
      <c r="C109" s="320"/>
      <c r="D109" s="321"/>
      <c r="E109" s="252">
        <f t="shared" si="33"/>
        <v>0</v>
      </c>
      <c r="F109" s="327"/>
      <c r="G109" s="321"/>
      <c r="H109" s="252">
        <f t="shared" si="34"/>
        <v>0</v>
      </c>
      <c r="I109" s="325"/>
      <c r="J109" s="252">
        <f t="shared" si="35"/>
        <v>0</v>
      </c>
      <c r="K109" s="327"/>
      <c r="L109" s="321"/>
      <c r="M109" s="252">
        <f t="shared" si="36"/>
        <v>0</v>
      </c>
      <c r="N109" s="325"/>
      <c r="O109" s="252">
        <f t="shared" si="37"/>
        <v>0</v>
      </c>
      <c r="P109" s="327"/>
      <c r="Q109" s="321"/>
      <c r="R109" s="252">
        <f t="shared" si="38"/>
        <v>0</v>
      </c>
      <c r="S109" s="325"/>
      <c r="T109" s="252">
        <f t="shared" si="39"/>
        <v>0</v>
      </c>
    </row>
    <row r="110" spans="2:20" ht="15" outlineLevel="1">
      <c r="B110" s="319"/>
      <c r="C110" s="320"/>
      <c r="D110" s="321"/>
      <c r="E110" s="252">
        <f t="shared" si="33"/>
        <v>0</v>
      </c>
      <c r="F110" s="327"/>
      <c r="G110" s="321"/>
      <c r="H110" s="252">
        <f t="shared" si="34"/>
        <v>0</v>
      </c>
      <c r="I110" s="325"/>
      <c r="J110" s="252">
        <f t="shared" si="35"/>
        <v>0</v>
      </c>
      <c r="K110" s="327"/>
      <c r="L110" s="321"/>
      <c r="M110" s="252">
        <f t="shared" si="36"/>
        <v>0</v>
      </c>
      <c r="N110" s="325"/>
      <c r="O110" s="252">
        <f t="shared" si="37"/>
        <v>0</v>
      </c>
      <c r="P110" s="327"/>
      <c r="Q110" s="321"/>
      <c r="R110" s="252">
        <f t="shared" si="38"/>
        <v>0</v>
      </c>
      <c r="S110" s="325"/>
      <c r="T110" s="252">
        <f t="shared" si="39"/>
        <v>0</v>
      </c>
    </row>
    <row r="111" spans="2:20" ht="15" outlineLevel="1">
      <c r="B111" s="319"/>
      <c r="C111" s="320"/>
      <c r="D111" s="321"/>
      <c r="E111" s="252">
        <f t="shared" si="33"/>
        <v>0</v>
      </c>
      <c r="F111" s="327"/>
      <c r="G111" s="321"/>
      <c r="H111" s="252">
        <f t="shared" si="34"/>
        <v>0</v>
      </c>
      <c r="I111" s="325"/>
      <c r="J111" s="252">
        <f t="shared" si="35"/>
        <v>0</v>
      </c>
      <c r="K111" s="327"/>
      <c r="L111" s="321"/>
      <c r="M111" s="252">
        <f t="shared" si="36"/>
        <v>0</v>
      </c>
      <c r="N111" s="325"/>
      <c r="O111" s="252">
        <f t="shared" si="37"/>
        <v>0</v>
      </c>
      <c r="P111" s="327"/>
      <c r="Q111" s="321"/>
      <c r="R111" s="252">
        <f t="shared" si="38"/>
        <v>0</v>
      </c>
      <c r="S111" s="325"/>
      <c r="T111" s="252">
        <f t="shared" si="39"/>
        <v>0</v>
      </c>
    </row>
    <row r="112" spans="2:20" ht="15" outlineLevel="1">
      <c r="B112" s="319"/>
      <c r="C112" s="320"/>
      <c r="D112" s="321"/>
      <c r="E112" s="252">
        <f t="shared" si="33"/>
        <v>0</v>
      </c>
      <c r="F112" s="327"/>
      <c r="G112" s="321"/>
      <c r="H112" s="252">
        <f t="shared" si="34"/>
        <v>0</v>
      </c>
      <c r="I112" s="325"/>
      <c r="J112" s="252">
        <f t="shared" si="35"/>
        <v>0</v>
      </c>
      <c r="K112" s="327"/>
      <c r="L112" s="321"/>
      <c r="M112" s="252">
        <f t="shared" si="36"/>
        <v>0</v>
      </c>
      <c r="N112" s="325"/>
      <c r="O112" s="252">
        <f t="shared" si="37"/>
        <v>0</v>
      </c>
      <c r="P112" s="327"/>
      <c r="Q112" s="321"/>
      <c r="R112" s="252">
        <f t="shared" si="38"/>
        <v>0</v>
      </c>
      <c r="S112" s="325"/>
      <c r="T112" s="252">
        <f t="shared" si="39"/>
        <v>0</v>
      </c>
    </row>
    <row r="113" spans="2:20" ht="15" outlineLevel="1">
      <c r="B113" s="319"/>
      <c r="C113" s="320"/>
      <c r="D113" s="321"/>
      <c r="E113" s="252">
        <f t="shared" si="33"/>
        <v>0</v>
      </c>
      <c r="F113" s="327"/>
      <c r="G113" s="321"/>
      <c r="H113" s="252">
        <f t="shared" si="34"/>
        <v>0</v>
      </c>
      <c r="I113" s="325"/>
      <c r="J113" s="252">
        <f t="shared" si="35"/>
        <v>0</v>
      </c>
      <c r="K113" s="327"/>
      <c r="L113" s="321"/>
      <c r="M113" s="252">
        <f t="shared" si="36"/>
        <v>0</v>
      </c>
      <c r="N113" s="325"/>
      <c r="O113" s="252">
        <f t="shared" si="37"/>
        <v>0</v>
      </c>
      <c r="P113" s="327"/>
      <c r="Q113" s="321"/>
      <c r="R113" s="252">
        <f t="shared" si="38"/>
        <v>0</v>
      </c>
      <c r="S113" s="325"/>
      <c r="T113" s="252">
        <f t="shared" si="39"/>
        <v>0</v>
      </c>
    </row>
    <row r="114" spans="2:20" ht="15" outlineLevel="1">
      <c r="B114" s="319"/>
      <c r="C114" s="320"/>
      <c r="D114" s="321"/>
      <c r="E114" s="252">
        <f t="shared" si="33"/>
        <v>0</v>
      </c>
      <c r="F114" s="327"/>
      <c r="G114" s="321"/>
      <c r="H114" s="252">
        <f t="shared" si="34"/>
        <v>0</v>
      </c>
      <c r="I114" s="325"/>
      <c r="J114" s="252">
        <f t="shared" si="35"/>
        <v>0</v>
      </c>
      <c r="K114" s="327"/>
      <c r="L114" s="321"/>
      <c r="M114" s="252">
        <f t="shared" si="36"/>
        <v>0</v>
      </c>
      <c r="N114" s="325"/>
      <c r="O114" s="252">
        <f t="shared" si="37"/>
        <v>0</v>
      </c>
      <c r="P114" s="327"/>
      <c r="Q114" s="321"/>
      <c r="R114" s="252">
        <f t="shared" si="38"/>
        <v>0</v>
      </c>
      <c r="S114" s="325"/>
      <c r="T114" s="252">
        <f t="shared" si="39"/>
        <v>0</v>
      </c>
    </row>
    <row r="115" spans="2:20" ht="15.75" outlineLevel="1" thickBot="1">
      <c r="B115" s="322"/>
      <c r="C115" s="323"/>
      <c r="D115" s="324"/>
      <c r="E115" s="253">
        <f t="shared" si="33"/>
        <v>0</v>
      </c>
      <c r="F115" s="328"/>
      <c r="G115" s="324"/>
      <c r="H115" s="253">
        <f>F115*G115</f>
        <v>0</v>
      </c>
      <c r="I115" s="326"/>
      <c r="J115" s="253">
        <f t="shared" si="35"/>
        <v>0</v>
      </c>
      <c r="K115" s="328"/>
      <c r="L115" s="324"/>
      <c r="M115" s="253">
        <f t="shared" si="36"/>
        <v>0</v>
      </c>
      <c r="N115" s="326"/>
      <c r="O115" s="253">
        <f>K115*N115</f>
        <v>0</v>
      </c>
      <c r="P115" s="328"/>
      <c r="Q115" s="324"/>
      <c r="R115" s="253">
        <f t="shared" si="38"/>
        <v>0</v>
      </c>
      <c r="S115" s="326"/>
      <c r="T115" s="253">
        <f t="shared" si="39"/>
        <v>0</v>
      </c>
    </row>
    <row r="116" spans="2:20" ht="13.5" thickBot="1"/>
    <row r="117" spans="2:20" ht="15.75" thickBot="1">
      <c r="D117" s="92" t="s">
        <v>189</v>
      </c>
      <c r="E117" s="148">
        <f>SUM(E103:E115)</f>
        <v>0</v>
      </c>
      <c r="G117" s="92" t="s">
        <v>189</v>
      </c>
      <c r="H117" s="148">
        <f>SUM(H103:H115)</f>
        <v>0</v>
      </c>
      <c r="I117" s="92" t="s">
        <v>189</v>
      </c>
      <c r="J117" s="148">
        <f>SUM(J103:J115)</f>
        <v>0</v>
      </c>
      <c r="L117" s="92" t="s">
        <v>189</v>
      </c>
      <c r="M117" s="148">
        <f>SUM(M103:M115)</f>
        <v>0</v>
      </c>
      <c r="N117" s="92" t="s">
        <v>189</v>
      </c>
      <c r="O117" s="148">
        <f>SUM(O103:O115)</f>
        <v>0</v>
      </c>
      <c r="Q117" s="92" t="s">
        <v>189</v>
      </c>
      <c r="R117" s="148">
        <f>SUM(R103:R115)</f>
        <v>0</v>
      </c>
      <c r="S117" s="92" t="s">
        <v>189</v>
      </c>
      <c r="T117" s="148">
        <f>SUM(T103:T115)</f>
        <v>0</v>
      </c>
    </row>
    <row r="118" spans="2:20" ht="13.5" thickBot="1"/>
    <row r="119" spans="2:20" ht="16.5" thickBot="1">
      <c r="B119" s="277" t="s">
        <v>188</v>
      </c>
      <c r="C119" s="278" t="s">
        <v>177</v>
      </c>
      <c r="D119" s="254" t="s">
        <v>27</v>
      </c>
      <c r="E119" s="135" t="s">
        <v>182</v>
      </c>
      <c r="G119" s="279" t="s">
        <v>27</v>
      </c>
      <c r="H119" s="134" t="s">
        <v>182</v>
      </c>
      <c r="I119" s="280" t="s">
        <v>27</v>
      </c>
      <c r="J119" s="134" t="s">
        <v>182</v>
      </c>
      <c r="L119" s="285" t="s">
        <v>27</v>
      </c>
      <c r="M119" s="135" t="s">
        <v>182</v>
      </c>
      <c r="N119" s="257" t="s">
        <v>27</v>
      </c>
      <c r="O119" s="135" t="s">
        <v>182</v>
      </c>
      <c r="Q119" s="282" t="s">
        <v>27</v>
      </c>
      <c r="R119" s="283" t="s">
        <v>182</v>
      </c>
      <c r="S119" s="283" t="s">
        <v>27</v>
      </c>
      <c r="T119" s="284" t="s">
        <v>182</v>
      </c>
    </row>
    <row r="120" spans="2:20" ht="15">
      <c r="B120" s="316"/>
      <c r="C120" s="317"/>
      <c r="D120" s="313"/>
      <c r="E120" s="255">
        <f>C120*D120</f>
        <v>0</v>
      </c>
      <c r="G120" s="313"/>
      <c r="H120" s="255">
        <f t="shared" ref="H120:H129" si="40">C120*G120</f>
        <v>0</v>
      </c>
      <c r="I120" s="313"/>
      <c r="J120" s="255">
        <f t="shared" ref="J120:J129" si="41">C120*I120</f>
        <v>0</v>
      </c>
      <c r="L120" s="313"/>
      <c r="M120" s="255">
        <f t="shared" ref="M120:M129" si="42">C120*L120</f>
        <v>0</v>
      </c>
      <c r="N120" s="313"/>
      <c r="O120" s="255">
        <f t="shared" ref="O120:O129" si="43">C120*N120</f>
        <v>0</v>
      </c>
      <c r="Q120" s="313"/>
      <c r="R120" s="140">
        <f t="shared" ref="R120:R129" si="44">C120*Q120</f>
        <v>0</v>
      </c>
      <c r="S120" s="313"/>
      <c r="T120" s="141">
        <f t="shared" ref="T120:T129" si="45">C120*S120</f>
        <v>0</v>
      </c>
    </row>
    <row r="121" spans="2:20" ht="15" outlineLevel="1">
      <c r="B121" s="319"/>
      <c r="C121" s="320"/>
      <c r="D121" s="314"/>
      <c r="E121" s="252">
        <f t="shared" ref="E121:E129" si="46">C121*D121</f>
        <v>0</v>
      </c>
      <c r="G121" s="314"/>
      <c r="H121" s="252">
        <f t="shared" si="40"/>
        <v>0</v>
      </c>
      <c r="I121" s="314"/>
      <c r="J121" s="252">
        <f t="shared" si="41"/>
        <v>0</v>
      </c>
      <c r="L121" s="314"/>
      <c r="M121" s="252">
        <f t="shared" si="42"/>
        <v>0</v>
      </c>
      <c r="N121" s="314"/>
      <c r="O121" s="252">
        <f t="shared" si="43"/>
        <v>0</v>
      </c>
      <c r="Q121" s="314"/>
      <c r="R121" s="9">
        <f t="shared" si="44"/>
        <v>0</v>
      </c>
      <c r="S121" s="314"/>
      <c r="T121" s="128">
        <f t="shared" si="45"/>
        <v>0</v>
      </c>
    </row>
    <row r="122" spans="2:20" ht="15" outlineLevel="1">
      <c r="B122" s="319"/>
      <c r="C122" s="320"/>
      <c r="D122" s="314"/>
      <c r="E122" s="252">
        <f t="shared" si="46"/>
        <v>0</v>
      </c>
      <c r="G122" s="314"/>
      <c r="H122" s="252">
        <f t="shared" si="40"/>
        <v>0</v>
      </c>
      <c r="I122" s="314"/>
      <c r="J122" s="252">
        <f t="shared" si="41"/>
        <v>0</v>
      </c>
      <c r="L122" s="314"/>
      <c r="M122" s="252">
        <f t="shared" si="42"/>
        <v>0</v>
      </c>
      <c r="N122" s="314"/>
      <c r="O122" s="252">
        <f t="shared" si="43"/>
        <v>0</v>
      </c>
      <c r="Q122" s="314"/>
      <c r="R122" s="9">
        <f t="shared" si="44"/>
        <v>0</v>
      </c>
      <c r="S122" s="314"/>
      <c r="T122" s="128">
        <f t="shared" si="45"/>
        <v>0</v>
      </c>
    </row>
    <row r="123" spans="2:20" ht="15" outlineLevel="1">
      <c r="B123" s="319"/>
      <c r="C123" s="320"/>
      <c r="D123" s="314"/>
      <c r="E123" s="252">
        <f t="shared" si="46"/>
        <v>0</v>
      </c>
      <c r="G123" s="314"/>
      <c r="H123" s="252">
        <f t="shared" si="40"/>
        <v>0</v>
      </c>
      <c r="I123" s="314"/>
      <c r="J123" s="252">
        <f t="shared" si="41"/>
        <v>0</v>
      </c>
      <c r="L123" s="314"/>
      <c r="M123" s="252">
        <f t="shared" si="42"/>
        <v>0</v>
      </c>
      <c r="N123" s="314"/>
      <c r="O123" s="252">
        <f t="shared" si="43"/>
        <v>0</v>
      </c>
      <c r="Q123" s="314"/>
      <c r="R123" s="9">
        <f t="shared" si="44"/>
        <v>0</v>
      </c>
      <c r="S123" s="314"/>
      <c r="T123" s="128">
        <f t="shared" si="45"/>
        <v>0</v>
      </c>
    </row>
    <row r="124" spans="2:20" ht="15" outlineLevel="1">
      <c r="B124" s="319"/>
      <c r="C124" s="320"/>
      <c r="D124" s="314"/>
      <c r="E124" s="252">
        <f t="shared" si="46"/>
        <v>0</v>
      </c>
      <c r="G124" s="314"/>
      <c r="H124" s="252">
        <f t="shared" si="40"/>
        <v>0</v>
      </c>
      <c r="I124" s="314"/>
      <c r="J124" s="252">
        <f t="shared" si="41"/>
        <v>0</v>
      </c>
      <c r="L124" s="314"/>
      <c r="M124" s="252">
        <f t="shared" si="42"/>
        <v>0</v>
      </c>
      <c r="N124" s="314"/>
      <c r="O124" s="252">
        <f t="shared" si="43"/>
        <v>0</v>
      </c>
      <c r="Q124" s="314"/>
      <c r="R124" s="9">
        <f t="shared" si="44"/>
        <v>0</v>
      </c>
      <c r="S124" s="314"/>
      <c r="T124" s="128">
        <f t="shared" si="45"/>
        <v>0</v>
      </c>
    </row>
    <row r="125" spans="2:20" ht="15" outlineLevel="1">
      <c r="B125" s="319"/>
      <c r="C125" s="320"/>
      <c r="D125" s="314"/>
      <c r="E125" s="252">
        <f t="shared" si="46"/>
        <v>0</v>
      </c>
      <c r="G125" s="314"/>
      <c r="H125" s="252">
        <f t="shared" si="40"/>
        <v>0</v>
      </c>
      <c r="I125" s="314"/>
      <c r="J125" s="252">
        <f t="shared" si="41"/>
        <v>0</v>
      </c>
      <c r="L125" s="314"/>
      <c r="M125" s="252">
        <f t="shared" si="42"/>
        <v>0</v>
      </c>
      <c r="N125" s="314"/>
      <c r="O125" s="252">
        <f t="shared" si="43"/>
        <v>0</v>
      </c>
      <c r="Q125" s="314"/>
      <c r="R125" s="9">
        <f t="shared" si="44"/>
        <v>0</v>
      </c>
      <c r="S125" s="314"/>
      <c r="T125" s="128">
        <f t="shared" si="45"/>
        <v>0</v>
      </c>
    </row>
    <row r="126" spans="2:20" ht="15" outlineLevel="1">
      <c r="B126" s="319"/>
      <c r="C126" s="320"/>
      <c r="D126" s="314"/>
      <c r="E126" s="252">
        <f t="shared" si="46"/>
        <v>0</v>
      </c>
      <c r="G126" s="314"/>
      <c r="H126" s="252">
        <f t="shared" si="40"/>
        <v>0</v>
      </c>
      <c r="I126" s="314"/>
      <c r="J126" s="252">
        <f t="shared" si="41"/>
        <v>0</v>
      </c>
      <c r="L126" s="314"/>
      <c r="M126" s="252">
        <f t="shared" si="42"/>
        <v>0</v>
      </c>
      <c r="N126" s="314"/>
      <c r="O126" s="252">
        <f t="shared" si="43"/>
        <v>0</v>
      </c>
      <c r="Q126" s="314"/>
      <c r="R126" s="9">
        <f t="shared" si="44"/>
        <v>0</v>
      </c>
      <c r="S126" s="314"/>
      <c r="T126" s="128">
        <f t="shared" si="45"/>
        <v>0</v>
      </c>
    </row>
    <row r="127" spans="2:20" ht="15" outlineLevel="1">
      <c r="B127" s="319"/>
      <c r="C127" s="320"/>
      <c r="D127" s="314"/>
      <c r="E127" s="252">
        <f t="shared" si="46"/>
        <v>0</v>
      </c>
      <c r="G127" s="314"/>
      <c r="H127" s="252">
        <f t="shared" si="40"/>
        <v>0</v>
      </c>
      <c r="I127" s="314"/>
      <c r="J127" s="252">
        <f t="shared" si="41"/>
        <v>0</v>
      </c>
      <c r="L127" s="314"/>
      <c r="M127" s="252">
        <f t="shared" si="42"/>
        <v>0</v>
      </c>
      <c r="N127" s="314"/>
      <c r="O127" s="252">
        <f t="shared" si="43"/>
        <v>0</v>
      </c>
      <c r="Q127" s="314"/>
      <c r="R127" s="9">
        <f t="shared" si="44"/>
        <v>0</v>
      </c>
      <c r="S127" s="314"/>
      <c r="T127" s="128">
        <f t="shared" si="45"/>
        <v>0</v>
      </c>
    </row>
    <row r="128" spans="2:20" ht="15" outlineLevel="1">
      <c r="B128" s="319"/>
      <c r="C128" s="320"/>
      <c r="D128" s="314"/>
      <c r="E128" s="252">
        <f t="shared" si="46"/>
        <v>0</v>
      </c>
      <c r="G128" s="314"/>
      <c r="H128" s="252">
        <f t="shared" si="40"/>
        <v>0</v>
      </c>
      <c r="I128" s="314"/>
      <c r="J128" s="252">
        <f t="shared" si="41"/>
        <v>0</v>
      </c>
      <c r="L128" s="314"/>
      <c r="M128" s="252">
        <f t="shared" si="42"/>
        <v>0</v>
      </c>
      <c r="N128" s="314"/>
      <c r="O128" s="252">
        <f t="shared" si="43"/>
        <v>0</v>
      </c>
      <c r="Q128" s="314"/>
      <c r="R128" s="9">
        <f t="shared" si="44"/>
        <v>0</v>
      </c>
      <c r="S128" s="314"/>
      <c r="T128" s="128">
        <f t="shared" si="45"/>
        <v>0</v>
      </c>
    </row>
    <row r="129" spans="2:20" ht="15.75" outlineLevel="1" thickBot="1">
      <c r="B129" s="322"/>
      <c r="C129" s="323"/>
      <c r="D129" s="315"/>
      <c r="E129" s="253">
        <f t="shared" si="46"/>
        <v>0</v>
      </c>
      <c r="G129" s="315"/>
      <c r="H129" s="253">
        <f t="shared" si="40"/>
        <v>0</v>
      </c>
      <c r="I129" s="315"/>
      <c r="J129" s="253">
        <f t="shared" si="41"/>
        <v>0</v>
      </c>
      <c r="L129" s="315"/>
      <c r="M129" s="253">
        <f t="shared" si="42"/>
        <v>0</v>
      </c>
      <c r="N129" s="315"/>
      <c r="O129" s="253">
        <f t="shared" si="43"/>
        <v>0</v>
      </c>
      <c r="Q129" s="315"/>
      <c r="R129" s="139">
        <f t="shared" si="44"/>
        <v>0</v>
      </c>
      <c r="S129" s="315"/>
      <c r="T129" s="129">
        <f t="shared" si="45"/>
        <v>0</v>
      </c>
    </row>
    <row r="130" spans="2:20" ht="13.5" thickBot="1"/>
    <row r="131" spans="2:20" ht="15.75" thickBot="1">
      <c r="D131" s="92" t="s">
        <v>189</v>
      </c>
      <c r="E131" s="148">
        <f>SUM(E120:E129)</f>
        <v>0</v>
      </c>
      <c r="G131" s="92" t="s">
        <v>189</v>
      </c>
      <c r="H131" s="148">
        <f>SUM(H120:H129)</f>
        <v>0</v>
      </c>
      <c r="I131" s="92" t="s">
        <v>189</v>
      </c>
      <c r="J131" s="148">
        <f>SUM(J120:J129)</f>
        <v>0</v>
      </c>
      <c r="L131" s="92" t="s">
        <v>189</v>
      </c>
      <c r="M131" s="148">
        <f>SUM(M120:M129)</f>
        <v>0</v>
      </c>
      <c r="N131" s="92" t="s">
        <v>189</v>
      </c>
      <c r="O131" s="148">
        <f>SUM(O120:O129)</f>
        <v>0</v>
      </c>
      <c r="Q131" s="92" t="s">
        <v>189</v>
      </c>
      <c r="R131" s="148">
        <f>SUM(R120:R129)</f>
        <v>0</v>
      </c>
      <c r="S131" s="92" t="s">
        <v>189</v>
      </c>
      <c r="T131" s="148">
        <f>SUM(T120:T129)</f>
        <v>0</v>
      </c>
    </row>
    <row r="132" spans="2:20" ht="13.5" thickBot="1"/>
    <row r="133" spans="2:20" ht="15.75" customHeight="1" thickBot="1">
      <c r="B133" s="703" t="s">
        <v>264</v>
      </c>
      <c r="C133" s="704"/>
      <c r="D133" s="705"/>
      <c r="E133" s="148">
        <f>SUM(E103:E115)+SUM(E120:E129)</f>
        <v>0</v>
      </c>
      <c r="F133" s="706"/>
      <c r="G133" s="707"/>
      <c r="H133" s="148">
        <f>SUM(H103:H115)+SUM(H120:H129)</f>
        <v>0</v>
      </c>
      <c r="I133" s="570"/>
      <c r="J133" s="148">
        <f>SUM(J103:J115)+SUM(J120:J129)</f>
        <v>0</v>
      </c>
      <c r="K133" s="706"/>
      <c r="L133" s="707"/>
      <c r="M133" s="148">
        <f>SUM(M103:M115)+SUM(M120:M129)</f>
        <v>0</v>
      </c>
      <c r="N133" s="570"/>
      <c r="O133" s="148">
        <f>SUM(O103:O115)+SUM(O120:O129)</f>
        <v>0</v>
      </c>
      <c r="P133" s="706"/>
      <c r="Q133" s="707"/>
      <c r="R133" s="148">
        <f>SUM(R103:R115)+SUM(R120:R129)</f>
        <v>0</v>
      </c>
      <c r="S133" s="570"/>
      <c r="T133" s="148">
        <f>SUM(T103:T115)+SUM(T120:T129)</f>
        <v>0</v>
      </c>
    </row>
    <row r="134" spans="2:20" ht="13.5" thickBot="1"/>
    <row r="135" spans="2:20" ht="27.75" customHeight="1" thickBot="1">
      <c r="B135" s="775" t="s">
        <v>5</v>
      </c>
      <c r="C135" s="760" t="s">
        <v>285</v>
      </c>
      <c r="D135" s="761"/>
      <c r="E135" s="762"/>
      <c r="F135" s="718" t="s">
        <v>37</v>
      </c>
      <c r="G135" s="719"/>
      <c r="H135" s="719"/>
      <c r="I135" s="719"/>
      <c r="J135" s="720"/>
      <c r="K135" s="706" t="s">
        <v>186</v>
      </c>
      <c r="L135" s="741"/>
      <c r="M135" s="741"/>
      <c r="N135" s="741"/>
      <c r="O135" s="707"/>
      <c r="P135" s="738" t="s">
        <v>187</v>
      </c>
      <c r="Q135" s="739"/>
      <c r="R135" s="739"/>
      <c r="S135" s="739"/>
      <c r="T135" s="740"/>
    </row>
    <row r="136" spans="2:20" ht="16.5" thickBot="1">
      <c r="B136" s="776"/>
      <c r="C136" s="763"/>
      <c r="D136" s="764"/>
      <c r="E136" s="777"/>
      <c r="F136" s="724" t="s">
        <v>183</v>
      </c>
      <c r="G136" s="708" t="s">
        <v>184</v>
      </c>
      <c r="H136" s="717"/>
      <c r="I136" s="708" t="s">
        <v>185</v>
      </c>
      <c r="J136" s="735"/>
      <c r="K136" s="771" t="s">
        <v>183</v>
      </c>
      <c r="L136" s="712" t="s">
        <v>184</v>
      </c>
      <c r="M136" s="772"/>
      <c r="N136" s="712" t="s">
        <v>185</v>
      </c>
      <c r="O136" s="773"/>
      <c r="P136" s="774" t="s">
        <v>183</v>
      </c>
      <c r="Q136" s="708" t="s">
        <v>184</v>
      </c>
      <c r="R136" s="717"/>
      <c r="S136" s="708" t="s">
        <v>185</v>
      </c>
      <c r="T136" s="735"/>
    </row>
    <row r="137" spans="2:20" ht="16.5" customHeight="1" thickBot="1">
      <c r="B137" s="281" t="s">
        <v>190</v>
      </c>
      <c r="C137" s="289" t="s">
        <v>183</v>
      </c>
      <c r="D137" s="143" t="s">
        <v>181</v>
      </c>
      <c r="E137" s="135" t="s">
        <v>182</v>
      </c>
      <c r="F137" s="722"/>
      <c r="G137" s="142" t="s">
        <v>181</v>
      </c>
      <c r="H137" s="134" t="s">
        <v>182</v>
      </c>
      <c r="I137" s="264" t="s">
        <v>181</v>
      </c>
      <c r="J137" s="134" t="s">
        <v>182</v>
      </c>
      <c r="K137" s="711"/>
      <c r="L137" s="287" t="s">
        <v>181</v>
      </c>
      <c r="M137" s="135" t="s">
        <v>182</v>
      </c>
      <c r="N137" s="263" t="s">
        <v>181</v>
      </c>
      <c r="O137" s="135" t="s">
        <v>182</v>
      </c>
      <c r="P137" s="767"/>
      <c r="Q137" s="142" t="s">
        <v>181</v>
      </c>
      <c r="R137" s="134" t="s">
        <v>182</v>
      </c>
      <c r="S137" s="264" t="s">
        <v>181</v>
      </c>
      <c r="T137" s="134" t="s">
        <v>182</v>
      </c>
    </row>
    <row r="138" spans="2:20" ht="15">
      <c r="B138" s="316"/>
      <c r="C138" s="317"/>
      <c r="D138" s="318"/>
      <c r="E138" s="255">
        <f>C138*D138</f>
        <v>0</v>
      </c>
      <c r="F138" s="351"/>
      <c r="G138" s="348"/>
      <c r="H138" s="251">
        <f>F138*G138</f>
        <v>0</v>
      </c>
      <c r="I138" s="350"/>
      <c r="J138" s="251">
        <f>F138*I138</f>
        <v>0</v>
      </c>
      <c r="K138" s="351"/>
      <c r="L138" s="348"/>
      <c r="M138" s="251">
        <f>K138*L138</f>
        <v>0</v>
      </c>
      <c r="N138" s="350"/>
      <c r="O138" s="251">
        <f>K138*N138</f>
        <v>0</v>
      </c>
      <c r="P138" s="351"/>
      <c r="Q138" s="348"/>
      <c r="R138" s="251">
        <f>P138*Q138</f>
        <v>0</v>
      </c>
      <c r="S138" s="350"/>
      <c r="T138" s="251">
        <f>P138*S138</f>
        <v>0</v>
      </c>
    </row>
    <row r="139" spans="2:20" ht="15">
      <c r="B139" s="319"/>
      <c r="C139" s="320"/>
      <c r="D139" s="321"/>
      <c r="E139" s="252">
        <f t="shared" ref="E139:E150" si="47">C139*D139</f>
        <v>0</v>
      </c>
      <c r="F139" s="352"/>
      <c r="G139" s="321"/>
      <c r="H139" s="252">
        <f t="shared" ref="H139:H149" si="48">F139*G139</f>
        <v>0</v>
      </c>
      <c r="I139" s="325"/>
      <c r="J139" s="252">
        <f t="shared" ref="J139:J150" si="49">F139*I139</f>
        <v>0</v>
      </c>
      <c r="K139" s="352"/>
      <c r="L139" s="321"/>
      <c r="M139" s="252">
        <f t="shared" ref="M139:M150" si="50">K139*L139</f>
        <v>0</v>
      </c>
      <c r="N139" s="325"/>
      <c r="O139" s="252">
        <f t="shared" ref="O139:O149" si="51">K139*N139</f>
        <v>0</v>
      </c>
      <c r="P139" s="352"/>
      <c r="Q139" s="321"/>
      <c r="R139" s="252">
        <f t="shared" ref="R139:R150" si="52">P139*Q139</f>
        <v>0</v>
      </c>
      <c r="S139" s="325"/>
      <c r="T139" s="252">
        <f t="shared" ref="T139:T150" si="53">P139*S139</f>
        <v>0</v>
      </c>
    </row>
    <row r="140" spans="2:20" ht="15">
      <c r="B140" s="319"/>
      <c r="C140" s="320"/>
      <c r="D140" s="321"/>
      <c r="E140" s="252">
        <f t="shared" si="47"/>
        <v>0</v>
      </c>
      <c r="F140" s="352"/>
      <c r="G140" s="321"/>
      <c r="H140" s="252">
        <f t="shared" si="48"/>
        <v>0</v>
      </c>
      <c r="I140" s="325"/>
      <c r="J140" s="252">
        <f t="shared" si="49"/>
        <v>0</v>
      </c>
      <c r="K140" s="352"/>
      <c r="L140" s="321"/>
      <c r="M140" s="252">
        <f t="shared" si="50"/>
        <v>0</v>
      </c>
      <c r="N140" s="325"/>
      <c r="O140" s="252">
        <f t="shared" si="51"/>
        <v>0</v>
      </c>
      <c r="P140" s="352"/>
      <c r="Q140" s="321"/>
      <c r="R140" s="252">
        <f t="shared" si="52"/>
        <v>0</v>
      </c>
      <c r="S140" s="325"/>
      <c r="T140" s="252">
        <f t="shared" si="53"/>
        <v>0</v>
      </c>
    </row>
    <row r="141" spans="2:20" ht="15">
      <c r="B141" s="319"/>
      <c r="C141" s="320"/>
      <c r="D141" s="321"/>
      <c r="E141" s="252">
        <f t="shared" si="47"/>
        <v>0</v>
      </c>
      <c r="F141" s="352"/>
      <c r="G141" s="321"/>
      <c r="H141" s="252">
        <f t="shared" si="48"/>
        <v>0</v>
      </c>
      <c r="I141" s="325"/>
      <c r="J141" s="252">
        <f t="shared" si="49"/>
        <v>0</v>
      </c>
      <c r="K141" s="352"/>
      <c r="L141" s="321"/>
      <c r="M141" s="252">
        <f t="shared" si="50"/>
        <v>0</v>
      </c>
      <c r="N141" s="325"/>
      <c r="O141" s="252">
        <f t="shared" si="51"/>
        <v>0</v>
      </c>
      <c r="P141" s="352"/>
      <c r="Q141" s="321"/>
      <c r="R141" s="252">
        <f t="shared" si="52"/>
        <v>0</v>
      </c>
      <c r="S141" s="325"/>
      <c r="T141" s="252">
        <f t="shared" si="53"/>
        <v>0</v>
      </c>
    </row>
    <row r="142" spans="2:20" ht="15">
      <c r="B142" s="319"/>
      <c r="C142" s="320"/>
      <c r="D142" s="321"/>
      <c r="E142" s="252">
        <f t="shared" si="47"/>
        <v>0</v>
      </c>
      <c r="F142" s="352"/>
      <c r="G142" s="321"/>
      <c r="H142" s="252">
        <f t="shared" si="48"/>
        <v>0</v>
      </c>
      <c r="I142" s="325"/>
      <c r="J142" s="252">
        <f t="shared" si="49"/>
        <v>0</v>
      </c>
      <c r="K142" s="352"/>
      <c r="L142" s="321"/>
      <c r="M142" s="252">
        <f t="shared" si="50"/>
        <v>0</v>
      </c>
      <c r="N142" s="325"/>
      <c r="O142" s="252">
        <f t="shared" si="51"/>
        <v>0</v>
      </c>
      <c r="P142" s="352"/>
      <c r="Q142" s="321"/>
      <c r="R142" s="252">
        <f t="shared" si="52"/>
        <v>0</v>
      </c>
      <c r="S142" s="325"/>
      <c r="T142" s="252">
        <f t="shared" si="53"/>
        <v>0</v>
      </c>
    </row>
    <row r="143" spans="2:20" ht="15" outlineLevel="1">
      <c r="B143" s="319"/>
      <c r="C143" s="320"/>
      <c r="D143" s="321"/>
      <c r="E143" s="252">
        <f t="shared" si="47"/>
        <v>0</v>
      </c>
      <c r="F143" s="352"/>
      <c r="G143" s="321"/>
      <c r="H143" s="252">
        <f t="shared" si="48"/>
        <v>0</v>
      </c>
      <c r="I143" s="325"/>
      <c r="J143" s="252">
        <f t="shared" si="49"/>
        <v>0</v>
      </c>
      <c r="K143" s="352"/>
      <c r="L143" s="321"/>
      <c r="M143" s="252">
        <f t="shared" si="50"/>
        <v>0</v>
      </c>
      <c r="N143" s="325"/>
      <c r="O143" s="252">
        <f t="shared" si="51"/>
        <v>0</v>
      </c>
      <c r="P143" s="352"/>
      <c r="Q143" s="321"/>
      <c r="R143" s="252">
        <f t="shared" si="52"/>
        <v>0</v>
      </c>
      <c r="S143" s="325"/>
      <c r="T143" s="252">
        <f t="shared" si="53"/>
        <v>0</v>
      </c>
    </row>
    <row r="144" spans="2:20" ht="15" outlineLevel="1">
      <c r="B144" s="319"/>
      <c r="C144" s="320"/>
      <c r="D144" s="321"/>
      <c r="E144" s="252">
        <f t="shared" si="47"/>
        <v>0</v>
      </c>
      <c r="F144" s="352"/>
      <c r="G144" s="321"/>
      <c r="H144" s="252">
        <f t="shared" si="48"/>
        <v>0</v>
      </c>
      <c r="I144" s="325"/>
      <c r="J144" s="252">
        <f t="shared" si="49"/>
        <v>0</v>
      </c>
      <c r="K144" s="352"/>
      <c r="L144" s="321"/>
      <c r="M144" s="252">
        <f t="shared" si="50"/>
        <v>0</v>
      </c>
      <c r="N144" s="325"/>
      <c r="O144" s="252">
        <f t="shared" si="51"/>
        <v>0</v>
      </c>
      <c r="P144" s="352"/>
      <c r="Q144" s="321"/>
      <c r="R144" s="252">
        <f t="shared" si="52"/>
        <v>0</v>
      </c>
      <c r="S144" s="325"/>
      <c r="T144" s="252">
        <f t="shared" si="53"/>
        <v>0</v>
      </c>
    </row>
    <row r="145" spans="2:20" ht="15" outlineLevel="1">
      <c r="B145" s="319"/>
      <c r="C145" s="320"/>
      <c r="D145" s="321"/>
      <c r="E145" s="252">
        <f t="shared" si="47"/>
        <v>0</v>
      </c>
      <c r="F145" s="352"/>
      <c r="G145" s="321"/>
      <c r="H145" s="252">
        <f t="shared" si="48"/>
        <v>0</v>
      </c>
      <c r="I145" s="325"/>
      <c r="J145" s="252">
        <f t="shared" si="49"/>
        <v>0</v>
      </c>
      <c r="K145" s="352"/>
      <c r="L145" s="321"/>
      <c r="M145" s="252">
        <f t="shared" si="50"/>
        <v>0</v>
      </c>
      <c r="N145" s="325"/>
      <c r="O145" s="252">
        <f t="shared" si="51"/>
        <v>0</v>
      </c>
      <c r="P145" s="352"/>
      <c r="Q145" s="321"/>
      <c r="R145" s="252">
        <f t="shared" si="52"/>
        <v>0</v>
      </c>
      <c r="S145" s="325"/>
      <c r="T145" s="252">
        <f t="shared" si="53"/>
        <v>0</v>
      </c>
    </row>
    <row r="146" spans="2:20" ht="15" outlineLevel="1">
      <c r="B146" s="319"/>
      <c r="C146" s="320"/>
      <c r="D146" s="321"/>
      <c r="E146" s="252">
        <f t="shared" si="47"/>
        <v>0</v>
      </c>
      <c r="F146" s="352"/>
      <c r="G146" s="321"/>
      <c r="H146" s="252">
        <f t="shared" si="48"/>
        <v>0</v>
      </c>
      <c r="I146" s="325"/>
      <c r="J146" s="252">
        <f t="shared" si="49"/>
        <v>0</v>
      </c>
      <c r="K146" s="352"/>
      <c r="L146" s="321"/>
      <c r="M146" s="252">
        <f t="shared" si="50"/>
        <v>0</v>
      </c>
      <c r="N146" s="325"/>
      <c r="O146" s="252">
        <f t="shared" si="51"/>
        <v>0</v>
      </c>
      <c r="P146" s="352"/>
      <c r="Q146" s="321"/>
      <c r="R146" s="252">
        <f t="shared" si="52"/>
        <v>0</v>
      </c>
      <c r="S146" s="325"/>
      <c r="T146" s="252">
        <f t="shared" si="53"/>
        <v>0</v>
      </c>
    </row>
    <row r="147" spans="2:20" ht="15" outlineLevel="1">
      <c r="B147" s="319"/>
      <c r="C147" s="320"/>
      <c r="D147" s="321"/>
      <c r="E147" s="252">
        <f t="shared" si="47"/>
        <v>0</v>
      </c>
      <c r="F147" s="352"/>
      <c r="G147" s="321"/>
      <c r="H147" s="252">
        <f t="shared" si="48"/>
        <v>0</v>
      </c>
      <c r="I147" s="325"/>
      <c r="J147" s="252">
        <f t="shared" si="49"/>
        <v>0</v>
      </c>
      <c r="K147" s="352"/>
      <c r="L147" s="321"/>
      <c r="M147" s="252">
        <f t="shared" si="50"/>
        <v>0</v>
      </c>
      <c r="N147" s="325"/>
      <c r="O147" s="252">
        <f t="shared" si="51"/>
        <v>0</v>
      </c>
      <c r="P147" s="352"/>
      <c r="Q147" s="321"/>
      <c r="R147" s="252">
        <f t="shared" si="52"/>
        <v>0</v>
      </c>
      <c r="S147" s="325"/>
      <c r="T147" s="252">
        <f t="shared" si="53"/>
        <v>0</v>
      </c>
    </row>
    <row r="148" spans="2:20" ht="15" outlineLevel="1">
      <c r="B148" s="319"/>
      <c r="C148" s="320"/>
      <c r="D148" s="321"/>
      <c r="E148" s="252">
        <f t="shared" si="47"/>
        <v>0</v>
      </c>
      <c r="F148" s="352"/>
      <c r="G148" s="321"/>
      <c r="H148" s="252">
        <f t="shared" si="48"/>
        <v>0</v>
      </c>
      <c r="I148" s="325"/>
      <c r="J148" s="252">
        <f t="shared" si="49"/>
        <v>0</v>
      </c>
      <c r="K148" s="352"/>
      <c r="L148" s="321"/>
      <c r="M148" s="252">
        <f t="shared" si="50"/>
        <v>0</v>
      </c>
      <c r="N148" s="325"/>
      <c r="O148" s="252">
        <f t="shared" si="51"/>
        <v>0</v>
      </c>
      <c r="P148" s="352"/>
      <c r="Q148" s="321"/>
      <c r="R148" s="252">
        <f t="shared" si="52"/>
        <v>0</v>
      </c>
      <c r="S148" s="325"/>
      <c r="T148" s="252">
        <f t="shared" si="53"/>
        <v>0</v>
      </c>
    </row>
    <row r="149" spans="2:20" ht="15" outlineLevel="1">
      <c r="B149" s="319"/>
      <c r="C149" s="320"/>
      <c r="D149" s="321"/>
      <c r="E149" s="252">
        <f t="shared" si="47"/>
        <v>0</v>
      </c>
      <c r="F149" s="352"/>
      <c r="G149" s="321"/>
      <c r="H149" s="252">
        <f t="shared" si="48"/>
        <v>0</v>
      </c>
      <c r="I149" s="325"/>
      <c r="J149" s="252">
        <f t="shared" si="49"/>
        <v>0</v>
      </c>
      <c r="K149" s="352"/>
      <c r="L149" s="321"/>
      <c r="M149" s="252">
        <f t="shared" si="50"/>
        <v>0</v>
      </c>
      <c r="N149" s="325"/>
      <c r="O149" s="252">
        <f t="shared" si="51"/>
        <v>0</v>
      </c>
      <c r="P149" s="352"/>
      <c r="Q149" s="321"/>
      <c r="R149" s="252">
        <f t="shared" si="52"/>
        <v>0</v>
      </c>
      <c r="S149" s="325"/>
      <c r="T149" s="252">
        <f t="shared" si="53"/>
        <v>0</v>
      </c>
    </row>
    <row r="150" spans="2:20" ht="15.75" outlineLevel="1" thickBot="1">
      <c r="B150" s="322"/>
      <c r="C150" s="323"/>
      <c r="D150" s="324"/>
      <c r="E150" s="253">
        <f t="shared" si="47"/>
        <v>0</v>
      </c>
      <c r="F150" s="353"/>
      <c r="G150" s="324"/>
      <c r="H150" s="253">
        <f>F150*G150</f>
        <v>0</v>
      </c>
      <c r="I150" s="326"/>
      <c r="J150" s="253">
        <f t="shared" si="49"/>
        <v>0</v>
      </c>
      <c r="K150" s="353"/>
      <c r="L150" s="324"/>
      <c r="M150" s="253">
        <f t="shared" si="50"/>
        <v>0</v>
      </c>
      <c r="N150" s="326"/>
      <c r="O150" s="253">
        <f>K150*N150</f>
        <v>0</v>
      </c>
      <c r="P150" s="353"/>
      <c r="Q150" s="324"/>
      <c r="R150" s="253">
        <f t="shared" si="52"/>
        <v>0</v>
      </c>
      <c r="S150" s="326"/>
      <c r="T150" s="253">
        <f t="shared" si="53"/>
        <v>0</v>
      </c>
    </row>
    <row r="151" spans="2:20" ht="13.5" thickBot="1"/>
    <row r="152" spans="2:20" ht="15.75" thickBot="1">
      <c r="D152" s="92" t="s">
        <v>189</v>
      </c>
      <c r="E152" s="148">
        <f>SUM(E138:E150)</f>
        <v>0</v>
      </c>
      <c r="G152" s="92" t="s">
        <v>189</v>
      </c>
      <c r="H152" s="148">
        <f>SUM(H138:H150)</f>
        <v>0</v>
      </c>
      <c r="I152" s="92" t="s">
        <v>189</v>
      </c>
      <c r="J152" s="148">
        <f>SUM(J138:J150)</f>
        <v>0</v>
      </c>
      <c r="L152" s="92" t="s">
        <v>189</v>
      </c>
      <c r="M152" s="148">
        <f>SUM(M138:M150)</f>
        <v>0</v>
      </c>
      <c r="N152" s="92" t="s">
        <v>189</v>
      </c>
      <c r="O152" s="148">
        <f>SUM(O138:O150)</f>
        <v>0</v>
      </c>
      <c r="Q152" s="92" t="s">
        <v>189</v>
      </c>
      <c r="R152" s="148">
        <f>SUM(R138:R150)</f>
        <v>0</v>
      </c>
      <c r="S152" s="92" t="s">
        <v>189</v>
      </c>
      <c r="T152" s="148">
        <f>SUM(T138:T150)</f>
        <v>0</v>
      </c>
    </row>
    <row r="153" spans="2:20" ht="13.5" thickBot="1"/>
    <row r="154" spans="2:20" ht="16.5" thickBot="1">
      <c r="B154" s="277" t="s">
        <v>188</v>
      </c>
      <c r="C154" s="278" t="s">
        <v>177</v>
      </c>
      <c r="D154" s="254" t="s">
        <v>27</v>
      </c>
      <c r="E154" s="135" t="s">
        <v>182</v>
      </c>
      <c r="G154" s="279" t="s">
        <v>27</v>
      </c>
      <c r="H154" s="134" t="s">
        <v>182</v>
      </c>
      <c r="I154" s="280" t="s">
        <v>27</v>
      </c>
      <c r="J154" s="134" t="s">
        <v>182</v>
      </c>
      <c r="L154" s="285" t="s">
        <v>27</v>
      </c>
      <c r="M154" s="135" t="s">
        <v>182</v>
      </c>
      <c r="N154" s="286" t="s">
        <v>27</v>
      </c>
      <c r="O154" s="135" t="s">
        <v>182</v>
      </c>
      <c r="Q154" s="279" t="s">
        <v>27</v>
      </c>
      <c r="R154" s="134" t="s">
        <v>182</v>
      </c>
      <c r="S154" s="280" t="s">
        <v>27</v>
      </c>
      <c r="T154" s="134" t="s">
        <v>182</v>
      </c>
    </row>
    <row r="155" spans="2:20" ht="15">
      <c r="B155" s="316"/>
      <c r="C155" s="317"/>
      <c r="D155" s="318"/>
      <c r="E155" s="255">
        <f>C155*D155</f>
        <v>0</v>
      </c>
      <c r="G155" s="313"/>
      <c r="H155" s="255">
        <f>C155*G155</f>
        <v>0</v>
      </c>
      <c r="I155" s="313"/>
      <c r="J155" s="255">
        <f t="shared" ref="J155:J164" si="54">C155*I155</f>
        <v>0</v>
      </c>
      <c r="L155" s="313"/>
      <c r="M155" s="255">
        <f t="shared" ref="M155:M164" si="55">C155*L155</f>
        <v>0</v>
      </c>
      <c r="N155" s="313"/>
      <c r="O155" s="255">
        <f t="shared" ref="O155:O164" si="56">C155*N155</f>
        <v>0</v>
      </c>
      <c r="Q155" s="313"/>
      <c r="R155" s="255">
        <f t="shared" ref="R155:R164" si="57">C155*Q155</f>
        <v>0</v>
      </c>
      <c r="S155" s="313"/>
      <c r="T155" s="255">
        <f t="shared" ref="T155:T164" si="58">C155*S155</f>
        <v>0</v>
      </c>
    </row>
    <row r="156" spans="2:20" ht="15" outlineLevel="1">
      <c r="B156" s="319"/>
      <c r="C156" s="320"/>
      <c r="D156" s="321"/>
      <c r="E156" s="252">
        <f t="shared" ref="E156:E164" si="59">C156*D156</f>
        <v>0</v>
      </c>
      <c r="G156" s="314"/>
      <c r="H156" s="252">
        <f t="shared" ref="H156:H164" si="60">C156*G156</f>
        <v>0</v>
      </c>
      <c r="I156" s="314"/>
      <c r="J156" s="252">
        <f t="shared" si="54"/>
        <v>0</v>
      </c>
      <c r="L156" s="314"/>
      <c r="M156" s="252">
        <f t="shared" si="55"/>
        <v>0</v>
      </c>
      <c r="N156" s="314"/>
      <c r="O156" s="252">
        <f t="shared" si="56"/>
        <v>0</v>
      </c>
      <c r="Q156" s="314"/>
      <c r="R156" s="252">
        <f t="shared" si="57"/>
        <v>0</v>
      </c>
      <c r="S156" s="314"/>
      <c r="T156" s="252">
        <f t="shared" si="58"/>
        <v>0</v>
      </c>
    </row>
    <row r="157" spans="2:20" ht="15" outlineLevel="1">
      <c r="B157" s="319"/>
      <c r="C157" s="320"/>
      <c r="D157" s="321"/>
      <c r="E157" s="252">
        <f t="shared" si="59"/>
        <v>0</v>
      </c>
      <c r="G157" s="314"/>
      <c r="H157" s="252">
        <f t="shared" si="60"/>
        <v>0</v>
      </c>
      <c r="I157" s="314"/>
      <c r="J157" s="252">
        <f t="shared" si="54"/>
        <v>0</v>
      </c>
      <c r="L157" s="314"/>
      <c r="M157" s="252">
        <f t="shared" si="55"/>
        <v>0</v>
      </c>
      <c r="N157" s="314"/>
      <c r="O157" s="252">
        <f t="shared" si="56"/>
        <v>0</v>
      </c>
      <c r="Q157" s="314"/>
      <c r="R157" s="252">
        <f t="shared" si="57"/>
        <v>0</v>
      </c>
      <c r="S157" s="314"/>
      <c r="T157" s="252">
        <f t="shared" si="58"/>
        <v>0</v>
      </c>
    </row>
    <row r="158" spans="2:20" ht="15" outlineLevel="1">
      <c r="B158" s="319"/>
      <c r="C158" s="320"/>
      <c r="D158" s="321"/>
      <c r="E158" s="252">
        <f t="shared" si="59"/>
        <v>0</v>
      </c>
      <c r="G158" s="314"/>
      <c r="H158" s="252">
        <f t="shared" si="60"/>
        <v>0</v>
      </c>
      <c r="I158" s="314"/>
      <c r="J158" s="252">
        <f t="shared" si="54"/>
        <v>0</v>
      </c>
      <c r="L158" s="314"/>
      <c r="M158" s="252">
        <f t="shared" si="55"/>
        <v>0</v>
      </c>
      <c r="N158" s="314"/>
      <c r="O158" s="252">
        <f t="shared" si="56"/>
        <v>0</v>
      </c>
      <c r="Q158" s="314"/>
      <c r="R158" s="252">
        <f t="shared" si="57"/>
        <v>0</v>
      </c>
      <c r="S158" s="314"/>
      <c r="T158" s="252">
        <f t="shared" si="58"/>
        <v>0</v>
      </c>
    </row>
    <row r="159" spans="2:20" ht="15" outlineLevel="1">
      <c r="B159" s="319"/>
      <c r="C159" s="320"/>
      <c r="D159" s="321"/>
      <c r="E159" s="252">
        <f t="shared" si="59"/>
        <v>0</v>
      </c>
      <c r="G159" s="314"/>
      <c r="H159" s="252">
        <f t="shared" si="60"/>
        <v>0</v>
      </c>
      <c r="I159" s="314"/>
      <c r="J159" s="252">
        <f t="shared" si="54"/>
        <v>0</v>
      </c>
      <c r="L159" s="314"/>
      <c r="M159" s="252">
        <f t="shared" si="55"/>
        <v>0</v>
      </c>
      <c r="N159" s="314"/>
      <c r="O159" s="252">
        <f t="shared" si="56"/>
        <v>0</v>
      </c>
      <c r="Q159" s="314"/>
      <c r="R159" s="252">
        <f t="shared" si="57"/>
        <v>0</v>
      </c>
      <c r="S159" s="314"/>
      <c r="T159" s="252">
        <f t="shared" si="58"/>
        <v>0</v>
      </c>
    </row>
    <row r="160" spans="2:20" ht="15" outlineLevel="1">
      <c r="B160" s="319"/>
      <c r="C160" s="320"/>
      <c r="D160" s="321"/>
      <c r="E160" s="252">
        <f t="shared" si="59"/>
        <v>0</v>
      </c>
      <c r="G160" s="314"/>
      <c r="H160" s="252">
        <f t="shared" si="60"/>
        <v>0</v>
      </c>
      <c r="I160" s="314"/>
      <c r="J160" s="252">
        <f t="shared" si="54"/>
        <v>0</v>
      </c>
      <c r="L160" s="314"/>
      <c r="M160" s="252">
        <f t="shared" si="55"/>
        <v>0</v>
      </c>
      <c r="N160" s="314"/>
      <c r="O160" s="252">
        <f t="shared" si="56"/>
        <v>0</v>
      </c>
      <c r="Q160" s="314"/>
      <c r="R160" s="252">
        <f t="shared" si="57"/>
        <v>0</v>
      </c>
      <c r="S160" s="314"/>
      <c r="T160" s="252">
        <f t="shared" si="58"/>
        <v>0</v>
      </c>
    </row>
    <row r="161" spans="2:20" ht="15" outlineLevel="1">
      <c r="B161" s="319"/>
      <c r="C161" s="320"/>
      <c r="D161" s="321"/>
      <c r="E161" s="252">
        <f t="shared" si="59"/>
        <v>0</v>
      </c>
      <c r="G161" s="314"/>
      <c r="H161" s="252">
        <f t="shared" si="60"/>
        <v>0</v>
      </c>
      <c r="I161" s="314"/>
      <c r="J161" s="252">
        <f t="shared" si="54"/>
        <v>0</v>
      </c>
      <c r="L161" s="314"/>
      <c r="M161" s="252">
        <f t="shared" si="55"/>
        <v>0</v>
      </c>
      <c r="N161" s="314"/>
      <c r="O161" s="252">
        <f t="shared" si="56"/>
        <v>0</v>
      </c>
      <c r="Q161" s="314"/>
      <c r="R161" s="252">
        <f t="shared" si="57"/>
        <v>0</v>
      </c>
      <c r="S161" s="314"/>
      <c r="T161" s="252">
        <f t="shared" si="58"/>
        <v>0</v>
      </c>
    </row>
    <row r="162" spans="2:20" ht="15" outlineLevel="1">
      <c r="B162" s="319"/>
      <c r="C162" s="320"/>
      <c r="D162" s="321"/>
      <c r="E162" s="252">
        <f t="shared" si="59"/>
        <v>0</v>
      </c>
      <c r="G162" s="314"/>
      <c r="H162" s="252">
        <f t="shared" si="60"/>
        <v>0</v>
      </c>
      <c r="I162" s="314"/>
      <c r="J162" s="252">
        <f t="shared" si="54"/>
        <v>0</v>
      </c>
      <c r="L162" s="314"/>
      <c r="M162" s="252">
        <f t="shared" si="55"/>
        <v>0</v>
      </c>
      <c r="N162" s="314"/>
      <c r="O162" s="252">
        <f t="shared" si="56"/>
        <v>0</v>
      </c>
      <c r="Q162" s="314"/>
      <c r="R162" s="252">
        <f t="shared" si="57"/>
        <v>0</v>
      </c>
      <c r="S162" s="314"/>
      <c r="T162" s="252">
        <f t="shared" si="58"/>
        <v>0</v>
      </c>
    </row>
    <row r="163" spans="2:20" ht="15" outlineLevel="1">
      <c r="B163" s="319"/>
      <c r="C163" s="320"/>
      <c r="D163" s="321"/>
      <c r="E163" s="252">
        <f t="shared" si="59"/>
        <v>0</v>
      </c>
      <c r="G163" s="314"/>
      <c r="H163" s="252">
        <f t="shared" si="60"/>
        <v>0</v>
      </c>
      <c r="I163" s="314"/>
      <c r="J163" s="252">
        <f t="shared" si="54"/>
        <v>0</v>
      </c>
      <c r="L163" s="314"/>
      <c r="M163" s="252">
        <f t="shared" si="55"/>
        <v>0</v>
      </c>
      <c r="N163" s="314"/>
      <c r="O163" s="252">
        <f t="shared" si="56"/>
        <v>0</v>
      </c>
      <c r="Q163" s="314"/>
      <c r="R163" s="252">
        <f t="shared" si="57"/>
        <v>0</v>
      </c>
      <c r="S163" s="314"/>
      <c r="T163" s="252">
        <f t="shared" si="58"/>
        <v>0</v>
      </c>
    </row>
    <row r="164" spans="2:20" ht="15.75" outlineLevel="1" thickBot="1">
      <c r="B164" s="322"/>
      <c r="C164" s="323"/>
      <c r="D164" s="324"/>
      <c r="E164" s="253">
        <f t="shared" si="59"/>
        <v>0</v>
      </c>
      <c r="G164" s="315"/>
      <c r="H164" s="253">
        <f t="shared" si="60"/>
        <v>0</v>
      </c>
      <c r="I164" s="315"/>
      <c r="J164" s="253">
        <f t="shared" si="54"/>
        <v>0</v>
      </c>
      <c r="L164" s="315"/>
      <c r="M164" s="253">
        <f t="shared" si="55"/>
        <v>0</v>
      </c>
      <c r="N164" s="315"/>
      <c r="O164" s="253">
        <f t="shared" si="56"/>
        <v>0</v>
      </c>
      <c r="Q164" s="315"/>
      <c r="R164" s="253">
        <f t="shared" si="57"/>
        <v>0</v>
      </c>
      <c r="S164" s="315"/>
      <c r="T164" s="253">
        <f t="shared" si="58"/>
        <v>0</v>
      </c>
    </row>
    <row r="165" spans="2:20" ht="13.5" thickBot="1"/>
    <row r="166" spans="2:20" ht="15.75" thickBot="1">
      <c r="D166" s="92" t="s">
        <v>189</v>
      </c>
      <c r="E166" s="148">
        <f>SUM(E155:E164)</f>
        <v>0</v>
      </c>
      <c r="G166" s="92" t="s">
        <v>189</v>
      </c>
      <c r="H166" s="148">
        <f>SUM(H155:H164)</f>
        <v>0</v>
      </c>
      <c r="I166" s="92" t="s">
        <v>189</v>
      </c>
      <c r="J166" s="148">
        <f>SUM(J155:J164)</f>
        <v>0</v>
      </c>
      <c r="L166" s="92" t="s">
        <v>189</v>
      </c>
      <c r="M166" s="148">
        <f>SUM(M155:M164)</f>
        <v>0</v>
      </c>
      <c r="N166" s="92" t="s">
        <v>189</v>
      </c>
      <c r="O166" s="148">
        <f>SUM(O155:O164)</f>
        <v>0</v>
      </c>
      <c r="Q166" s="92" t="s">
        <v>189</v>
      </c>
      <c r="R166" s="148">
        <f>SUM(R155:R164)</f>
        <v>0</v>
      </c>
      <c r="S166" s="92" t="s">
        <v>189</v>
      </c>
      <c r="T166" s="148">
        <f>SUM(T155:T164)</f>
        <v>0</v>
      </c>
    </row>
    <row r="167" spans="2:20" ht="13.5" thickBot="1"/>
    <row r="168" spans="2:20" ht="16.5" thickBot="1">
      <c r="B168" s="703" t="s">
        <v>265</v>
      </c>
      <c r="C168" s="704"/>
      <c r="D168" s="705"/>
      <c r="E168" s="148">
        <f>SUM(E138:E150)+SUM(E155:E164)</f>
        <v>0</v>
      </c>
      <c r="F168" s="706"/>
      <c r="G168" s="707"/>
      <c r="H168" s="148">
        <f>SUM(H138:H150)+SUM(H155:H164)</f>
        <v>0</v>
      </c>
      <c r="I168" s="570"/>
      <c r="J168" s="148">
        <f>SUM(J138:J150)+SUM(J155:J164)</f>
        <v>0</v>
      </c>
      <c r="K168" s="706"/>
      <c r="L168" s="707"/>
      <c r="M168" s="148">
        <f>SUM(M138:M150)+SUM(M155:M164)</f>
        <v>0</v>
      </c>
      <c r="N168" s="570"/>
      <c r="O168" s="148">
        <f>SUM(O138:O150)+SUM(O155:O164)</f>
        <v>0</v>
      </c>
      <c r="P168" s="706"/>
      <c r="Q168" s="707"/>
      <c r="R168" s="148">
        <f>SUM(R138:R150)+SUM(R155:R164)</f>
        <v>0</v>
      </c>
      <c r="S168" s="570"/>
      <c r="T168" s="148">
        <f>SUM(T138:T150)+SUM(T155:T164)</f>
        <v>0</v>
      </c>
    </row>
    <row r="169" spans="2:20"/>
    <row r="170" spans="2:20"/>
    <row r="171" spans="2:20" s="292" customFormat="1" ht="15.75" thickBot="1">
      <c r="D171" s="575"/>
      <c r="E171" s="576"/>
      <c r="G171" s="575"/>
      <c r="H171" s="576"/>
      <c r="I171" s="577"/>
      <c r="J171" s="576"/>
      <c r="L171" s="577"/>
      <c r="M171" s="576"/>
      <c r="N171" s="577"/>
      <c r="O171" s="576"/>
      <c r="Q171" s="575"/>
      <c r="R171" s="576"/>
      <c r="S171" s="575"/>
      <c r="T171" s="576"/>
    </row>
    <row r="172" spans="2:20" ht="16.5" customHeight="1" thickBot="1">
      <c r="B172" s="729" t="s">
        <v>334</v>
      </c>
      <c r="C172" s="731" t="s">
        <v>37</v>
      </c>
      <c r="D172" s="719"/>
      <c r="E172" s="719"/>
      <c r="F172" s="719"/>
      <c r="G172" s="720"/>
      <c r="H172" s="732" t="s">
        <v>186</v>
      </c>
      <c r="I172" s="733"/>
      <c r="J172" s="733"/>
      <c r="K172" s="733"/>
      <c r="L172" s="734"/>
      <c r="M172" s="718" t="s">
        <v>187</v>
      </c>
      <c r="N172" s="719"/>
      <c r="O172" s="719"/>
      <c r="P172" s="719"/>
      <c r="Q172" s="720"/>
    </row>
    <row r="173" spans="2:20" ht="16.5" customHeight="1" thickBot="1">
      <c r="B173" s="730"/>
      <c r="C173" s="721" t="s">
        <v>183</v>
      </c>
      <c r="D173" s="708" t="s">
        <v>184</v>
      </c>
      <c r="E173" s="717"/>
      <c r="F173" s="708" t="s">
        <v>185</v>
      </c>
      <c r="G173" s="709"/>
      <c r="H173" s="710" t="s">
        <v>183</v>
      </c>
      <c r="I173" s="712" t="s">
        <v>184</v>
      </c>
      <c r="J173" s="713"/>
      <c r="K173" s="712" t="s">
        <v>185</v>
      </c>
      <c r="L173" s="714"/>
      <c r="M173" s="715" t="s">
        <v>183</v>
      </c>
      <c r="N173" s="708" t="s">
        <v>184</v>
      </c>
      <c r="O173" s="717"/>
      <c r="P173" s="708" t="s">
        <v>185</v>
      </c>
      <c r="Q173" s="735"/>
    </row>
    <row r="174" spans="2:20" ht="16.5" thickBot="1">
      <c r="B174" s="569" t="s">
        <v>190</v>
      </c>
      <c r="C174" s="722"/>
      <c r="D174" s="142" t="s">
        <v>181</v>
      </c>
      <c r="E174" s="134" t="s">
        <v>182</v>
      </c>
      <c r="F174" s="264" t="s">
        <v>181</v>
      </c>
      <c r="G174" s="134" t="s">
        <v>182</v>
      </c>
      <c r="H174" s="711"/>
      <c r="I174" s="571" t="s">
        <v>181</v>
      </c>
      <c r="J174" s="135" t="s">
        <v>182</v>
      </c>
      <c r="K174" s="263" t="s">
        <v>181</v>
      </c>
      <c r="L174" s="135" t="s">
        <v>182</v>
      </c>
      <c r="M174" s="716"/>
      <c r="N174" s="142" t="s">
        <v>181</v>
      </c>
      <c r="O174" s="134" t="s">
        <v>182</v>
      </c>
      <c r="P174" s="264" t="s">
        <v>181</v>
      </c>
      <c r="Q174" s="134" t="s">
        <v>182</v>
      </c>
    </row>
    <row r="175" spans="2:20" ht="15.75" customHeight="1">
      <c r="B175" s="316"/>
      <c r="C175" s="333"/>
      <c r="D175" s="318"/>
      <c r="E175" s="251">
        <f t="shared" ref="E175:E186" si="61">C175*D175</f>
        <v>0</v>
      </c>
      <c r="F175" s="332"/>
      <c r="G175" s="251">
        <f t="shared" ref="G175:G186" si="62">C175*F175</f>
        <v>0</v>
      </c>
      <c r="H175" s="333"/>
      <c r="I175" s="318"/>
      <c r="J175" s="255">
        <f t="shared" ref="J175:J186" si="63">H175*I175</f>
        <v>0</v>
      </c>
      <c r="K175" s="332"/>
      <c r="L175" s="251">
        <f t="shared" ref="L175:L186" si="64">H175*K175</f>
        <v>0</v>
      </c>
      <c r="M175" s="333"/>
      <c r="N175" s="318"/>
      <c r="O175" s="255">
        <f>M175*N175</f>
        <v>0</v>
      </c>
      <c r="P175" s="332"/>
      <c r="Q175" s="255">
        <f>M175*P175</f>
        <v>0</v>
      </c>
    </row>
    <row r="176" spans="2:20" ht="15" customHeight="1">
      <c r="B176" s="319"/>
      <c r="C176" s="327"/>
      <c r="D176" s="321"/>
      <c r="E176" s="252">
        <f t="shared" si="61"/>
        <v>0</v>
      </c>
      <c r="F176" s="325"/>
      <c r="G176" s="252">
        <f t="shared" si="62"/>
        <v>0</v>
      </c>
      <c r="H176" s="327"/>
      <c r="I176" s="321"/>
      <c r="J176" s="252">
        <f t="shared" si="63"/>
        <v>0</v>
      </c>
      <c r="K176" s="325"/>
      <c r="L176" s="252">
        <f t="shared" si="64"/>
        <v>0</v>
      </c>
      <c r="M176" s="327"/>
      <c r="N176" s="321"/>
      <c r="O176" s="252">
        <f t="shared" ref="O176:O187" si="65">M176*N176</f>
        <v>0</v>
      </c>
      <c r="P176" s="325"/>
      <c r="Q176" s="252">
        <f t="shared" ref="Q176:Q186" si="66">M176*P176</f>
        <v>0</v>
      </c>
    </row>
    <row r="177" spans="2:20" ht="15.75" customHeight="1">
      <c r="B177" s="319"/>
      <c r="C177" s="327"/>
      <c r="D177" s="321"/>
      <c r="E177" s="252">
        <f t="shared" si="61"/>
        <v>0</v>
      </c>
      <c r="F177" s="325"/>
      <c r="G177" s="252">
        <f t="shared" si="62"/>
        <v>0</v>
      </c>
      <c r="H177" s="327"/>
      <c r="I177" s="321"/>
      <c r="J177" s="252">
        <f t="shared" si="63"/>
        <v>0</v>
      </c>
      <c r="K177" s="325"/>
      <c r="L177" s="252">
        <f t="shared" si="64"/>
        <v>0</v>
      </c>
      <c r="M177" s="327"/>
      <c r="N177" s="321"/>
      <c r="O177" s="252">
        <f t="shared" si="65"/>
        <v>0</v>
      </c>
      <c r="P177" s="325"/>
      <c r="Q177" s="252">
        <f t="shared" si="66"/>
        <v>0</v>
      </c>
    </row>
    <row r="178" spans="2:20" ht="15" customHeight="1">
      <c r="B178" s="319"/>
      <c r="C178" s="327"/>
      <c r="D178" s="321"/>
      <c r="E178" s="252">
        <f t="shared" si="61"/>
        <v>0</v>
      </c>
      <c r="F178" s="325"/>
      <c r="G178" s="252">
        <f t="shared" si="62"/>
        <v>0</v>
      </c>
      <c r="H178" s="327"/>
      <c r="I178" s="321"/>
      <c r="J178" s="252">
        <f t="shared" si="63"/>
        <v>0</v>
      </c>
      <c r="K178" s="325"/>
      <c r="L178" s="252">
        <f t="shared" si="64"/>
        <v>0</v>
      </c>
      <c r="M178" s="327"/>
      <c r="N178" s="321"/>
      <c r="O178" s="252">
        <f t="shared" si="65"/>
        <v>0</v>
      </c>
      <c r="P178" s="325"/>
      <c r="Q178" s="252">
        <f t="shared" si="66"/>
        <v>0</v>
      </c>
    </row>
    <row r="179" spans="2:20" ht="15.75" customHeight="1">
      <c r="B179" s="319"/>
      <c r="C179" s="327"/>
      <c r="D179" s="321"/>
      <c r="E179" s="252">
        <f t="shared" si="61"/>
        <v>0</v>
      </c>
      <c r="F179" s="325"/>
      <c r="G179" s="252">
        <f t="shared" si="62"/>
        <v>0</v>
      </c>
      <c r="H179" s="327"/>
      <c r="I179" s="321"/>
      <c r="J179" s="252">
        <f t="shared" si="63"/>
        <v>0</v>
      </c>
      <c r="K179" s="325"/>
      <c r="L179" s="252">
        <f t="shared" si="64"/>
        <v>0</v>
      </c>
      <c r="M179" s="327"/>
      <c r="N179" s="321"/>
      <c r="O179" s="252">
        <f t="shared" si="65"/>
        <v>0</v>
      </c>
      <c r="P179" s="325"/>
      <c r="Q179" s="252">
        <f t="shared" si="66"/>
        <v>0</v>
      </c>
    </row>
    <row r="180" spans="2:20" ht="15" customHeight="1" outlineLevel="1">
      <c r="B180" s="319"/>
      <c r="C180" s="327"/>
      <c r="D180" s="321"/>
      <c r="E180" s="252">
        <f t="shared" si="61"/>
        <v>0</v>
      </c>
      <c r="F180" s="325"/>
      <c r="G180" s="252">
        <f t="shared" si="62"/>
        <v>0</v>
      </c>
      <c r="H180" s="327"/>
      <c r="I180" s="321"/>
      <c r="J180" s="252">
        <f t="shared" si="63"/>
        <v>0</v>
      </c>
      <c r="K180" s="325"/>
      <c r="L180" s="252">
        <f t="shared" si="64"/>
        <v>0</v>
      </c>
      <c r="M180" s="327"/>
      <c r="N180" s="321"/>
      <c r="O180" s="252">
        <f t="shared" si="65"/>
        <v>0</v>
      </c>
      <c r="P180" s="325"/>
      <c r="Q180" s="252">
        <f t="shared" si="66"/>
        <v>0</v>
      </c>
    </row>
    <row r="181" spans="2:20" ht="15.75" customHeight="1" outlineLevel="1">
      <c r="B181" s="319"/>
      <c r="C181" s="327"/>
      <c r="D181" s="321"/>
      <c r="E181" s="252">
        <f t="shared" si="61"/>
        <v>0</v>
      </c>
      <c r="F181" s="325"/>
      <c r="G181" s="252">
        <f t="shared" si="62"/>
        <v>0</v>
      </c>
      <c r="H181" s="327"/>
      <c r="I181" s="321"/>
      <c r="J181" s="252">
        <f t="shared" si="63"/>
        <v>0</v>
      </c>
      <c r="K181" s="325"/>
      <c r="L181" s="252">
        <f t="shared" si="64"/>
        <v>0</v>
      </c>
      <c r="M181" s="327"/>
      <c r="N181" s="321"/>
      <c r="O181" s="252">
        <f t="shared" si="65"/>
        <v>0</v>
      </c>
      <c r="P181" s="325"/>
      <c r="Q181" s="252">
        <f t="shared" si="66"/>
        <v>0</v>
      </c>
    </row>
    <row r="182" spans="2:20" ht="15" customHeight="1" outlineLevel="1">
      <c r="B182" s="319"/>
      <c r="C182" s="327"/>
      <c r="D182" s="321"/>
      <c r="E182" s="252">
        <f t="shared" si="61"/>
        <v>0</v>
      </c>
      <c r="F182" s="325"/>
      <c r="G182" s="252">
        <f t="shared" si="62"/>
        <v>0</v>
      </c>
      <c r="H182" s="327"/>
      <c r="I182" s="321"/>
      <c r="J182" s="252">
        <f t="shared" si="63"/>
        <v>0</v>
      </c>
      <c r="K182" s="325"/>
      <c r="L182" s="252">
        <f t="shared" si="64"/>
        <v>0</v>
      </c>
      <c r="M182" s="327"/>
      <c r="N182" s="321"/>
      <c r="O182" s="252">
        <f t="shared" si="65"/>
        <v>0</v>
      </c>
      <c r="P182" s="325"/>
      <c r="Q182" s="252">
        <f t="shared" si="66"/>
        <v>0</v>
      </c>
    </row>
    <row r="183" spans="2:20" ht="15.75" customHeight="1" outlineLevel="1">
      <c r="B183" s="319"/>
      <c r="C183" s="327"/>
      <c r="D183" s="321"/>
      <c r="E183" s="252">
        <f t="shared" si="61"/>
        <v>0</v>
      </c>
      <c r="F183" s="325"/>
      <c r="G183" s="252">
        <f t="shared" si="62"/>
        <v>0</v>
      </c>
      <c r="H183" s="327"/>
      <c r="I183" s="321"/>
      <c r="J183" s="252">
        <f t="shared" si="63"/>
        <v>0</v>
      </c>
      <c r="K183" s="325"/>
      <c r="L183" s="252">
        <f t="shared" si="64"/>
        <v>0</v>
      </c>
      <c r="M183" s="327"/>
      <c r="N183" s="321"/>
      <c r="O183" s="252">
        <f t="shared" si="65"/>
        <v>0</v>
      </c>
      <c r="P183" s="325"/>
      <c r="Q183" s="252">
        <f t="shared" si="66"/>
        <v>0</v>
      </c>
    </row>
    <row r="184" spans="2:20" ht="15" customHeight="1" outlineLevel="1">
      <c r="B184" s="319"/>
      <c r="C184" s="327"/>
      <c r="D184" s="321"/>
      <c r="E184" s="252">
        <f t="shared" si="61"/>
        <v>0</v>
      </c>
      <c r="F184" s="325"/>
      <c r="G184" s="252">
        <f t="shared" si="62"/>
        <v>0</v>
      </c>
      <c r="H184" s="327"/>
      <c r="I184" s="321"/>
      <c r="J184" s="252">
        <f t="shared" si="63"/>
        <v>0</v>
      </c>
      <c r="K184" s="325"/>
      <c r="L184" s="252">
        <f t="shared" si="64"/>
        <v>0</v>
      </c>
      <c r="M184" s="327"/>
      <c r="N184" s="321"/>
      <c r="O184" s="252">
        <f t="shared" si="65"/>
        <v>0</v>
      </c>
      <c r="P184" s="325"/>
      <c r="Q184" s="252">
        <f t="shared" si="66"/>
        <v>0</v>
      </c>
    </row>
    <row r="185" spans="2:20" ht="15.75" customHeight="1" outlineLevel="1">
      <c r="B185" s="319"/>
      <c r="C185" s="327"/>
      <c r="D185" s="321"/>
      <c r="E185" s="252">
        <f t="shared" si="61"/>
        <v>0</v>
      </c>
      <c r="F185" s="325"/>
      <c r="G185" s="252">
        <f t="shared" si="62"/>
        <v>0</v>
      </c>
      <c r="H185" s="327"/>
      <c r="I185" s="321"/>
      <c r="J185" s="252">
        <f t="shared" si="63"/>
        <v>0</v>
      </c>
      <c r="K185" s="325"/>
      <c r="L185" s="252">
        <f t="shared" si="64"/>
        <v>0</v>
      </c>
      <c r="M185" s="327"/>
      <c r="N185" s="321"/>
      <c r="O185" s="252">
        <f t="shared" si="65"/>
        <v>0</v>
      </c>
      <c r="P185" s="325"/>
      <c r="Q185" s="252">
        <f t="shared" si="66"/>
        <v>0</v>
      </c>
    </row>
    <row r="186" spans="2:20" ht="15" customHeight="1" outlineLevel="1">
      <c r="B186" s="319"/>
      <c r="C186" s="327"/>
      <c r="D186" s="321"/>
      <c r="E186" s="252">
        <f t="shared" si="61"/>
        <v>0</v>
      </c>
      <c r="F186" s="325"/>
      <c r="G186" s="252">
        <f t="shared" si="62"/>
        <v>0</v>
      </c>
      <c r="H186" s="327"/>
      <c r="I186" s="321"/>
      <c r="J186" s="252">
        <f t="shared" si="63"/>
        <v>0</v>
      </c>
      <c r="K186" s="325"/>
      <c r="L186" s="252">
        <f t="shared" si="64"/>
        <v>0</v>
      </c>
      <c r="M186" s="327"/>
      <c r="N186" s="321"/>
      <c r="O186" s="252">
        <f t="shared" si="65"/>
        <v>0</v>
      </c>
      <c r="P186" s="325"/>
      <c r="Q186" s="252">
        <f t="shared" si="66"/>
        <v>0</v>
      </c>
    </row>
    <row r="187" spans="2:20" ht="15.75" customHeight="1" outlineLevel="1" thickBot="1">
      <c r="B187" s="322"/>
      <c r="C187" s="328"/>
      <c r="D187" s="324"/>
      <c r="E187" s="253">
        <f>C187*D187</f>
        <v>0</v>
      </c>
      <c r="F187" s="326"/>
      <c r="G187" s="253">
        <f>C187*F187</f>
        <v>0</v>
      </c>
      <c r="H187" s="328"/>
      <c r="I187" s="324"/>
      <c r="J187" s="253">
        <f>H187*I187</f>
        <v>0</v>
      </c>
      <c r="K187" s="326"/>
      <c r="L187" s="253">
        <f>H187*K187</f>
        <v>0</v>
      </c>
      <c r="M187" s="328"/>
      <c r="N187" s="324"/>
      <c r="O187" s="253">
        <f t="shared" si="65"/>
        <v>0</v>
      </c>
      <c r="P187" s="326"/>
      <c r="Q187" s="253">
        <f>M187*P187</f>
        <v>0</v>
      </c>
    </row>
    <row r="188" spans="2:20" ht="13.5" thickBot="1"/>
    <row r="189" spans="2:20" ht="16.5" thickBot="1">
      <c r="B189" s="703" t="s">
        <v>335</v>
      </c>
      <c r="C189" s="704"/>
      <c r="D189" s="705"/>
      <c r="E189" s="148">
        <f>SUM(E175:E187)</f>
        <v>0</v>
      </c>
      <c r="F189" s="570"/>
      <c r="G189" s="148">
        <f>SUM(G175:G187)</f>
        <v>0</v>
      </c>
      <c r="H189" s="706"/>
      <c r="I189" s="707" t="s">
        <v>189</v>
      </c>
      <c r="J189" s="148">
        <f>SUM(J175:J187)</f>
        <v>0</v>
      </c>
      <c r="K189" s="570"/>
      <c r="L189" s="148">
        <f>SUM(L175:L187)</f>
        <v>0</v>
      </c>
      <c r="M189" s="706"/>
      <c r="N189" s="707" t="s">
        <v>189</v>
      </c>
      <c r="O189" s="148">
        <f>SUM(O175:O187)</f>
        <v>0</v>
      </c>
      <c r="P189" s="570"/>
      <c r="Q189" s="148">
        <f>SUM(Q175:Q187)</f>
        <v>0</v>
      </c>
    </row>
    <row r="190" spans="2:20" s="292" customFormat="1" ht="15.75" thickBot="1">
      <c r="D190" s="575"/>
      <c r="E190" s="576"/>
      <c r="G190" s="575"/>
      <c r="H190" s="576"/>
      <c r="I190" s="577"/>
      <c r="J190" s="576"/>
      <c r="L190" s="577"/>
      <c r="M190" s="576"/>
      <c r="N190" s="577"/>
      <c r="O190" s="576"/>
      <c r="Q190" s="575"/>
      <c r="R190" s="576"/>
      <c r="S190" s="575"/>
      <c r="T190" s="576"/>
    </row>
    <row r="191" spans="2:20" ht="16.5" customHeight="1" thickBot="1">
      <c r="B191" s="729" t="s">
        <v>333</v>
      </c>
      <c r="C191" s="731" t="s">
        <v>37</v>
      </c>
      <c r="D191" s="719"/>
      <c r="E191" s="719"/>
      <c r="F191" s="719"/>
      <c r="G191" s="720"/>
      <c r="H191" s="732" t="s">
        <v>186</v>
      </c>
      <c r="I191" s="733"/>
      <c r="J191" s="733"/>
      <c r="K191" s="733"/>
      <c r="L191" s="734"/>
      <c r="M191" s="718" t="s">
        <v>187</v>
      </c>
      <c r="N191" s="719"/>
      <c r="O191" s="719"/>
      <c r="P191" s="719"/>
      <c r="Q191" s="720"/>
    </row>
    <row r="192" spans="2:20" ht="16.5" customHeight="1" thickBot="1">
      <c r="B192" s="730"/>
      <c r="C192" s="721" t="s">
        <v>183</v>
      </c>
      <c r="D192" s="708" t="s">
        <v>184</v>
      </c>
      <c r="E192" s="717"/>
      <c r="F192" s="708" t="s">
        <v>185</v>
      </c>
      <c r="G192" s="709"/>
      <c r="H192" s="710" t="s">
        <v>183</v>
      </c>
      <c r="I192" s="712" t="s">
        <v>184</v>
      </c>
      <c r="J192" s="713"/>
      <c r="K192" s="712" t="s">
        <v>185</v>
      </c>
      <c r="L192" s="714"/>
      <c r="M192" s="715" t="s">
        <v>183</v>
      </c>
      <c r="N192" s="708" t="s">
        <v>184</v>
      </c>
      <c r="O192" s="717"/>
      <c r="P192" s="708" t="s">
        <v>185</v>
      </c>
      <c r="Q192" s="735"/>
    </row>
    <row r="193" spans="2:17" ht="16.5" thickBot="1">
      <c r="B193" s="569" t="s">
        <v>190</v>
      </c>
      <c r="C193" s="722"/>
      <c r="D193" s="142" t="s">
        <v>181</v>
      </c>
      <c r="E193" s="134" t="s">
        <v>182</v>
      </c>
      <c r="F193" s="264" t="s">
        <v>181</v>
      </c>
      <c r="G193" s="134" t="s">
        <v>182</v>
      </c>
      <c r="H193" s="711"/>
      <c r="I193" s="571" t="s">
        <v>181</v>
      </c>
      <c r="J193" s="135" t="s">
        <v>182</v>
      </c>
      <c r="K193" s="263" t="s">
        <v>181</v>
      </c>
      <c r="L193" s="135" t="s">
        <v>182</v>
      </c>
      <c r="M193" s="716"/>
      <c r="N193" s="142" t="s">
        <v>181</v>
      </c>
      <c r="O193" s="134" t="s">
        <v>182</v>
      </c>
      <c r="P193" s="264" t="s">
        <v>181</v>
      </c>
      <c r="Q193" s="134" t="s">
        <v>182</v>
      </c>
    </row>
    <row r="194" spans="2:17" ht="15.75" customHeight="1">
      <c r="B194" s="316"/>
      <c r="C194" s="333"/>
      <c r="D194" s="318"/>
      <c r="E194" s="251">
        <f t="shared" ref="E194:E205" si="67">C194*D194</f>
        <v>0</v>
      </c>
      <c r="F194" s="332"/>
      <c r="G194" s="251">
        <f t="shared" ref="G194:G205" si="68">C194*F194</f>
        <v>0</v>
      </c>
      <c r="H194" s="333"/>
      <c r="I194" s="318"/>
      <c r="J194" s="255">
        <f t="shared" ref="J194:J205" si="69">H194*I194</f>
        <v>0</v>
      </c>
      <c r="K194" s="332"/>
      <c r="L194" s="251">
        <f t="shared" ref="L194:L205" si="70">H194*K194</f>
        <v>0</v>
      </c>
      <c r="M194" s="333"/>
      <c r="N194" s="318"/>
      <c r="O194" s="255">
        <f>M194*N194</f>
        <v>0</v>
      </c>
      <c r="P194" s="332"/>
      <c r="Q194" s="255">
        <f>M194*P194</f>
        <v>0</v>
      </c>
    </row>
    <row r="195" spans="2:17" ht="15" customHeight="1">
      <c r="B195" s="319"/>
      <c r="C195" s="327"/>
      <c r="D195" s="321"/>
      <c r="E195" s="252">
        <f t="shared" si="67"/>
        <v>0</v>
      </c>
      <c r="F195" s="325"/>
      <c r="G195" s="252">
        <f t="shared" si="68"/>
        <v>0</v>
      </c>
      <c r="H195" s="327"/>
      <c r="I195" s="321"/>
      <c r="J195" s="252">
        <f t="shared" si="69"/>
        <v>0</v>
      </c>
      <c r="K195" s="325"/>
      <c r="L195" s="252">
        <f t="shared" si="70"/>
        <v>0</v>
      </c>
      <c r="M195" s="327"/>
      <c r="N195" s="321"/>
      <c r="O195" s="252">
        <f t="shared" ref="O195:O206" si="71">M195*N195</f>
        <v>0</v>
      </c>
      <c r="P195" s="325"/>
      <c r="Q195" s="252">
        <f t="shared" ref="Q195:Q205" si="72">M195*P195</f>
        <v>0</v>
      </c>
    </row>
    <row r="196" spans="2:17" ht="15.75" customHeight="1">
      <c r="B196" s="319"/>
      <c r="C196" s="327"/>
      <c r="D196" s="321"/>
      <c r="E196" s="252">
        <f t="shared" si="67"/>
        <v>0</v>
      </c>
      <c r="F196" s="325"/>
      <c r="G196" s="252">
        <f t="shared" si="68"/>
        <v>0</v>
      </c>
      <c r="H196" s="327"/>
      <c r="I196" s="321"/>
      <c r="J196" s="252">
        <f t="shared" si="69"/>
        <v>0</v>
      </c>
      <c r="K196" s="325"/>
      <c r="L196" s="252">
        <f t="shared" si="70"/>
        <v>0</v>
      </c>
      <c r="M196" s="327"/>
      <c r="N196" s="321"/>
      <c r="O196" s="252">
        <f t="shared" si="71"/>
        <v>0</v>
      </c>
      <c r="P196" s="325"/>
      <c r="Q196" s="252">
        <f t="shared" si="72"/>
        <v>0</v>
      </c>
    </row>
    <row r="197" spans="2:17" ht="15" customHeight="1">
      <c r="B197" s="319"/>
      <c r="C197" s="327"/>
      <c r="D197" s="321"/>
      <c r="E197" s="252">
        <f t="shared" si="67"/>
        <v>0</v>
      </c>
      <c r="F197" s="325"/>
      <c r="G197" s="252">
        <f t="shared" si="68"/>
        <v>0</v>
      </c>
      <c r="H197" s="327"/>
      <c r="I197" s="321"/>
      <c r="J197" s="252">
        <f t="shared" si="69"/>
        <v>0</v>
      </c>
      <c r="K197" s="325"/>
      <c r="L197" s="252">
        <f t="shared" si="70"/>
        <v>0</v>
      </c>
      <c r="M197" s="327"/>
      <c r="N197" s="321"/>
      <c r="O197" s="252">
        <f t="shared" si="71"/>
        <v>0</v>
      </c>
      <c r="P197" s="325"/>
      <c r="Q197" s="252">
        <f t="shared" si="72"/>
        <v>0</v>
      </c>
    </row>
    <row r="198" spans="2:17" ht="15.75" customHeight="1">
      <c r="B198" s="319"/>
      <c r="C198" s="327"/>
      <c r="D198" s="321"/>
      <c r="E198" s="252">
        <f t="shared" si="67"/>
        <v>0</v>
      </c>
      <c r="F198" s="325"/>
      <c r="G198" s="252">
        <f t="shared" si="68"/>
        <v>0</v>
      </c>
      <c r="H198" s="327"/>
      <c r="I198" s="321"/>
      <c r="J198" s="252">
        <f t="shared" si="69"/>
        <v>0</v>
      </c>
      <c r="K198" s="325"/>
      <c r="L198" s="252">
        <f t="shared" si="70"/>
        <v>0</v>
      </c>
      <c r="M198" s="327"/>
      <c r="N198" s="321"/>
      <c r="O198" s="252">
        <f t="shared" si="71"/>
        <v>0</v>
      </c>
      <c r="P198" s="325"/>
      <c r="Q198" s="252">
        <f t="shared" si="72"/>
        <v>0</v>
      </c>
    </row>
    <row r="199" spans="2:17" ht="15" customHeight="1" outlineLevel="1">
      <c r="B199" s="319"/>
      <c r="C199" s="327"/>
      <c r="D199" s="321"/>
      <c r="E199" s="252">
        <f t="shared" si="67"/>
        <v>0</v>
      </c>
      <c r="F199" s="325"/>
      <c r="G199" s="252">
        <f t="shared" si="68"/>
        <v>0</v>
      </c>
      <c r="H199" s="327"/>
      <c r="I199" s="321"/>
      <c r="J199" s="252">
        <f t="shared" si="69"/>
        <v>0</v>
      </c>
      <c r="K199" s="325"/>
      <c r="L199" s="252">
        <f t="shared" si="70"/>
        <v>0</v>
      </c>
      <c r="M199" s="327"/>
      <c r="N199" s="321"/>
      <c r="O199" s="252">
        <f t="shared" si="71"/>
        <v>0</v>
      </c>
      <c r="P199" s="325"/>
      <c r="Q199" s="252">
        <f t="shared" si="72"/>
        <v>0</v>
      </c>
    </row>
    <row r="200" spans="2:17" ht="15.75" customHeight="1" outlineLevel="1">
      <c r="B200" s="319"/>
      <c r="C200" s="327"/>
      <c r="D200" s="321"/>
      <c r="E200" s="252">
        <f t="shared" si="67"/>
        <v>0</v>
      </c>
      <c r="F200" s="325"/>
      <c r="G200" s="252">
        <f t="shared" si="68"/>
        <v>0</v>
      </c>
      <c r="H200" s="327"/>
      <c r="I200" s="321"/>
      <c r="J200" s="252">
        <f t="shared" si="69"/>
        <v>0</v>
      </c>
      <c r="K200" s="325"/>
      <c r="L200" s="252">
        <f t="shared" si="70"/>
        <v>0</v>
      </c>
      <c r="M200" s="327"/>
      <c r="N200" s="321"/>
      <c r="O200" s="252">
        <f t="shared" si="71"/>
        <v>0</v>
      </c>
      <c r="P200" s="325"/>
      <c r="Q200" s="252">
        <f t="shared" si="72"/>
        <v>0</v>
      </c>
    </row>
    <row r="201" spans="2:17" ht="15" customHeight="1" outlineLevel="1">
      <c r="B201" s="319"/>
      <c r="C201" s="327"/>
      <c r="D201" s="321"/>
      <c r="E201" s="252">
        <f t="shared" si="67"/>
        <v>0</v>
      </c>
      <c r="F201" s="325"/>
      <c r="G201" s="252">
        <f t="shared" si="68"/>
        <v>0</v>
      </c>
      <c r="H201" s="327"/>
      <c r="I201" s="321"/>
      <c r="J201" s="252">
        <f t="shared" si="69"/>
        <v>0</v>
      </c>
      <c r="K201" s="325"/>
      <c r="L201" s="252">
        <f t="shared" si="70"/>
        <v>0</v>
      </c>
      <c r="M201" s="327"/>
      <c r="N201" s="321"/>
      <c r="O201" s="252">
        <f t="shared" si="71"/>
        <v>0</v>
      </c>
      <c r="P201" s="325"/>
      <c r="Q201" s="252">
        <f t="shared" si="72"/>
        <v>0</v>
      </c>
    </row>
    <row r="202" spans="2:17" ht="15.75" customHeight="1" outlineLevel="1">
      <c r="B202" s="319"/>
      <c r="C202" s="327"/>
      <c r="D202" s="321"/>
      <c r="E202" s="252">
        <f t="shared" si="67"/>
        <v>0</v>
      </c>
      <c r="F202" s="325"/>
      <c r="G202" s="252">
        <f t="shared" si="68"/>
        <v>0</v>
      </c>
      <c r="H202" s="327"/>
      <c r="I202" s="321"/>
      <c r="J202" s="252">
        <f t="shared" si="69"/>
        <v>0</v>
      </c>
      <c r="K202" s="325"/>
      <c r="L202" s="252">
        <f t="shared" si="70"/>
        <v>0</v>
      </c>
      <c r="M202" s="327"/>
      <c r="N202" s="321"/>
      <c r="O202" s="252">
        <f t="shared" si="71"/>
        <v>0</v>
      </c>
      <c r="P202" s="325"/>
      <c r="Q202" s="252">
        <f t="shared" si="72"/>
        <v>0</v>
      </c>
    </row>
    <row r="203" spans="2:17" ht="15" customHeight="1" outlineLevel="1">
      <c r="B203" s="319"/>
      <c r="C203" s="327"/>
      <c r="D203" s="321"/>
      <c r="E203" s="252">
        <f t="shared" si="67"/>
        <v>0</v>
      </c>
      <c r="F203" s="325"/>
      <c r="G203" s="252">
        <f t="shared" si="68"/>
        <v>0</v>
      </c>
      <c r="H203" s="327"/>
      <c r="I203" s="321"/>
      <c r="J203" s="252">
        <f t="shared" si="69"/>
        <v>0</v>
      </c>
      <c r="K203" s="325"/>
      <c r="L203" s="252">
        <f t="shared" si="70"/>
        <v>0</v>
      </c>
      <c r="M203" s="327"/>
      <c r="N203" s="321"/>
      <c r="O203" s="252">
        <f t="shared" si="71"/>
        <v>0</v>
      </c>
      <c r="P203" s="325"/>
      <c r="Q203" s="252">
        <f t="shared" si="72"/>
        <v>0</v>
      </c>
    </row>
    <row r="204" spans="2:17" ht="15.75" customHeight="1" outlineLevel="1">
      <c r="B204" s="319"/>
      <c r="C204" s="327"/>
      <c r="D204" s="321"/>
      <c r="E204" s="252">
        <f t="shared" si="67"/>
        <v>0</v>
      </c>
      <c r="F204" s="325"/>
      <c r="G204" s="252">
        <f t="shared" si="68"/>
        <v>0</v>
      </c>
      <c r="H204" s="327"/>
      <c r="I204" s="321"/>
      <c r="J204" s="252">
        <f t="shared" si="69"/>
        <v>0</v>
      </c>
      <c r="K204" s="325"/>
      <c r="L204" s="252">
        <f t="shared" si="70"/>
        <v>0</v>
      </c>
      <c r="M204" s="327"/>
      <c r="N204" s="321"/>
      <c r="O204" s="252">
        <f t="shared" si="71"/>
        <v>0</v>
      </c>
      <c r="P204" s="325"/>
      <c r="Q204" s="252">
        <f t="shared" si="72"/>
        <v>0</v>
      </c>
    </row>
    <row r="205" spans="2:17" ht="15" customHeight="1" outlineLevel="1">
      <c r="B205" s="319"/>
      <c r="C205" s="327"/>
      <c r="D205" s="321"/>
      <c r="E205" s="252">
        <f t="shared" si="67"/>
        <v>0</v>
      </c>
      <c r="F205" s="325"/>
      <c r="G205" s="252">
        <f t="shared" si="68"/>
        <v>0</v>
      </c>
      <c r="H205" s="327"/>
      <c r="I205" s="321"/>
      <c r="J205" s="252">
        <f t="shared" si="69"/>
        <v>0</v>
      </c>
      <c r="K205" s="325"/>
      <c r="L205" s="252">
        <f t="shared" si="70"/>
        <v>0</v>
      </c>
      <c r="M205" s="327"/>
      <c r="N205" s="321"/>
      <c r="O205" s="252">
        <f t="shared" si="71"/>
        <v>0</v>
      </c>
      <c r="P205" s="325"/>
      <c r="Q205" s="252">
        <f t="shared" si="72"/>
        <v>0</v>
      </c>
    </row>
    <row r="206" spans="2:17" ht="15.75" customHeight="1" outlineLevel="1" thickBot="1">
      <c r="B206" s="322"/>
      <c r="C206" s="328"/>
      <c r="D206" s="324"/>
      <c r="E206" s="253">
        <f>C206*D206</f>
        <v>0</v>
      </c>
      <c r="F206" s="326"/>
      <c r="G206" s="253">
        <f>C206*F206</f>
        <v>0</v>
      </c>
      <c r="H206" s="328"/>
      <c r="I206" s="324"/>
      <c r="J206" s="253">
        <f>H206*I206</f>
        <v>0</v>
      </c>
      <c r="K206" s="326"/>
      <c r="L206" s="253">
        <f>H206*K206</f>
        <v>0</v>
      </c>
      <c r="M206" s="328"/>
      <c r="N206" s="324"/>
      <c r="O206" s="253">
        <f t="shared" si="71"/>
        <v>0</v>
      </c>
      <c r="P206" s="326"/>
      <c r="Q206" s="253">
        <f>M206*P206</f>
        <v>0</v>
      </c>
    </row>
    <row r="207" spans="2:17" ht="13.5" thickBot="1"/>
    <row r="208" spans="2:17" ht="16.5" thickBot="1">
      <c r="B208" s="703" t="s">
        <v>336</v>
      </c>
      <c r="C208" s="704"/>
      <c r="D208" s="705"/>
      <c r="E208" s="148">
        <f>SUM(E194:E206)</f>
        <v>0</v>
      </c>
      <c r="F208" s="570"/>
      <c r="G208" s="148">
        <f>SUM(G194:G206)</f>
        <v>0</v>
      </c>
      <c r="H208" s="706"/>
      <c r="I208" s="707" t="s">
        <v>189</v>
      </c>
      <c r="J208" s="148">
        <f>SUM(J194:J206)</f>
        <v>0</v>
      </c>
      <c r="K208" s="570"/>
      <c r="L208" s="148">
        <f>SUM(L194:L206)</f>
        <v>0</v>
      </c>
      <c r="M208" s="706"/>
      <c r="N208" s="707" t="s">
        <v>189</v>
      </c>
      <c r="O208" s="148">
        <f>SUM(O194:O206)</f>
        <v>0</v>
      </c>
      <c r="P208" s="570"/>
      <c r="Q208" s="148">
        <f>SUM(Q194:Q206)</f>
        <v>0</v>
      </c>
    </row>
    <row r="209" spans="2:17" ht="13.5" thickBot="1"/>
    <row r="210" spans="2:17" ht="16.5" customHeight="1" thickBot="1">
      <c r="B210" s="729" t="s">
        <v>332</v>
      </c>
      <c r="C210" s="731" t="s">
        <v>37</v>
      </c>
      <c r="D210" s="719"/>
      <c r="E210" s="719"/>
      <c r="F210" s="719"/>
      <c r="G210" s="720"/>
      <c r="H210" s="732" t="s">
        <v>186</v>
      </c>
      <c r="I210" s="733"/>
      <c r="J210" s="733"/>
      <c r="K210" s="733"/>
      <c r="L210" s="734"/>
      <c r="M210" s="718" t="s">
        <v>187</v>
      </c>
      <c r="N210" s="719"/>
      <c r="O210" s="719"/>
      <c r="P210" s="719"/>
      <c r="Q210" s="720"/>
    </row>
    <row r="211" spans="2:17" ht="16.5" customHeight="1" thickBot="1">
      <c r="B211" s="730"/>
      <c r="C211" s="721" t="s">
        <v>183</v>
      </c>
      <c r="D211" s="708" t="s">
        <v>184</v>
      </c>
      <c r="E211" s="717"/>
      <c r="F211" s="708" t="s">
        <v>185</v>
      </c>
      <c r="G211" s="709"/>
      <c r="H211" s="710" t="s">
        <v>183</v>
      </c>
      <c r="I211" s="712" t="s">
        <v>184</v>
      </c>
      <c r="J211" s="713"/>
      <c r="K211" s="712" t="s">
        <v>185</v>
      </c>
      <c r="L211" s="714"/>
      <c r="M211" s="715" t="s">
        <v>183</v>
      </c>
      <c r="N211" s="708" t="s">
        <v>184</v>
      </c>
      <c r="O211" s="717"/>
      <c r="P211" s="708" t="s">
        <v>185</v>
      </c>
      <c r="Q211" s="735"/>
    </row>
    <row r="212" spans="2:17" ht="16.5" thickBot="1">
      <c r="B212" s="569" t="s">
        <v>190</v>
      </c>
      <c r="C212" s="722"/>
      <c r="D212" s="142" t="s">
        <v>181</v>
      </c>
      <c r="E212" s="134" t="s">
        <v>182</v>
      </c>
      <c r="F212" s="264" t="s">
        <v>181</v>
      </c>
      <c r="G212" s="134" t="s">
        <v>182</v>
      </c>
      <c r="H212" s="711"/>
      <c r="I212" s="571" t="s">
        <v>181</v>
      </c>
      <c r="J212" s="135" t="s">
        <v>182</v>
      </c>
      <c r="K212" s="263" t="s">
        <v>181</v>
      </c>
      <c r="L212" s="135" t="s">
        <v>182</v>
      </c>
      <c r="M212" s="716"/>
      <c r="N212" s="142" t="s">
        <v>181</v>
      </c>
      <c r="O212" s="134" t="s">
        <v>182</v>
      </c>
      <c r="P212" s="264" t="s">
        <v>181</v>
      </c>
      <c r="Q212" s="134" t="s">
        <v>182</v>
      </c>
    </row>
    <row r="213" spans="2:17" ht="15.75" customHeight="1">
      <c r="B213" s="316"/>
      <c r="C213" s="333"/>
      <c r="D213" s="318"/>
      <c r="E213" s="251">
        <f t="shared" ref="E213:E224" si="73">C213*D213</f>
        <v>0</v>
      </c>
      <c r="F213" s="332"/>
      <c r="G213" s="251">
        <f t="shared" ref="G213:G224" si="74">C213*F213</f>
        <v>0</v>
      </c>
      <c r="H213" s="333"/>
      <c r="I213" s="318"/>
      <c r="J213" s="255">
        <f t="shared" ref="J213:J224" si="75">H213*I213</f>
        <v>0</v>
      </c>
      <c r="K213" s="332"/>
      <c r="L213" s="251">
        <f t="shared" ref="L213:L224" si="76">H213*K213</f>
        <v>0</v>
      </c>
      <c r="M213" s="333"/>
      <c r="N213" s="318"/>
      <c r="O213" s="255">
        <f>M213*N213</f>
        <v>0</v>
      </c>
      <c r="P213" s="332"/>
      <c r="Q213" s="255">
        <f>M213*P213</f>
        <v>0</v>
      </c>
    </row>
    <row r="214" spans="2:17" ht="15" customHeight="1">
      <c r="B214" s="319"/>
      <c r="C214" s="327"/>
      <c r="D214" s="321"/>
      <c r="E214" s="252">
        <f t="shared" si="73"/>
        <v>0</v>
      </c>
      <c r="F214" s="325"/>
      <c r="G214" s="252">
        <f t="shared" si="74"/>
        <v>0</v>
      </c>
      <c r="H214" s="327"/>
      <c r="I214" s="321"/>
      <c r="J214" s="252">
        <f t="shared" si="75"/>
        <v>0</v>
      </c>
      <c r="K214" s="325"/>
      <c r="L214" s="252">
        <f t="shared" si="76"/>
        <v>0</v>
      </c>
      <c r="M214" s="327"/>
      <c r="N214" s="321"/>
      <c r="O214" s="252">
        <f t="shared" ref="O214:O225" si="77">M214*N214</f>
        <v>0</v>
      </c>
      <c r="P214" s="325"/>
      <c r="Q214" s="252">
        <f t="shared" ref="Q214:Q224" si="78">M214*P214</f>
        <v>0</v>
      </c>
    </row>
    <row r="215" spans="2:17" ht="15.75" customHeight="1">
      <c r="B215" s="319"/>
      <c r="C215" s="327"/>
      <c r="D215" s="321"/>
      <c r="E215" s="252">
        <f t="shared" si="73"/>
        <v>0</v>
      </c>
      <c r="F215" s="325"/>
      <c r="G215" s="252">
        <f t="shared" si="74"/>
        <v>0</v>
      </c>
      <c r="H215" s="327"/>
      <c r="I215" s="321"/>
      <c r="J215" s="252">
        <f t="shared" si="75"/>
        <v>0</v>
      </c>
      <c r="K215" s="325"/>
      <c r="L215" s="252">
        <f t="shared" si="76"/>
        <v>0</v>
      </c>
      <c r="M215" s="327"/>
      <c r="N215" s="321"/>
      <c r="O215" s="252">
        <f t="shared" si="77"/>
        <v>0</v>
      </c>
      <c r="P215" s="325"/>
      <c r="Q215" s="252">
        <f t="shared" si="78"/>
        <v>0</v>
      </c>
    </row>
    <row r="216" spans="2:17" ht="15" customHeight="1">
      <c r="B216" s="319"/>
      <c r="C216" s="327"/>
      <c r="D216" s="321"/>
      <c r="E216" s="252">
        <f t="shared" si="73"/>
        <v>0</v>
      </c>
      <c r="F216" s="325"/>
      <c r="G216" s="252">
        <f t="shared" si="74"/>
        <v>0</v>
      </c>
      <c r="H216" s="327"/>
      <c r="I216" s="321"/>
      <c r="J216" s="252">
        <f t="shared" si="75"/>
        <v>0</v>
      </c>
      <c r="K216" s="325"/>
      <c r="L216" s="252">
        <f t="shared" si="76"/>
        <v>0</v>
      </c>
      <c r="M216" s="327"/>
      <c r="N216" s="321"/>
      <c r="O216" s="252">
        <f t="shared" si="77"/>
        <v>0</v>
      </c>
      <c r="P216" s="325"/>
      <c r="Q216" s="252">
        <f t="shared" si="78"/>
        <v>0</v>
      </c>
    </row>
    <row r="217" spans="2:17" ht="15.75" customHeight="1">
      <c r="B217" s="319"/>
      <c r="C217" s="327"/>
      <c r="D217" s="321"/>
      <c r="E217" s="252">
        <f t="shared" si="73"/>
        <v>0</v>
      </c>
      <c r="F217" s="325"/>
      <c r="G217" s="252">
        <f t="shared" si="74"/>
        <v>0</v>
      </c>
      <c r="H217" s="327"/>
      <c r="I217" s="321"/>
      <c r="J217" s="252">
        <f t="shared" si="75"/>
        <v>0</v>
      </c>
      <c r="K217" s="325"/>
      <c r="L217" s="252">
        <f t="shared" si="76"/>
        <v>0</v>
      </c>
      <c r="M217" s="327"/>
      <c r="N217" s="321"/>
      <c r="O217" s="252">
        <f t="shared" si="77"/>
        <v>0</v>
      </c>
      <c r="P217" s="325"/>
      <c r="Q217" s="252">
        <f t="shared" si="78"/>
        <v>0</v>
      </c>
    </row>
    <row r="218" spans="2:17" ht="15" customHeight="1" outlineLevel="1">
      <c r="B218" s="319"/>
      <c r="C218" s="327"/>
      <c r="D218" s="321"/>
      <c r="E218" s="252">
        <f t="shared" si="73"/>
        <v>0</v>
      </c>
      <c r="F218" s="325"/>
      <c r="G218" s="252">
        <f t="shared" si="74"/>
        <v>0</v>
      </c>
      <c r="H218" s="327"/>
      <c r="I218" s="321"/>
      <c r="J218" s="252">
        <f t="shared" si="75"/>
        <v>0</v>
      </c>
      <c r="K218" s="325"/>
      <c r="L218" s="252">
        <f t="shared" si="76"/>
        <v>0</v>
      </c>
      <c r="M218" s="327"/>
      <c r="N218" s="321"/>
      <c r="O218" s="252">
        <f t="shared" si="77"/>
        <v>0</v>
      </c>
      <c r="P218" s="325"/>
      <c r="Q218" s="252">
        <f t="shared" si="78"/>
        <v>0</v>
      </c>
    </row>
    <row r="219" spans="2:17" ht="15.75" customHeight="1" outlineLevel="1">
      <c r="B219" s="319"/>
      <c r="C219" s="327"/>
      <c r="D219" s="321"/>
      <c r="E219" s="252">
        <f t="shared" si="73"/>
        <v>0</v>
      </c>
      <c r="F219" s="325"/>
      <c r="G219" s="252">
        <f t="shared" si="74"/>
        <v>0</v>
      </c>
      <c r="H219" s="327"/>
      <c r="I219" s="321"/>
      <c r="J219" s="252">
        <f t="shared" si="75"/>
        <v>0</v>
      </c>
      <c r="K219" s="325"/>
      <c r="L219" s="252">
        <f t="shared" si="76"/>
        <v>0</v>
      </c>
      <c r="M219" s="327"/>
      <c r="N219" s="321"/>
      <c r="O219" s="252">
        <f t="shared" si="77"/>
        <v>0</v>
      </c>
      <c r="P219" s="325"/>
      <c r="Q219" s="252">
        <f t="shared" si="78"/>
        <v>0</v>
      </c>
    </row>
    <row r="220" spans="2:17" ht="15" customHeight="1" outlineLevel="1">
      <c r="B220" s="319"/>
      <c r="C220" s="327"/>
      <c r="D220" s="321"/>
      <c r="E220" s="252">
        <f t="shared" si="73"/>
        <v>0</v>
      </c>
      <c r="F220" s="325"/>
      <c r="G220" s="252">
        <f t="shared" si="74"/>
        <v>0</v>
      </c>
      <c r="H220" s="327"/>
      <c r="I220" s="321"/>
      <c r="J220" s="252">
        <f t="shared" si="75"/>
        <v>0</v>
      </c>
      <c r="K220" s="325"/>
      <c r="L220" s="252">
        <f t="shared" si="76"/>
        <v>0</v>
      </c>
      <c r="M220" s="327"/>
      <c r="N220" s="321"/>
      <c r="O220" s="252">
        <f t="shared" si="77"/>
        <v>0</v>
      </c>
      <c r="P220" s="325"/>
      <c r="Q220" s="252">
        <f t="shared" si="78"/>
        <v>0</v>
      </c>
    </row>
    <row r="221" spans="2:17" ht="15.75" customHeight="1" outlineLevel="1">
      <c r="B221" s="319"/>
      <c r="C221" s="327"/>
      <c r="D221" s="321"/>
      <c r="E221" s="252">
        <f t="shared" si="73"/>
        <v>0</v>
      </c>
      <c r="F221" s="325"/>
      <c r="G221" s="252">
        <f t="shared" si="74"/>
        <v>0</v>
      </c>
      <c r="H221" s="327"/>
      <c r="I221" s="321"/>
      <c r="J221" s="252">
        <f t="shared" si="75"/>
        <v>0</v>
      </c>
      <c r="K221" s="325"/>
      <c r="L221" s="252">
        <f t="shared" si="76"/>
        <v>0</v>
      </c>
      <c r="M221" s="327"/>
      <c r="N221" s="321"/>
      <c r="O221" s="252">
        <f t="shared" si="77"/>
        <v>0</v>
      </c>
      <c r="P221" s="325"/>
      <c r="Q221" s="252">
        <f t="shared" si="78"/>
        <v>0</v>
      </c>
    </row>
    <row r="222" spans="2:17" ht="15" customHeight="1" outlineLevel="1">
      <c r="B222" s="319"/>
      <c r="C222" s="327"/>
      <c r="D222" s="321"/>
      <c r="E222" s="252">
        <f t="shared" si="73"/>
        <v>0</v>
      </c>
      <c r="F222" s="325"/>
      <c r="G222" s="252">
        <f t="shared" si="74"/>
        <v>0</v>
      </c>
      <c r="H222" s="327"/>
      <c r="I222" s="321"/>
      <c r="J222" s="252">
        <f t="shared" si="75"/>
        <v>0</v>
      </c>
      <c r="K222" s="325"/>
      <c r="L222" s="252">
        <f t="shared" si="76"/>
        <v>0</v>
      </c>
      <c r="M222" s="327"/>
      <c r="N222" s="321"/>
      <c r="O222" s="252">
        <f t="shared" si="77"/>
        <v>0</v>
      </c>
      <c r="P222" s="325"/>
      <c r="Q222" s="252">
        <f t="shared" si="78"/>
        <v>0</v>
      </c>
    </row>
    <row r="223" spans="2:17" ht="15.75" customHeight="1" outlineLevel="1">
      <c r="B223" s="319"/>
      <c r="C223" s="327"/>
      <c r="D223" s="321"/>
      <c r="E223" s="252">
        <f t="shared" si="73"/>
        <v>0</v>
      </c>
      <c r="F223" s="325"/>
      <c r="G223" s="252">
        <f t="shared" si="74"/>
        <v>0</v>
      </c>
      <c r="H223" s="327"/>
      <c r="I223" s="321"/>
      <c r="J223" s="252">
        <f t="shared" si="75"/>
        <v>0</v>
      </c>
      <c r="K223" s="325"/>
      <c r="L223" s="252">
        <f t="shared" si="76"/>
        <v>0</v>
      </c>
      <c r="M223" s="327"/>
      <c r="N223" s="321"/>
      <c r="O223" s="252">
        <f t="shared" si="77"/>
        <v>0</v>
      </c>
      <c r="P223" s="325"/>
      <c r="Q223" s="252">
        <f t="shared" si="78"/>
        <v>0</v>
      </c>
    </row>
    <row r="224" spans="2:17" ht="15" customHeight="1" outlineLevel="1">
      <c r="B224" s="319"/>
      <c r="C224" s="327"/>
      <c r="D224" s="321"/>
      <c r="E224" s="252">
        <f t="shared" si="73"/>
        <v>0</v>
      </c>
      <c r="F224" s="325"/>
      <c r="G224" s="252">
        <f t="shared" si="74"/>
        <v>0</v>
      </c>
      <c r="H224" s="327"/>
      <c r="I224" s="321"/>
      <c r="J224" s="252">
        <f t="shared" si="75"/>
        <v>0</v>
      </c>
      <c r="K224" s="325"/>
      <c r="L224" s="252">
        <f t="shared" si="76"/>
        <v>0</v>
      </c>
      <c r="M224" s="327"/>
      <c r="N224" s="321"/>
      <c r="O224" s="252">
        <f t="shared" si="77"/>
        <v>0</v>
      </c>
      <c r="P224" s="325"/>
      <c r="Q224" s="252">
        <f t="shared" si="78"/>
        <v>0</v>
      </c>
    </row>
    <row r="225" spans="2:17" ht="15.75" customHeight="1" outlineLevel="1" thickBot="1">
      <c r="B225" s="322"/>
      <c r="C225" s="328"/>
      <c r="D225" s="324"/>
      <c r="E225" s="253">
        <f>C225*D225</f>
        <v>0</v>
      </c>
      <c r="F225" s="326"/>
      <c r="G225" s="253">
        <f>C225*F225</f>
        <v>0</v>
      </c>
      <c r="H225" s="328"/>
      <c r="I225" s="324"/>
      <c r="J225" s="253">
        <f>H225*I225</f>
        <v>0</v>
      </c>
      <c r="K225" s="326"/>
      <c r="L225" s="253">
        <f>H225*K225</f>
        <v>0</v>
      </c>
      <c r="M225" s="328"/>
      <c r="N225" s="324"/>
      <c r="O225" s="253">
        <f t="shared" si="77"/>
        <v>0</v>
      </c>
      <c r="P225" s="326"/>
      <c r="Q225" s="253">
        <f>M225*P225</f>
        <v>0</v>
      </c>
    </row>
    <row r="226" spans="2:17" ht="13.5" thickBot="1"/>
    <row r="227" spans="2:17" ht="16.5" thickBot="1">
      <c r="B227" s="703" t="s">
        <v>339</v>
      </c>
      <c r="C227" s="704"/>
      <c r="D227" s="705"/>
      <c r="E227" s="148">
        <f>SUM(E213:E225)</f>
        <v>0</v>
      </c>
      <c r="F227" s="570"/>
      <c r="G227" s="148">
        <f>SUM(G213:G225)</f>
        <v>0</v>
      </c>
      <c r="H227" s="706"/>
      <c r="I227" s="707" t="s">
        <v>189</v>
      </c>
      <c r="J227" s="148">
        <f>SUM(J213:J225)</f>
        <v>0</v>
      </c>
      <c r="K227" s="570"/>
      <c r="L227" s="148">
        <f>SUM(L213:L225)</f>
        <v>0</v>
      </c>
      <c r="M227" s="706"/>
      <c r="N227" s="707" t="s">
        <v>189</v>
      </c>
      <c r="O227" s="148">
        <f>SUM(O213:O225)</f>
        <v>0</v>
      </c>
      <c r="P227" s="570"/>
      <c r="Q227" s="148">
        <f>SUM(Q213:Q225)</f>
        <v>0</v>
      </c>
    </row>
    <row r="228" spans="2:17"/>
    <row r="229" spans="2:17"/>
  </sheetData>
  <sheetProtection algorithmName="SHA-512" hashValue="6gjONdr26cd2SYrSKWaBYpegro0LblDIWmY43tIP5t3wG9NL43/2fS9+ZN7qMKx0xcknwGqjmrn+BJFo4zYOsg==" saltValue="N/JYx3ounPtJyOQuVYBQIA==" spinCount="100000" sheet="1" selectLockedCells="1"/>
  <mergeCells count="138">
    <mergeCell ref="P29:P30"/>
    <mergeCell ref="B61:D61"/>
    <mergeCell ref="B168:D168"/>
    <mergeCell ref="P135:T135"/>
    <mergeCell ref="F136:F137"/>
    <mergeCell ref="G136:H136"/>
    <mergeCell ref="I136:J136"/>
    <mergeCell ref="K136:K137"/>
    <mergeCell ref="L136:M136"/>
    <mergeCell ref="N136:O136"/>
    <mergeCell ref="P136:P137"/>
    <mergeCell ref="Q136:R136"/>
    <mergeCell ref="S136:T136"/>
    <mergeCell ref="F135:J135"/>
    <mergeCell ref="B135:B136"/>
    <mergeCell ref="C135:E136"/>
    <mergeCell ref="K135:O135"/>
    <mergeCell ref="Q101:R101"/>
    <mergeCell ref="S101:T101"/>
    <mergeCell ref="B133:D133"/>
    <mergeCell ref="F101:F102"/>
    <mergeCell ref="G101:H101"/>
    <mergeCell ref="I101:J101"/>
    <mergeCell ref="K101:K102"/>
    <mergeCell ref="B7:O7"/>
    <mergeCell ref="B11:O11"/>
    <mergeCell ref="B8:O8"/>
    <mergeCell ref="B10:O10"/>
    <mergeCell ref="C28:E29"/>
    <mergeCell ref="B28:B29"/>
    <mergeCell ref="F29:F30"/>
    <mergeCell ref="F28:J28"/>
    <mergeCell ref="G29:H29"/>
    <mergeCell ref="N29:O29"/>
    <mergeCell ref="L29:M29"/>
    <mergeCell ref="K29:K30"/>
    <mergeCell ref="K28:O28"/>
    <mergeCell ref="C1:N1"/>
    <mergeCell ref="M24:N24"/>
    <mergeCell ref="K100:O100"/>
    <mergeCell ref="M16:O16"/>
    <mergeCell ref="J16:L16"/>
    <mergeCell ref="D16:F16"/>
    <mergeCell ref="G16:I16"/>
    <mergeCell ref="G24:H24"/>
    <mergeCell ref="B97:D97"/>
    <mergeCell ref="G65:H65"/>
    <mergeCell ref="I65:J65"/>
    <mergeCell ref="B64:B65"/>
    <mergeCell ref="C64:E65"/>
    <mergeCell ref="I29:J29"/>
    <mergeCell ref="F65:F66"/>
    <mergeCell ref="F64:J64"/>
    <mergeCell ref="J24:K24"/>
    <mergeCell ref="K65:K66"/>
    <mergeCell ref="B12:O12"/>
    <mergeCell ref="C3:N3"/>
    <mergeCell ref="B14:O14"/>
    <mergeCell ref="B100:B101"/>
    <mergeCell ref="C100:E101"/>
    <mergeCell ref="F100:J100"/>
    <mergeCell ref="B5:O5"/>
    <mergeCell ref="B6:O6"/>
    <mergeCell ref="B9:O9"/>
    <mergeCell ref="P192:Q192"/>
    <mergeCell ref="F61:G61"/>
    <mergeCell ref="K61:L61"/>
    <mergeCell ref="P61:Q61"/>
    <mergeCell ref="P133:Q133"/>
    <mergeCell ref="F168:G168"/>
    <mergeCell ref="K168:L168"/>
    <mergeCell ref="P168:Q168"/>
    <mergeCell ref="B172:B173"/>
    <mergeCell ref="C172:G172"/>
    <mergeCell ref="H172:L172"/>
    <mergeCell ref="M172:Q172"/>
    <mergeCell ref="C173:C174"/>
    <mergeCell ref="D173:E173"/>
    <mergeCell ref="F173:G173"/>
    <mergeCell ref="H173:H174"/>
    <mergeCell ref="I173:J173"/>
    <mergeCell ref="K173:L173"/>
    <mergeCell ref="M173:M174"/>
    <mergeCell ref="N173:O173"/>
    <mergeCell ref="P173:Q173"/>
    <mergeCell ref="E19:F19"/>
    <mergeCell ref="E21:F21"/>
    <mergeCell ref="E23:F23"/>
    <mergeCell ref="F133:G133"/>
    <mergeCell ref="K133:L133"/>
    <mergeCell ref="B210:B211"/>
    <mergeCell ref="C210:G210"/>
    <mergeCell ref="H210:L210"/>
    <mergeCell ref="M210:Q210"/>
    <mergeCell ref="C211:C212"/>
    <mergeCell ref="D211:E211"/>
    <mergeCell ref="F211:G211"/>
    <mergeCell ref="H211:H212"/>
    <mergeCell ref="I211:J211"/>
    <mergeCell ref="K211:L211"/>
    <mergeCell ref="M211:M212"/>
    <mergeCell ref="N211:O211"/>
    <mergeCell ref="P211:Q211"/>
    <mergeCell ref="B191:B192"/>
    <mergeCell ref="C191:G191"/>
    <mergeCell ref="H191:L191"/>
    <mergeCell ref="P28:T28"/>
    <mergeCell ref="Q29:R29"/>
    <mergeCell ref="S29:T29"/>
    <mergeCell ref="H208:I208"/>
    <mergeCell ref="M208:N208"/>
    <mergeCell ref="H227:I227"/>
    <mergeCell ref="M227:N227"/>
    <mergeCell ref="B208:D208"/>
    <mergeCell ref="B227:D227"/>
    <mergeCell ref="P64:T64"/>
    <mergeCell ref="P65:P66"/>
    <mergeCell ref="Q65:R65"/>
    <mergeCell ref="N101:O101"/>
    <mergeCell ref="P101:P102"/>
    <mergeCell ref="P100:T100"/>
    <mergeCell ref="S65:T65"/>
    <mergeCell ref="L65:M65"/>
    <mergeCell ref="N65:O65"/>
    <mergeCell ref="L64:O64"/>
    <mergeCell ref="L101:M101"/>
    <mergeCell ref="B189:D189"/>
    <mergeCell ref="H189:I189"/>
    <mergeCell ref="M189:N189"/>
    <mergeCell ref="F192:G192"/>
    <mergeCell ref="H192:H193"/>
    <mergeCell ref="I192:J192"/>
    <mergeCell ref="K192:L192"/>
    <mergeCell ref="M192:M193"/>
    <mergeCell ref="N192:O192"/>
    <mergeCell ref="M191:Q191"/>
    <mergeCell ref="C192:C193"/>
    <mergeCell ref="D192:E192"/>
  </mergeCells>
  <phoneticPr fontId="4" type="noConversion"/>
  <printOptions horizontalCentered="1"/>
  <pageMargins left="0.70866141732283472" right="0.70866141732283472" top="0.74803149606299213" bottom="0.74803149606299213" header="0.31496062992125984" footer="0.31496062992125984"/>
  <pageSetup paperSize="8" scale="49" fitToHeight="2" orientation="landscape" r:id="rId1"/>
  <headerFooter>
    <oddHeader>&amp;L&amp;D&amp;C&amp;F&amp;R&amp;T</oddHeader>
    <oddFooter>&amp;L&amp;P &amp;"Arial,Italic"of &amp;"Arial,Regular"&amp;N&amp;C&amp;A</oddFooter>
  </headerFooter>
  <rowBreaks count="1" manualBreakCount="1">
    <brk id="118" max="2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pageSetUpPr fitToPage="1"/>
  </sheetPr>
  <dimension ref="A1:U45"/>
  <sheetViews>
    <sheetView zoomScaleNormal="100" workbookViewId="0">
      <selection activeCell="E14" sqref="E14"/>
    </sheetView>
  </sheetViews>
  <sheetFormatPr defaultColWidth="0" defaultRowHeight="15" zeroHeight="1"/>
  <cols>
    <col min="1" max="1" width="8.88671875" style="1" customWidth="1"/>
    <col min="2" max="2" width="16.33203125" style="1" customWidth="1"/>
    <col min="3" max="3" width="24.77734375" style="1" bestFit="1" customWidth="1"/>
    <col min="4" max="4" width="15.109375" style="1" customWidth="1"/>
    <col min="5" max="11" width="8.88671875" style="1" customWidth="1"/>
    <col min="12" max="12" width="12.77734375" style="1" customWidth="1"/>
    <col min="13" max="15" width="8.88671875" style="1" customWidth="1"/>
    <col min="16" max="21" width="0" style="1" hidden="1" customWidth="1"/>
    <col min="22" max="16384" width="8.88671875" style="1" hidden="1"/>
  </cols>
  <sheetData>
    <row r="1" spans="1:21" ht="26.25">
      <c r="A1" s="355"/>
      <c r="B1" s="565" t="str">
        <f>Summary!B1</f>
        <v>TMTii 52</v>
      </c>
      <c r="C1" s="630" t="s">
        <v>251</v>
      </c>
      <c r="D1" s="630"/>
      <c r="E1" s="630"/>
      <c r="F1" s="630"/>
      <c r="G1" s="630"/>
      <c r="H1" s="630"/>
      <c r="I1" s="630"/>
      <c r="J1" s="630"/>
      <c r="K1" s="630"/>
      <c r="L1" s="630"/>
      <c r="M1" s="630"/>
      <c r="N1" s="292"/>
      <c r="O1" s="355"/>
      <c r="P1" s="355"/>
      <c r="Q1" s="355"/>
      <c r="R1" s="355"/>
      <c r="S1" s="355"/>
      <c r="T1" s="355"/>
      <c r="U1" s="355"/>
    </row>
    <row r="2" spans="1:21" ht="16.5" thickBot="1">
      <c r="A2" s="355"/>
      <c r="B2" s="290"/>
      <c r="C2" s="291"/>
      <c r="D2" s="291"/>
      <c r="E2" s="291"/>
      <c r="F2" s="291"/>
      <c r="G2" s="291"/>
      <c r="H2" s="291"/>
      <c r="I2" s="291"/>
      <c r="J2" s="291"/>
      <c r="K2" s="291"/>
      <c r="L2" s="291"/>
      <c r="M2" s="291"/>
      <c r="N2" s="291"/>
      <c r="O2" s="355"/>
      <c r="P2" s="355"/>
      <c r="Q2" s="355"/>
      <c r="R2" s="355"/>
      <c r="S2" s="355"/>
      <c r="T2" s="355"/>
      <c r="U2" s="355"/>
    </row>
    <row r="3" spans="1:21" ht="16.5" thickBot="1">
      <c r="A3" s="355"/>
      <c r="B3" s="535" t="s">
        <v>255</v>
      </c>
      <c r="C3" s="637" t="str">
        <f>Summary!E3</f>
        <v>Please Enter Company Name Here</v>
      </c>
      <c r="D3" s="757"/>
      <c r="E3" s="757"/>
      <c r="F3" s="757"/>
      <c r="G3" s="757"/>
      <c r="H3" s="757"/>
      <c r="I3" s="757"/>
      <c r="J3" s="757"/>
      <c r="K3" s="757"/>
      <c r="L3" s="757"/>
      <c r="M3" s="757"/>
      <c r="N3" s="758"/>
      <c r="O3" s="355"/>
      <c r="P3" s="355"/>
      <c r="Q3" s="355"/>
      <c r="R3" s="355"/>
      <c r="S3" s="355"/>
      <c r="T3" s="355"/>
      <c r="U3" s="355"/>
    </row>
    <row r="4" spans="1:21">
      <c r="A4" s="355"/>
      <c r="B4" s="355"/>
      <c r="C4" s="355"/>
      <c r="D4" s="355"/>
      <c r="E4" s="355"/>
      <c r="F4" s="355"/>
      <c r="G4" s="355"/>
      <c r="H4" s="355"/>
      <c r="I4" s="355"/>
      <c r="J4" s="355"/>
      <c r="K4" s="355"/>
      <c r="L4" s="355"/>
      <c r="M4" s="355"/>
      <c r="N4" s="355"/>
      <c r="O4" s="355"/>
      <c r="P4" s="355"/>
      <c r="Q4" s="355"/>
      <c r="R4" s="355"/>
      <c r="S4" s="355"/>
      <c r="T4" s="355"/>
      <c r="U4" s="355"/>
    </row>
    <row r="5" spans="1:21">
      <c r="A5" s="355"/>
      <c r="B5" s="355"/>
      <c r="C5" s="355"/>
      <c r="D5" s="355"/>
      <c r="E5" s="355"/>
      <c r="F5" s="355"/>
      <c r="G5" s="355"/>
      <c r="H5" s="355"/>
      <c r="I5" s="355"/>
      <c r="J5" s="355"/>
      <c r="K5" s="355"/>
      <c r="L5" s="355"/>
      <c r="M5" s="355"/>
      <c r="N5" s="355"/>
      <c r="O5" s="355"/>
      <c r="P5" s="355"/>
      <c r="Q5" s="355"/>
      <c r="R5" s="355"/>
      <c r="S5" s="355"/>
      <c r="T5" s="355"/>
      <c r="U5" s="355"/>
    </row>
    <row r="6" spans="1:21" ht="15.75">
      <c r="A6" s="355"/>
      <c r="B6" s="355"/>
      <c r="C6" s="781" t="s">
        <v>277</v>
      </c>
      <c r="D6" s="781"/>
      <c r="E6" s="781"/>
      <c r="F6" s="781"/>
      <c r="G6" s="781"/>
      <c r="H6" s="781"/>
      <c r="I6" s="781"/>
      <c r="J6" s="781"/>
      <c r="K6" s="781"/>
      <c r="L6" s="781"/>
      <c r="M6" s="355"/>
      <c r="N6" s="355"/>
      <c r="O6" s="355"/>
      <c r="P6" s="355"/>
      <c r="Q6" s="355"/>
      <c r="R6" s="355"/>
      <c r="S6" s="355"/>
      <c r="T6" s="355"/>
      <c r="U6" s="355"/>
    </row>
    <row r="7" spans="1:21" ht="15.75">
      <c r="A7" s="355"/>
      <c r="B7" s="355"/>
      <c r="C7" s="481"/>
      <c r="D7" s="481"/>
      <c r="E7" s="481"/>
      <c r="F7" s="481"/>
      <c r="G7" s="481"/>
      <c r="H7" s="481"/>
      <c r="I7" s="481"/>
      <c r="J7" s="481"/>
      <c r="K7" s="481"/>
      <c r="L7" s="481"/>
      <c r="M7" s="355"/>
      <c r="N7" s="355"/>
      <c r="O7" s="355"/>
      <c r="P7" s="355"/>
      <c r="Q7" s="355"/>
      <c r="R7" s="355"/>
      <c r="S7" s="355"/>
      <c r="T7" s="355"/>
      <c r="U7" s="355"/>
    </row>
    <row r="8" spans="1:21" ht="37.5" customHeight="1">
      <c r="A8" s="355"/>
      <c r="B8" s="355"/>
      <c r="C8" s="782" t="s">
        <v>267</v>
      </c>
      <c r="D8" s="782"/>
      <c r="E8" s="782"/>
      <c r="F8" s="782"/>
      <c r="G8" s="782"/>
      <c r="H8" s="782"/>
      <c r="I8" s="782"/>
      <c r="J8" s="782"/>
      <c r="K8" s="782"/>
      <c r="L8" s="782"/>
      <c r="M8" s="356"/>
      <c r="N8" s="355"/>
      <c r="O8" s="355"/>
      <c r="P8" s="355"/>
      <c r="Q8" s="355"/>
      <c r="R8" s="355"/>
      <c r="S8" s="355"/>
      <c r="T8" s="355"/>
      <c r="U8" s="355"/>
    </row>
    <row r="9" spans="1:21" ht="15" customHeight="1" thickBot="1">
      <c r="A9" s="355"/>
      <c r="B9" s="355"/>
      <c r="C9" s="783"/>
      <c r="D9" s="783"/>
      <c r="E9" s="783"/>
      <c r="F9" s="783"/>
      <c r="G9" s="783"/>
      <c r="H9" s="783"/>
      <c r="I9" s="783"/>
      <c r="J9" s="783"/>
      <c r="K9" s="783"/>
      <c r="L9" s="783"/>
      <c r="M9" s="355"/>
      <c r="N9" s="355"/>
      <c r="O9" s="355"/>
      <c r="P9" s="355"/>
      <c r="Q9" s="355"/>
      <c r="R9" s="355"/>
      <c r="S9" s="355"/>
      <c r="T9" s="355"/>
      <c r="U9" s="355"/>
    </row>
    <row r="10" spans="1:21" ht="16.5" thickBot="1">
      <c r="A10" s="355"/>
      <c r="B10" s="355"/>
      <c r="C10" s="698" t="s">
        <v>118</v>
      </c>
      <c r="D10" s="699"/>
      <c r="E10" s="699"/>
      <c r="F10" s="699"/>
      <c r="G10" s="699"/>
      <c r="H10" s="699"/>
      <c r="I10" s="699"/>
      <c r="J10" s="699"/>
      <c r="K10" s="699"/>
      <c r="L10" s="700"/>
      <c r="M10" s="355"/>
      <c r="N10" s="355"/>
      <c r="O10" s="355"/>
      <c r="P10" s="355"/>
      <c r="Q10" s="355"/>
      <c r="R10" s="355"/>
      <c r="S10" s="355"/>
      <c r="T10" s="355"/>
      <c r="U10" s="355"/>
    </row>
    <row r="11" spans="1:21" ht="15.75" thickBot="1">
      <c r="A11" s="355"/>
      <c r="B11" s="355"/>
      <c r="C11" s="355"/>
      <c r="D11" s="355"/>
      <c r="E11" s="355"/>
      <c r="F11" s="355"/>
      <c r="G11" s="355"/>
      <c r="H11" s="355"/>
      <c r="I11" s="355"/>
      <c r="J11" s="355"/>
      <c r="K11" s="355"/>
      <c r="L11" s="355"/>
      <c r="M11" s="355"/>
      <c r="N11" s="355"/>
      <c r="O11" s="355"/>
      <c r="P11" s="355"/>
      <c r="Q11" s="355"/>
      <c r="R11" s="355"/>
      <c r="S11" s="355"/>
      <c r="T11" s="355"/>
      <c r="U11" s="355"/>
    </row>
    <row r="12" spans="1:21" ht="16.5" thickBot="1">
      <c r="A12" s="355"/>
      <c r="B12" s="355"/>
      <c r="C12" s="355"/>
      <c r="D12" s="355"/>
      <c r="E12" s="778" t="s">
        <v>273</v>
      </c>
      <c r="F12" s="779"/>
      <c r="G12" s="779"/>
      <c r="H12" s="779"/>
      <c r="I12" s="779"/>
      <c r="J12" s="779"/>
      <c r="K12" s="780"/>
      <c r="M12" s="355"/>
      <c r="N12" s="355"/>
      <c r="O12" s="355"/>
      <c r="P12" s="355"/>
      <c r="Q12" s="355"/>
      <c r="R12" s="355"/>
      <c r="S12" s="355"/>
      <c r="T12" s="355"/>
      <c r="U12" s="355"/>
    </row>
    <row r="13" spans="1:21" ht="16.5" thickBot="1">
      <c r="A13" s="355"/>
      <c r="B13" s="355"/>
      <c r="C13" s="357" t="s">
        <v>235</v>
      </c>
      <c r="D13" s="358"/>
      <c r="E13" s="359" t="s">
        <v>236</v>
      </c>
      <c r="F13" s="360" t="s">
        <v>237</v>
      </c>
      <c r="G13" s="360" t="s">
        <v>238</v>
      </c>
      <c r="H13" s="360" t="s">
        <v>239</v>
      </c>
      <c r="I13" s="360" t="s">
        <v>240</v>
      </c>
      <c r="J13" s="360" t="s">
        <v>241</v>
      </c>
      <c r="K13" s="361" t="s">
        <v>242</v>
      </c>
      <c r="L13" s="362" t="s">
        <v>243</v>
      </c>
      <c r="M13" s="355"/>
      <c r="N13" s="355"/>
      <c r="O13" s="355"/>
      <c r="P13" s="355"/>
      <c r="Q13" s="355"/>
      <c r="R13" s="355"/>
      <c r="S13" s="355"/>
      <c r="T13" s="355"/>
      <c r="U13" s="355"/>
    </row>
    <row r="14" spans="1:21" ht="16.5" thickBot="1">
      <c r="A14" s="355"/>
      <c r="B14" s="355"/>
      <c r="C14" s="363" t="s">
        <v>6</v>
      </c>
      <c r="D14" s="364">
        <f>'Sign Charges'!C13</f>
        <v>86</v>
      </c>
      <c r="E14" s="124"/>
      <c r="F14" s="124"/>
      <c r="G14" s="124"/>
      <c r="H14" s="124"/>
      <c r="I14" s="124"/>
      <c r="J14" s="124"/>
      <c r="K14" s="127"/>
      <c r="L14" s="365">
        <f>SUM(E14:K14)*D14</f>
        <v>0</v>
      </c>
      <c r="M14" s="355"/>
      <c r="N14" s="355"/>
      <c r="O14" s="355"/>
      <c r="P14" s="355"/>
      <c r="Q14" s="355"/>
      <c r="R14" s="355"/>
      <c r="S14" s="355"/>
      <c r="T14" s="355"/>
      <c r="U14" s="355"/>
    </row>
    <row r="15" spans="1:21" ht="16.5" thickBot="1">
      <c r="A15" s="355"/>
      <c r="B15" s="355"/>
      <c r="C15" s="363" t="s">
        <v>229</v>
      </c>
      <c r="D15" s="364">
        <f>'Sign Charges'!C15</f>
        <v>2</v>
      </c>
      <c r="E15" s="124"/>
      <c r="F15" s="124"/>
      <c r="G15" s="124"/>
      <c r="H15" s="124"/>
      <c r="I15" s="124"/>
      <c r="J15" s="124"/>
      <c r="K15" s="127"/>
      <c r="L15" s="365">
        <f>SUM(E15:K15)*D15</f>
        <v>0</v>
      </c>
      <c r="M15" s="355"/>
      <c r="N15" s="355"/>
      <c r="O15" s="355"/>
      <c r="P15" s="355"/>
      <c r="Q15" s="355"/>
      <c r="R15" s="355"/>
      <c r="S15" s="355"/>
      <c r="T15" s="355"/>
      <c r="U15" s="355"/>
    </row>
    <row r="16" spans="1:21" ht="16.5" thickBot="1">
      <c r="A16" s="355"/>
      <c r="B16" s="355"/>
      <c r="C16" s="363" t="s">
        <v>5</v>
      </c>
      <c r="D16" s="364">
        <f>'Sign Charges'!C17</f>
        <v>79</v>
      </c>
      <c r="E16" s="124"/>
      <c r="F16" s="124"/>
      <c r="G16" s="124"/>
      <c r="H16" s="124"/>
      <c r="I16" s="124"/>
      <c r="J16" s="124"/>
      <c r="K16" s="127"/>
      <c r="L16" s="365">
        <f t="shared" ref="L16:L19" si="0">SUM(E16:K16)*D16</f>
        <v>0</v>
      </c>
      <c r="M16" s="355"/>
      <c r="N16" s="355"/>
      <c r="O16" s="355"/>
      <c r="P16" s="355"/>
      <c r="Q16" s="355"/>
      <c r="R16" s="355"/>
      <c r="S16" s="355"/>
      <c r="T16" s="355"/>
      <c r="U16" s="355"/>
    </row>
    <row r="17" spans="1:21" ht="16.5" thickBot="1">
      <c r="A17" s="355"/>
      <c r="B17" s="355"/>
      <c r="C17" s="363" t="s">
        <v>334</v>
      </c>
      <c r="D17" s="364">
        <v>16</v>
      </c>
      <c r="E17" s="124"/>
      <c r="F17" s="124"/>
      <c r="G17" s="124"/>
      <c r="H17" s="124"/>
      <c r="I17" s="124"/>
      <c r="J17" s="124"/>
      <c r="K17" s="127"/>
      <c r="L17" s="365">
        <f t="shared" si="0"/>
        <v>0</v>
      </c>
      <c r="M17" s="355"/>
      <c r="N17" s="355"/>
      <c r="O17" s="355"/>
      <c r="P17" s="355"/>
      <c r="Q17" s="355"/>
      <c r="R17" s="355"/>
      <c r="S17" s="355"/>
      <c r="T17" s="355"/>
      <c r="U17" s="355"/>
    </row>
    <row r="18" spans="1:21" ht="16.5" thickBot="1">
      <c r="A18" s="355"/>
      <c r="B18" s="355"/>
      <c r="C18" s="363" t="s">
        <v>333</v>
      </c>
      <c r="D18" s="364">
        <v>4</v>
      </c>
      <c r="E18" s="124"/>
      <c r="F18" s="124"/>
      <c r="G18" s="124"/>
      <c r="H18" s="124"/>
      <c r="I18" s="124"/>
      <c r="J18" s="124"/>
      <c r="K18" s="127"/>
      <c r="L18" s="365">
        <f t="shared" si="0"/>
        <v>0</v>
      </c>
      <c r="M18" s="355"/>
      <c r="N18" s="355"/>
      <c r="O18" s="355"/>
      <c r="P18" s="355"/>
      <c r="Q18" s="355"/>
      <c r="R18" s="355"/>
      <c r="S18" s="355"/>
      <c r="T18" s="355"/>
      <c r="U18" s="355"/>
    </row>
    <row r="19" spans="1:21" ht="16.5" thickBot="1">
      <c r="A19" s="355"/>
      <c r="B19" s="355"/>
      <c r="C19" s="363" t="s">
        <v>332</v>
      </c>
      <c r="D19" s="364">
        <v>89</v>
      </c>
      <c r="E19" s="125"/>
      <c r="F19" s="126"/>
      <c r="G19" s="126"/>
      <c r="H19" s="126"/>
      <c r="I19" s="126"/>
      <c r="J19" s="126"/>
      <c r="K19" s="594"/>
      <c r="L19" s="365">
        <f t="shared" si="0"/>
        <v>0</v>
      </c>
      <c r="M19" s="355"/>
      <c r="N19" s="355"/>
      <c r="O19" s="355"/>
      <c r="P19" s="355"/>
      <c r="Q19" s="355"/>
      <c r="R19" s="355"/>
      <c r="S19" s="355"/>
      <c r="T19" s="355"/>
      <c r="U19" s="355"/>
    </row>
    <row r="20" spans="1:21" ht="16.5" thickBot="1">
      <c r="A20" s="355"/>
      <c r="B20" s="355"/>
      <c r="C20" s="355"/>
      <c r="D20" s="355"/>
      <c r="E20" s="355"/>
      <c r="F20" s="355"/>
      <c r="G20" s="355"/>
      <c r="H20" s="355"/>
      <c r="I20" s="355"/>
      <c r="J20" s="355"/>
      <c r="K20" s="355"/>
      <c r="L20" s="366">
        <f>SUM(L14:L16)</f>
        <v>0</v>
      </c>
      <c r="M20" s="355"/>
      <c r="N20" s="355"/>
      <c r="O20" s="355"/>
      <c r="P20" s="355"/>
      <c r="Q20" s="355"/>
      <c r="R20" s="355"/>
      <c r="S20" s="355"/>
      <c r="T20" s="355"/>
      <c r="U20" s="355"/>
    </row>
    <row r="21" spans="1:21">
      <c r="A21" s="355"/>
      <c r="B21" s="355"/>
      <c r="C21" s="355"/>
      <c r="D21" s="355"/>
      <c r="E21" s="355"/>
      <c r="F21" s="355"/>
      <c r="G21" s="355"/>
      <c r="H21" s="355"/>
      <c r="I21" s="355"/>
      <c r="J21" s="355"/>
      <c r="K21" s="355"/>
      <c r="L21" s="355"/>
      <c r="M21" s="355"/>
      <c r="N21" s="355"/>
      <c r="O21" s="355"/>
      <c r="P21" s="355"/>
      <c r="Q21" s="355"/>
      <c r="R21" s="355"/>
      <c r="S21" s="355"/>
      <c r="T21" s="355"/>
      <c r="U21" s="355"/>
    </row>
    <row r="22" spans="1:21" hidden="1">
      <c r="A22" s="355"/>
      <c r="B22" s="355"/>
      <c r="C22" s="355"/>
      <c r="D22" s="355"/>
      <c r="E22" s="355"/>
      <c r="F22" s="355"/>
      <c r="G22" s="355"/>
      <c r="H22" s="355"/>
      <c r="I22" s="355"/>
      <c r="J22" s="355"/>
      <c r="K22" s="355"/>
      <c r="L22" s="355"/>
      <c r="M22" s="355"/>
      <c r="N22" s="355"/>
      <c r="O22" s="355"/>
      <c r="P22" s="355"/>
      <c r="Q22" s="355"/>
      <c r="R22" s="355"/>
      <c r="S22" s="355"/>
      <c r="T22" s="355"/>
      <c r="U22" s="355"/>
    </row>
    <row r="23" spans="1:21" hidden="1">
      <c r="A23" s="355"/>
      <c r="B23" s="355"/>
      <c r="C23" s="355"/>
      <c r="D23" s="355"/>
      <c r="E23" s="355"/>
      <c r="F23" s="355"/>
      <c r="G23" s="355"/>
      <c r="H23" s="355"/>
      <c r="I23" s="355"/>
      <c r="J23" s="355"/>
      <c r="K23" s="355"/>
      <c r="L23" s="355"/>
      <c r="M23" s="355"/>
      <c r="N23" s="355"/>
      <c r="O23" s="355"/>
      <c r="P23" s="355"/>
      <c r="Q23" s="355"/>
      <c r="R23" s="355"/>
      <c r="S23" s="355"/>
      <c r="T23" s="355"/>
      <c r="U23" s="355"/>
    </row>
    <row r="24" spans="1:21" hidden="1">
      <c r="A24" s="355"/>
      <c r="B24" s="355"/>
      <c r="C24" s="355"/>
      <c r="D24" s="355"/>
      <c r="E24" s="355"/>
      <c r="F24" s="355"/>
      <c r="G24" s="355"/>
      <c r="H24" s="355"/>
      <c r="I24" s="355"/>
      <c r="J24" s="355"/>
      <c r="K24" s="355"/>
      <c r="L24" s="355"/>
      <c r="M24" s="355"/>
      <c r="N24" s="355"/>
      <c r="O24" s="355"/>
      <c r="P24" s="355"/>
      <c r="Q24" s="355"/>
      <c r="R24" s="355"/>
      <c r="S24" s="355"/>
      <c r="T24" s="355"/>
      <c r="U24" s="355"/>
    </row>
    <row r="25" spans="1:21" hidden="1">
      <c r="A25" s="355"/>
      <c r="B25" s="355"/>
      <c r="C25" s="355"/>
      <c r="D25" s="355"/>
      <c r="E25" s="355"/>
      <c r="F25" s="355"/>
      <c r="G25" s="355"/>
      <c r="H25" s="355"/>
      <c r="I25" s="355"/>
      <c r="J25" s="355"/>
      <c r="K25" s="355"/>
      <c r="L25" s="355"/>
      <c r="M25" s="355"/>
      <c r="N25" s="355"/>
      <c r="O25" s="355"/>
      <c r="P25" s="355"/>
      <c r="Q25" s="355"/>
      <c r="R25" s="355"/>
      <c r="S25" s="355"/>
      <c r="T25" s="355"/>
      <c r="U25" s="355"/>
    </row>
    <row r="26" spans="1:21" hidden="1">
      <c r="A26" s="355"/>
      <c r="B26" s="355"/>
      <c r="C26" s="355"/>
      <c r="D26" s="355"/>
      <c r="E26" s="355"/>
      <c r="F26" s="355"/>
      <c r="G26" s="355"/>
      <c r="H26" s="355"/>
      <c r="I26" s="355"/>
      <c r="J26" s="355"/>
      <c r="K26" s="355"/>
      <c r="L26" s="355"/>
      <c r="M26" s="355"/>
      <c r="N26" s="355"/>
      <c r="O26" s="355"/>
      <c r="P26" s="355"/>
      <c r="Q26" s="355"/>
      <c r="R26" s="355"/>
      <c r="S26" s="355"/>
      <c r="T26" s="355"/>
      <c r="U26" s="355"/>
    </row>
    <row r="27" spans="1:21" hidden="1">
      <c r="A27" s="355"/>
      <c r="B27" s="355"/>
      <c r="C27" s="355"/>
      <c r="D27" s="355"/>
      <c r="E27" s="355"/>
      <c r="F27" s="355"/>
      <c r="G27" s="355"/>
      <c r="H27" s="355"/>
      <c r="I27" s="355"/>
      <c r="J27" s="355"/>
      <c r="K27" s="355"/>
      <c r="L27" s="355"/>
      <c r="M27" s="355"/>
      <c r="N27" s="355"/>
      <c r="O27" s="355"/>
      <c r="P27" s="355"/>
      <c r="Q27" s="355"/>
      <c r="R27" s="355"/>
      <c r="S27" s="355"/>
      <c r="T27" s="355"/>
      <c r="U27" s="355"/>
    </row>
    <row r="28" spans="1:21" hidden="1">
      <c r="A28" s="355"/>
      <c r="B28" s="355"/>
      <c r="C28" s="355"/>
      <c r="D28" s="355"/>
      <c r="E28" s="355"/>
      <c r="F28" s="355"/>
      <c r="G28" s="355"/>
      <c r="H28" s="355"/>
      <c r="I28" s="355"/>
      <c r="J28" s="355"/>
      <c r="K28" s="355"/>
      <c r="L28" s="355"/>
      <c r="M28" s="355"/>
      <c r="N28" s="355"/>
      <c r="O28" s="355"/>
      <c r="P28" s="355"/>
      <c r="Q28" s="355"/>
      <c r="R28" s="355"/>
      <c r="S28" s="355"/>
      <c r="T28" s="355"/>
      <c r="U28" s="355"/>
    </row>
    <row r="29" spans="1:21" hidden="1">
      <c r="A29" s="355"/>
      <c r="B29" s="355"/>
      <c r="C29" s="355"/>
      <c r="D29" s="355"/>
      <c r="E29" s="355"/>
      <c r="F29" s="355"/>
      <c r="G29" s="355"/>
      <c r="H29" s="355"/>
      <c r="I29" s="355"/>
      <c r="J29" s="355"/>
      <c r="K29" s="355"/>
      <c r="L29" s="355"/>
      <c r="M29" s="355"/>
      <c r="N29" s="355"/>
      <c r="O29" s="355"/>
      <c r="P29" s="355"/>
      <c r="Q29" s="355"/>
      <c r="R29" s="355"/>
      <c r="S29" s="355"/>
      <c r="T29" s="355"/>
      <c r="U29" s="355"/>
    </row>
    <row r="30" spans="1:21" hidden="1">
      <c r="A30" s="355"/>
      <c r="B30" s="355"/>
      <c r="C30" s="355"/>
      <c r="D30" s="355"/>
      <c r="E30" s="355"/>
      <c r="F30" s="355"/>
      <c r="G30" s="355"/>
      <c r="H30" s="355"/>
      <c r="I30" s="355"/>
      <c r="J30" s="355"/>
      <c r="K30" s="355"/>
      <c r="L30" s="355"/>
      <c r="M30" s="355"/>
      <c r="N30" s="355"/>
      <c r="O30" s="355"/>
      <c r="P30" s="355"/>
      <c r="Q30" s="355"/>
      <c r="R30" s="355"/>
      <c r="S30" s="355"/>
      <c r="T30" s="355"/>
      <c r="U30" s="355"/>
    </row>
    <row r="31" spans="1:21" hidden="1">
      <c r="A31" s="355"/>
      <c r="B31" s="355"/>
      <c r="C31" s="355"/>
      <c r="D31" s="355"/>
      <c r="E31" s="355"/>
      <c r="F31" s="355"/>
      <c r="G31" s="355"/>
      <c r="H31" s="355"/>
      <c r="I31" s="355"/>
      <c r="J31" s="355"/>
      <c r="K31" s="355"/>
      <c r="L31" s="355"/>
      <c r="M31" s="355"/>
      <c r="N31" s="355"/>
      <c r="O31" s="355"/>
      <c r="P31" s="355"/>
      <c r="Q31" s="355"/>
      <c r="R31" s="355"/>
      <c r="S31" s="355"/>
      <c r="T31" s="355"/>
      <c r="U31" s="355"/>
    </row>
    <row r="32" spans="1:21" hidden="1">
      <c r="A32" s="355"/>
      <c r="B32" s="355"/>
      <c r="C32" s="355"/>
      <c r="D32" s="355"/>
      <c r="E32" s="355"/>
      <c r="F32" s="355"/>
      <c r="G32" s="355"/>
      <c r="H32" s="355"/>
      <c r="I32" s="355"/>
      <c r="J32" s="355"/>
      <c r="K32" s="355"/>
      <c r="L32" s="355"/>
      <c r="M32" s="355"/>
      <c r="N32" s="355"/>
      <c r="O32" s="355"/>
      <c r="P32" s="355"/>
      <c r="Q32" s="355"/>
      <c r="R32" s="355"/>
      <c r="S32" s="355"/>
      <c r="T32" s="355"/>
      <c r="U32" s="355"/>
    </row>
    <row r="33" spans="1:21" hidden="1">
      <c r="A33" s="355"/>
      <c r="B33" s="355"/>
      <c r="C33" s="355"/>
      <c r="D33" s="355"/>
      <c r="E33" s="355"/>
      <c r="F33" s="355"/>
      <c r="G33" s="355"/>
      <c r="H33" s="355"/>
      <c r="I33" s="355"/>
      <c r="J33" s="355"/>
      <c r="K33" s="355"/>
      <c r="L33" s="355"/>
      <c r="M33" s="355"/>
      <c r="N33" s="355"/>
      <c r="O33" s="355"/>
      <c r="P33" s="355"/>
      <c r="Q33" s="355"/>
      <c r="R33" s="355"/>
      <c r="S33" s="355"/>
      <c r="T33" s="355"/>
      <c r="U33" s="355"/>
    </row>
    <row r="34" spans="1:21" hidden="1">
      <c r="A34" s="355"/>
      <c r="B34" s="355"/>
      <c r="C34" s="355"/>
      <c r="D34" s="355"/>
      <c r="E34" s="355"/>
      <c r="F34" s="355"/>
      <c r="G34" s="355"/>
      <c r="H34" s="355"/>
      <c r="I34" s="355"/>
      <c r="J34" s="355"/>
      <c r="K34" s="355"/>
      <c r="L34" s="355"/>
      <c r="M34" s="355"/>
      <c r="N34" s="355"/>
      <c r="O34" s="355"/>
      <c r="P34" s="355"/>
      <c r="Q34" s="355"/>
      <c r="R34" s="355"/>
      <c r="S34" s="355"/>
      <c r="T34" s="355"/>
      <c r="U34" s="355"/>
    </row>
    <row r="35" spans="1:21" hidden="1">
      <c r="A35" s="355"/>
      <c r="B35" s="355"/>
      <c r="C35" s="355"/>
      <c r="D35" s="355"/>
      <c r="E35" s="355"/>
      <c r="F35" s="355"/>
      <c r="G35" s="355"/>
      <c r="H35" s="355"/>
      <c r="I35" s="355"/>
      <c r="J35" s="355"/>
      <c r="K35" s="355"/>
      <c r="L35" s="355"/>
      <c r="M35" s="355"/>
      <c r="N35" s="355"/>
      <c r="O35" s="355"/>
      <c r="P35" s="355"/>
      <c r="Q35" s="355"/>
      <c r="R35" s="355"/>
      <c r="S35" s="355"/>
      <c r="T35" s="355"/>
      <c r="U35" s="355"/>
    </row>
    <row r="36" spans="1:21" hidden="1">
      <c r="A36" s="355"/>
      <c r="B36" s="355"/>
      <c r="C36" s="355"/>
      <c r="D36" s="355"/>
      <c r="E36" s="355"/>
      <c r="F36" s="355"/>
      <c r="G36" s="355"/>
      <c r="H36" s="355"/>
      <c r="I36" s="355"/>
      <c r="J36" s="355"/>
      <c r="K36" s="355"/>
      <c r="L36" s="355"/>
      <c r="M36" s="355"/>
      <c r="N36" s="355"/>
      <c r="O36" s="355"/>
      <c r="P36" s="355"/>
      <c r="Q36" s="355"/>
      <c r="R36" s="355"/>
      <c r="S36" s="355"/>
      <c r="T36" s="355"/>
      <c r="U36" s="355"/>
    </row>
    <row r="37" spans="1:21" hidden="1">
      <c r="A37" s="355"/>
      <c r="B37" s="355"/>
      <c r="C37" s="355"/>
      <c r="D37" s="355"/>
      <c r="E37" s="355"/>
      <c r="F37" s="355"/>
      <c r="G37" s="355"/>
      <c r="H37" s="355"/>
      <c r="I37" s="355"/>
      <c r="J37" s="355"/>
      <c r="K37" s="355"/>
      <c r="L37" s="355"/>
      <c r="M37" s="355"/>
      <c r="N37" s="355"/>
      <c r="O37" s="355"/>
      <c r="P37" s="355"/>
      <c r="Q37" s="355"/>
      <c r="R37" s="355"/>
      <c r="S37" s="355"/>
      <c r="T37" s="355"/>
      <c r="U37" s="355"/>
    </row>
    <row r="38" spans="1:21" hidden="1">
      <c r="A38" s="355"/>
      <c r="B38" s="355"/>
      <c r="C38" s="355"/>
      <c r="D38" s="355"/>
      <c r="E38" s="355"/>
      <c r="F38" s="355"/>
      <c r="G38" s="355"/>
      <c r="H38" s="355"/>
      <c r="I38" s="355"/>
      <c r="J38" s="355"/>
      <c r="K38" s="355"/>
      <c r="L38" s="355"/>
      <c r="M38" s="355"/>
      <c r="N38" s="355"/>
      <c r="O38" s="355"/>
      <c r="P38" s="355"/>
      <c r="Q38" s="355"/>
      <c r="R38" s="355"/>
      <c r="S38" s="355"/>
      <c r="T38" s="355"/>
      <c r="U38" s="355"/>
    </row>
    <row r="39" spans="1:21" hidden="1">
      <c r="A39" s="355"/>
      <c r="B39" s="355"/>
      <c r="C39" s="355"/>
      <c r="D39" s="355"/>
      <c r="E39" s="355"/>
      <c r="F39" s="355"/>
      <c r="G39" s="355"/>
      <c r="H39" s="355"/>
      <c r="I39" s="355"/>
      <c r="J39" s="355"/>
      <c r="K39" s="355"/>
      <c r="L39" s="355"/>
      <c r="M39" s="355"/>
      <c r="N39" s="355"/>
      <c r="O39" s="355"/>
      <c r="P39" s="355"/>
      <c r="Q39" s="355"/>
      <c r="R39" s="355"/>
      <c r="S39" s="355"/>
      <c r="T39" s="355"/>
      <c r="U39" s="355"/>
    </row>
    <row r="40" spans="1:21" hidden="1">
      <c r="A40" s="355"/>
      <c r="B40" s="355"/>
      <c r="C40" s="355"/>
      <c r="D40" s="355"/>
      <c r="E40" s="355"/>
      <c r="F40" s="355"/>
      <c r="G40" s="355"/>
      <c r="H40" s="355"/>
      <c r="I40" s="355"/>
      <c r="J40" s="355"/>
      <c r="K40" s="355"/>
      <c r="L40" s="355"/>
      <c r="M40" s="355"/>
      <c r="N40" s="355"/>
      <c r="O40" s="355"/>
      <c r="P40" s="355"/>
      <c r="Q40" s="355"/>
      <c r="R40" s="355"/>
      <c r="S40" s="355"/>
      <c r="T40" s="355"/>
      <c r="U40" s="355"/>
    </row>
    <row r="41" spans="1:21" hidden="1">
      <c r="B41" s="355"/>
      <c r="C41" s="355"/>
      <c r="D41" s="355"/>
      <c r="E41" s="355"/>
      <c r="F41" s="355"/>
      <c r="G41" s="355"/>
      <c r="H41" s="355"/>
      <c r="I41" s="355"/>
      <c r="J41" s="355"/>
      <c r="K41" s="355"/>
      <c r="L41" s="355"/>
      <c r="M41" s="355"/>
      <c r="N41" s="355"/>
      <c r="O41" s="355"/>
      <c r="P41" s="355"/>
      <c r="Q41" s="355"/>
      <c r="R41" s="355"/>
      <c r="S41" s="355"/>
      <c r="T41" s="355"/>
      <c r="U41" s="355"/>
    </row>
    <row r="42" spans="1:21" hidden="1">
      <c r="A42" s="355"/>
      <c r="B42" s="355"/>
      <c r="C42" s="355"/>
      <c r="D42" s="355"/>
      <c r="E42" s="355"/>
      <c r="F42" s="355"/>
      <c r="G42" s="355"/>
      <c r="H42" s="355"/>
      <c r="I42" s="355"/>
      <c r="J42" s="355"/>
      <c r="K42" s="355"/>
      <c r="L42" s="355"/>
      <c r="M42" s="355"/>
      <c r="N42" s="355"/>
      <c r="O42" s="355"/>
      <c r="P42" s="355"/>
      <c r="Q42" s="355"/>
      <c r="R42" s="355"/>
      <c r="S42" s="355"/>
      <c r="T42" s="355"/>
      <c r="U42" s="355"/>
    </row>
    <row r="43" spans="1:21" hidden="1">
      <c r="B43" s="355"/>
      <c r="C43" s="355"/>
      <c r="D43" s="355"/>
      <c r="E43" s="355"/>
      <c r="F43" s="355"/>
      <c r="G43" s="355"/>
      <c r="H43" s="355"/>
      <c r="I43" s="355"/>
      <c r="J43" s="355"/>
      <c r="K43" s="355"/>
      <c r="L43" s="355"/>
      <c r="M43" s="355"/>
      <c r="N43" s="355"/>
      <c r="O43" s="355"/>
      <c r="P43" s="355"/>
      <c r="Q43" s="355"/>
      <c r="R43" s="355"/>
      <c r="S43" s="355"/>
      <c r="T43" s="355"/>
      <c r="U43" s="355"/>
    </row>
    <row r="44" spans="1:21" hidden="1">
      <c r="A44" s="355"/>
      <c r="B44" s="355"/>
      <c r="C44" s="355"/>
      <c r="D44" s="355"/>
      <c r="E44" s="355"/>
      <c r="F44" s="355"/>
      <c r="G44" s="355"/>
      <c r="H44" s="355"/>
      <c r="I44" s="355"/>
      <c r="J44" s="355"/>
      <c r="K44" s="355"/>
      <c r="L44" s="355"/>
      <c r="M44" s="355"/>
      <c r="N44" s="355"/>
      <c r="O44" s="355"/>
      <c r="P44" s="355"/>
      <c r="Q44" s="355"/>
      <c r="R44" s="355"/>
      <c r="S44" s="355"/>
      <c r="T44" s="355"/>
      <c r="U44" s="355"/>
    </row>
    <row r="45" spans="1:21" hidden="1">
      <c r="A45" s="355"/>
      <c r="B45" s="355"/>
      <c r="C45" s="355"/>
      <c r="D45" s="355"/>
      <c r="E45" s="355"/>
      <c r="F45" s="355"/>
      <c r="G45" s="355"/>
      <c r="H45" s="355"/>
      <c r="I45" s="355"/>
      <c r="J45" s="355"/>
      <c r="K45" s="355"/>
      <c r="L45" s="355"/>
      <c r="M45" s="355"/>
      <c r="N45" s="355"/>
      <c r="O45" s="355"/>
      <c r="P45" s="355"/>
      <c r="Q45" s="355"/>
      <c r="R45" s="355"/>
      <c r="S45" s="355"/>
      <c r="T45" s="355"/>
      <c r="U45" s="355"/>
    </row>
  </sheetData>
  <sheetProtection password="CE28" sheet="1" objects="1" scenarios="1" selectLockedCells="1"/>
  <mergeCells count="7">
    <mergeCell ref="C1:M1"/>
    <mergeCell ref="E12:K12"/>
    <mergeCell ref="C3:N3"/>
    <mergeCell ref="C6:L6"/>
    <mergeCell ref="C8:L8"/>
    <mergeCell ref="C9:L9"/>
    <mergeCell ref="C10:L10"/>
  </mergeCells>
  <printOptions horizontalCentered="1"/>
  <pageMargins left="0.70866141732283472" right="0.70866141732283472" top="0.74803149606299213" bottom="0.74803149606299213" header="0.31496062992125984" footer="0.31496062992125984"/>
  <pageSetup paperSize="9" scale="69" orientation="landscape" r:id="rId1"/>
  <headerFooter>
    <oddHeader>&amp;L&amp;D&amp;C&amp;F&amp;R&amp;T</oddHeader>
    <oddFooter>&amp;L&amp;P &amp;"Arial,Italic"of &amp;"Arial,Regular"&amp;N&amp;C&amp;A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9"/>
    <pageSetUpPr fitToPage="1"/>
  </sheetPr>
  <dimension ref="A1:Q57"/>
  <sheetViews>
    <sheetView showGridLines="0" zoomScaleNormal="100" workbookViewId="0">
      <selection activeCell="D17" sqref="D17"/>
    </sheetView>
  </sheetViews>
  <sheetFormatPr defaultColWidth="0" defaultRowHeight="15" zeroHeight="1"/>
  <cols>
    <col min="1" max="1" width="3" style="1" customWidth="1"/>
    <col min="2" max="2" width="47.109375" style="1" customWidth="1"/>
    <col min="3" max="3" width="24.88671875" style="1" customWidth="1"/>
    <col min="4" max="4" width="16.88671875" style="1" customWidth="1"/>
    <col min="5" max="5" width="14.44140625" style="1" bestFit="1" customWidth="1"/>
    <col min="6" max="6" width="18.44140625" style="1" customWidth="1"/>
    <col min="7" max="7" width="17" style="1" customWidth="1"/>
    <col min="8" max="8" width="14.44140625" style="1" bestFit="1" customWidth="1"/>
    <col min="9" max="9" width="18.88671875" style="1" bestFit="1" customWidth="1"/>
    <col min="10" max="10" width="11.6640625" style="1" hidden="1" customWidth="1"/>
    <col min="11" max="11" width="11.109375" style="1" hidden="1" customWidth="1"/>
    <col min="12" max="12" width="13.44140625" style="1" hidden="1" customWidth="1"/>
    <col min="13" max="13" width="13.21875" style="1" hidden="1" customWidth="1"/>
    <col min="14" max="14" width="16" style="1" hidden="1" customWidth="1"/>
    <col min="15" max="15" width="12.88671875" style="1" hidden="1" customWidth="1"/>
    <col min="16" max="16" width="10.88671875" style="1" hidden="1" customWidth="1"/>
    <col min="17" max="17" width="13.6640625" style="1" hidden="1" customWidth="1"/>
    <col min="18" max="16384" width="8.88671875" style="1" hidden="1"/>
  </cols>
  <sheetData>
    <row r="1" spans="1:15" ht="26.25" customHeight="1">
      <c r="A1" s="63"/>
      <c r="B1" s="564" t="str">
        <f>Summary!B1</f>
        <v>TMTii 52</v>
      </c>
      <c r="C1" s="615" t="s">
        <v>233</v>
      </c>
      <c r="D1" s="615"/>
    </row>
    <row r="2" spans="1:15" s="72" customFormat="1" ht="16.5" thickBot="1">
      <c r="B2" s="4"/>
    </row>
    <row r="3" spans="1:15" s="72" customFormat="1" ht="16.5" thickBot="1">
      <c r="B3" s="181" t="s">
        <v>255</v>
      </c>
      <c r="C3" s="638" t="str">
        <f>Summary!E3</f>
        <v>Please Enter Company Name Here</v>
      </c>
      <c r="D3" s="638"/>
      <c r="E3" s="638"/>
      <c r="F3" s="638"/>
      <c r="G3" s="638"/>
      <c r="H3" s="639"/>
    </row>
    <row r="4" spans="1:15" s="72" customFormat="1" ht="15.75">
      <c r="B4" s="64"/>
      <c r="C4" s="5"/>
    </row>
    <row r="5" spans="1:15" s="119" customFormat="1" ht="15.75">
      <c r="B5" s="792" t="s">
        <v>256</v>
      </c>
      <c r="C5" s="792"/>
      <c r="D5" s="792"/>
      <c r="E5" s="792"/>
      <c r="F5" s="792"/>
    </row>
    <row r="6" spans="1:15" s="119" customFormat="1" ht="15.75">
      <c r="B6" s="792" t="s">
        <v>118</v>
      </c>
      <c r="C6" s="792"/>
      <c r="D6" s="792"/>
      <c r="E6" s="792"/>
      <c r="F6" s="792"/>
    </row>
    <row r="7" spans="1:15" s="119" customFormat="1" ht="15.75">
      <c r="B7" s="334"/>
    </row>
    <row r="8" spans="1:15" ht="15.75">
      <c r="B8" s="335" t="s">
        <v>142</v>
      </c>
    </row>
    <row r="9" spans="1:15" ht="15.75">
      <c r="B9" s="792" t="s">
        <v>278</v>
      </c>
      <c r="C9" s="792"/>
      <c r="D9" s="792"/>
      <c r="E9" s="792"/>
      <c r="F9" s="792"/>
    </row>
    <row r="10" spans="1:15" ht="15.75">
      <c r="B10" s="792" t="s">
        <v>197</v>
      </c>
      <c r="C10" s="792"/>
      <c r="D10" s="792"/>
      <c r="E10" s="792"/>
      <c r="F10" s="792"/>
    </row>
    <row r="11" spans="1:15" ht="16.5" thickBot="1">
      <c r="B11" s="427"/>
      <c r="C11" s="427"/>
      <c r="D11" s="427"/>
      <c r="E11" s="427"/>
      <c r="F11" s="427"/>
      <c r="M11" s="529"/>
      <c r="N11" s="529"/>
      <c r="O11" s="529"/>
    </row>
    <row r="12" spans="1:15" ht="16.5" thickBot="1">
      <c r="B12" s="698" t="s">
        <v>118</v>
      </c>
      <c r="C12" s="699"/>
      <c r="D12" s="699"/>
      <c r="E12" s="699"/>
      <c r="F12" s="699"/>
      <c r="G12" s="699"/>
      <c r="H12" s="700"/>
      <c r="M12" s="530"/>
      <c r="N12" s="530"/>
      <c r="O12" s="530"/>
    </row>
    <row r="13" spans="1:15" s="119" customFormat="1">
      <c r="B13" s="81"/>
      <c r="I13" s="1"/>
      <c r="J13" s="1"/>
      <c r="K13" s="1"/>
      <c r="L13" s="1"/>
    </row>
    <row r="14" spans="1:15" s="119" customFormat="1" ht="16.5" thickBot="1">
      <c r="B14" s="81"/>
      <c r="C14" s="788"/>
      <c r="D14" s="789"/>
      <c r="E14" s="790"/>
      <c r="I14" s="1"/>
      <c r="J14" s="1"/>
      <c r="K14" s="1"/>
      <c r="L14" s="1"/>
    </row>
    <row r="15" spans="1:15" ht="15.75" customHeight="1">
      <c r="B15" s="793" t="s">
        <v>26</v>
      </c>
      <c r="C15" s="797" t="s">
        <v>27</v>
      </c>
      <c r="D15" s="799" t="s">
        <v>141</v>
      </c>
      <c r="E15" s="795" t="s">
        <v>35</v>
      </c>
    </row>
    <row r="16" spans="1:15" ht="15.75" thickBot="1">
      <c r="B16" s="794"/>
      <c r="C16" s="798"/>
      <c r="D16" s="800"/>
      <c r="E16" s="796"/>
    </row>
    <row r="17" spans="2:7">
      <c r="B17" s="265" t="str">
        <f>'Sign Charges'!B13</f>
        <v>AMI Cantilever/Portal-Gantry Mounted Version 3</v>
      </c>
      <c r="C17" s="266">
        <f>'Sign Charges'!C13</f>
        <v>86</v>
      </c>
      <c r="D17" s="267"/>
      <c r="E17" s="268">
        <f>C17*D17</f>
        <v>0</v>
      </c>
    </row>
    <row r="18" spans="2:7">
      <c r="B18" s="208" t="str">
        <f>'Sign Charges'!B15</f>
        <v>MS3 3x18 Cantilever/Portal-Gantry Mounted Version 3</v>
      </c>
      <c r="C18" s="210">
        <f>'Sign Charges'!C15</f>
        <v>2</v>
      </c>
      <c r="D18" s="214"/>
      <c r="E18" s="212">
        <f>C18*D18</f>
        <v>0</v>
      </c>
    </row>
    <row r="19" spans="2:7" ht="15.75" thickBot="1">
      <c r="B19" s="209" t="str">
        <f>'Sign Charges'!B17</f>
        <v>MS4 Cantilever/Portal-Gantry Mounted Version 3</v>
      </c>
      <c r="C19" s="211">
        <f>'Sign Charges'!C17</f>
        <v>79</v>
      </c>
      <c r="D19" s="215"/>
      <c r="E19" s="213">
        <f>C19*D19</f>
        <v>0</v>
      </c>
    </row>
    <row r="20" spans="2:7" ht="15.75" thickBot="1"/>
    <row r="21" spans="2:7" ht="15.75">
      <c r="B21" s="75"/>
      <c r="C21" s="784" t="s">
        <v>195</v>
      </c>
      <c r="D21" s="785"/>
      <c r="E21" s="216">
        <f>SUM(E17:E19)</f>
        <v>0</v>
      </c>
    </row>
    <row r="22" spans="2:7" ht="16.5" thickBot="1">
      <c r="B22" s="75"/>
      <c r="C22" s="786" t="s">
        <v>39</v>
      </c>
      <c r="D22" s="787"/>
      <c r="E22" s="217">
        <f>SUM(E17:E19)*3</f>
        <v>0</v>
      </c>
    </row>
    <row r="23" spans="2:7" ht="15.75">
      <c r="B23" s="61"/>
      <c r="C23" s="2"/>
      <c r="D23" s="2"/>
      <c r="E23" s="2"/>
      <c r="F23" s="2"/>
      <c r="G23" s="62"/>
    </row>
    <row r="24" spans="2:7"/>
    <row r="25" spans="2:7"/>
    <row r="26" spans="2:7" ht="15.75">
      <c r="B26" s="335" t="s">
        <v>165</v>
      </c>
    </row>
    <row r="27" spans="2:7" s="71" customFormat="1" ht="15.75">
      <c r="B27" s="792" t="s">
        <v>248</v>
      </c>
      <c r="C27" s="792"/>
      <c r="D27" s="792"/>
      <c r="E27" s="792"/>
      <c r="F27" s="792"/>
    </row>
    <row r="28" spans="2:7" s="71" customFormat="1" ht="15.75">
      <c r="B28" s="792" t="s">
        <v>198</v>
      </c>
      <c r="C28" s="792"/>
      <c r="D28" s="792"/>
      <c r="E28" s="792"/>
      <c r="F28" s="792"/>
    </row>
    <row r="29" spans="2:7" ht="15.75">
      <c r="B29" s="792" t="s">
        <v>196</v>
      </c>
      <c r="C29" s="792"/>
      <c r="D29" s="792"/>
      <c r="E29" s="792"/>
      <c r="F29" s="792"/>
    </row>
    <row r="30" spans="2:7" s="71" customFormat="1" ht="15.75">
      <c r="B30" s="792" t="s">
        <v>191</v>
      </c>
      <c r="C30" s="792"/>
      <c r="D30" s="792"/>
      <c r="E30" s="792"/>
      <c r="F30" s="792"/>
    </row>
    <row r="31" spans="2:7" s="119" customFormat="1" ht="15.75" thickBot="1">
      <c r="B31" s="81"/>
    </row>
    <row r="32" spans="2:7" ht="35.25" customHeight="1" thickBot="1">
      <c r="B32" s="152" t="s">
        <v>28</v>
      </c>
      <c r="C32" s="151" t="s">
        <v>29</v>
      </c>
      <c r="D32" s="149" t="s">
        <v>40</v>
      </c>
      <c r="E32" s="306" t="s">
        <v>42</v>
      </c>
      <c r="F32" s="150" t="s">
        <v>43</v>
      </c>
      <c r="G32" s="6"/>
    </row>
    <row r="33" spans="2:8" ht="15.75" thickBot="1">
      <c r="B33" s="269">
        <v>1</v>
      </c>
      <c r="C33" s="272" t="s">
        <v>30</v>
      </c>
      <c r="D33" s="218"/>
      <c r="E33" s="273">
        <v>30</v>
      </c>
      <c r="F33" s="221">
        <f>D33*E33</f>
        <v>0</v>
      </c>
      <c r="G33" s="7"/>
    </row>
    <row r="34" spans="2:8" ht="15.75" thickBot="1">
      <c r="B34" s="269">
        <v>2</v>
      </c>
      <c r="C34" s="272" t="s">
        <v>31</v>
      </c>
      <c r="D34" s="219"/>
      <c r="E34" s="273">
        <v>30</v>
      </c>
      <c r="F34" s="222">
        <f>D34*E34</f>
        <v>0</v>
      </c>
      <c r="G34" s="7"/>
    </row>
    <row r="35" spans="2:8" ht="15.75" thickBot="1">
      <c r="B35" s="269">
        <v>3</v>
      </c>
      <c r="C35" s="272" t="s">
        <v>32</v>
      </c>
      <c r="D35" s="219"/>
      <c r="E35" s="273">
        <v>15</v>
      </c>
      <c r="F35" s="222">
        <f>D35*E35</f>
        <v>0</v>
      </c>
      <c r="G35" s="7"/>
    </row>
    <row r="36" spans="2:8" ht="15.75" thickBot="1">
      <c r="B36" s="269">
        <v>4</v>
      </c>
      <c r="C36" s="272" t="s">
        <v>33</v>
      </c>
      <c r="D36" s="219"/>
      <c r="E36" s="273">
        <v>15</v>
      </c>
      <c r="F36" s="222">
        <f>D36*E36</f>
        <v>0</v>
      </c>
      <c r="G36" s="7"/>
    </row>
    <row r="37" spans="2:8" ht="15.75" thickBot="1">
      <c r="B37" s="269">
        <v>5</v>
      </c>
      <c r="C37" s="272" t="s">
        <v>34</v>
      </c>
      <c r="D37" s="220"/>
      <c r="E37" s="273">
        <v>15</v>
      </c>
      <c r="F37" s="223">
        <f>D37*E37</f>
        <v>0</v>
      </c>
      <c r="G37" s="7"/>
    </row>
    <row r="38" spans="2:8">
      <c r="E38" s="8"/>
      <c r="F38" s="8"/>
      <c r="G38" s="8"/>
    </row>
    <row r="39" spans="2:8" ht="15.75" thickBot="1">
      <c r="E39" s="8"/>
      <c r="F39" s="8"/>
      <c r="G39" s="8"/>
    </row>
    <row r="40" spans="2:8" ht="16.5" thickBot="1">
      <c r="B40" s="4"/>
      <c r="C40" s="706" t="s">
        <v>126</v>
      </c>
      <c r="D40" s="741"/>
      <c r="E40" s="707"/>
      <c r="F40" s="224">
        <f>SUM(F33:F37)</f>
        <v>0</v>
      </c>
      <c r="G40" s="20"/>
    </row>
    <row r="41" spans="2:8"/>
    <row r="42" spans="2:8" ht="15.75">
      <c r="B42" s="4" t="s">
        <v>161</v>
      </c>
    </row>
    <row r="43" spans="2:8" ht="15.75">
      <c r="B43" s="792" t="s">
        <v>249</v>
      </c>
      <c r="C43" s="792"/>
      <c r="D43" s="792"/>
      <c r="E43" s="792"/>
      <c r="F43" s="792"/>
      <c r="G43" s="71"/>
      <c r="H43" s="71"/>
    </row>
    <row r="44" spans="2:8" ht="15.75">
      <c r="B44" s="792" t="s">
        <v>203</v>
      </c>
      <c r="C44" s="792"/>
      <c r="D44" s="792"/>
      <c r="E44" s="792"/>
      <c r="F44" s="792"/>
      <c r="G44" s="71"/>
      <c r="H44" s="71"/>
    </row>
    <row r="45" spans="2:8" ht="15.75" thickBot="1">
      <c r="B45" s="81"/>
      <c r="C45" s="119"/>
      <c r="D45" s="119"/>
      <c r="E45" s="119"/>
      <c r="F45" s="119"/>
      <c r="G45" s="119"/>
      <c r="H45" s="119"/>
    </row>
    <row r="46" spans="2:8" ht="48" thickBot="1">
      <c r="B46" s="152" t="s">
        <v>28</v>
      </c>
      <c r="C46" s="180" t="s">
        <v>168</v>
      </c>
      <c r="D46" s="135" t="s">
        <v>163</v>
      </c>
      <c r="E46" s="307" t="s">
        <v>162</v>
      </c>
    </row>
    <row r="47" spans="2:8" ht="15.75" thickBot="1">
      <c r="B47" s="270">
        <v>1</v>
      </c>
      <c r="C47" s="271" t="s">
        <v>169</v>
      </c>
      <c r="D47" s="219"/>
      <c r="E47" s="274">
        <f t="shared" ref="E47:E52" si="0">D47</f>
        <v>0</v>
      </c>
    </row>
    <row r="48" spans="2:8" ht="15.75" thickBot="1">
      <c r="B48" s="270">
        <v>2</v>
      </c>
      <c r="C48" s="271" t="s">
        <v>170</v>
      </c>
      <c r="D48" s="219"/>
      <c r="E48" s="275">
        <f t="shared" si="0"/>
        <v>0</v>
      </c>
    </row>
    <row r="49" spans="2:7" ht="15.75" thickBot="1">
      <c r="B49" s="270">
        <v>3</v>
      </c>
      <c r="C49" s="271" t="s">
        <v>171</v>
      </c>
      <c r="D49" s="219"/>
      <c r="E49" s="275">
        <f t="shared" si="0"/>
        <v>0</v>
      </c>
    </row>
    <row r="50" spans="2:7" ht="15.75" thickBot="1">
      <c r="B50" s="270">
        <v>4</v>
      </c>
      <c r="C50" s="271" t="s">
        <v>178</v>
      </c>
      <c r="D50" s="219"/>
      <c r="E50" s="275">
        <f t="shared" si="0"/>
        <v>0</v>
      </c>
    </row>
    <row r="51" spans="2:7" ht="15.75" thickBot="1">
      <c r="B51" s="270">
        <v>5</v>
      </c>
      <c r="C51" s="271" t="s">
        <v>172</v>
      </c>
      <c r="D51" s="219"/>
      <c r="E51" s="275">
        <f t="shared" si="0"/>
        <v>0</v>
      </c>
    </row>
    <row r="52" spans="2:7" ht="15.75" thickBot="1">
      <c r="B52" s="270">
        <v>6</v>
      </c>
      <c r="C52" s="271" t="s">
        <v>173</v>
      </c>
      <c r="D52" s="220"/>
      <c r="E52" s="276">
        <f t="shared" si="0"/>
        <v>0</v>
      </c>
    </row>
    <row r="53" spans="2:7">
      <c r="F53" s="8"/>
      <c r="G53" s="8"/>
    </row>
    <row r="54" spans="2:7" ht="15.75" thickBot="1">
      <c r="F54" s="8"/>
      <c r="G54" s="8"/>
    </row>
    <row r="55" spans="2:7" ht="16.5" thickBot="1">
      <c r="C55" s="706" t="s">
        <v>164</v>
      </c>
      <c r="D55" s="791"/>
      <c r="E55" s="224">
        <f>SUM(E47:E52)</f>
        <v>0</v>
      </c>
    </row>
    <row r="56" spans="2:7"/>
    <row r="57" spans="2:7"/>
  </sheetData>
  <sheetProtection password="CE28" sheet="1" objects="1" scenarios="1" selectLockedCells="1"/>
  <mergeCells count="22">
    <mergeCell ref="C55:D55"/>
    <mergeCell ref="C3:H3"/>
    <mergeCell ref="B27:F27"/>
    <mergeCell ref="B28:F28"/>
    <mergeCell ref="B29:F29"/>
    <mergeCell ref="B30:F30"/>
    <mergeCell ref="B43:F43"/>
    <mergeCell ref="B44:F44"/>
    <mergeCell ref="B10:F10"/>
    <mergeCell ref="B9:F9"/>
    <mergeCell ref="B6:F6"/>
    <mergeCell ref="B5:F5"/>
    <mergeCell ref="B15:B16"/>
    <mergeCell ref="E15:E16"/>
    <mergeCell ref="C15:C16"/>
    <mergeCell ref="D15:D16"/>
    <mergeCell ref="C1:D1"/>
    <mergeCell ref="C40:E40"/>
    <mergeCell ref="C21:D21"/>
    <mergeCell ref="C22:D22"/>
    <mergeCell ref="C14:E14"/>
    <mergeCell ref="B12:H12"/>
  </mergeCells>
  <phoneticPr fontId="4" type="noConversion"/>
  <pageMargins left="0.70866141732283472" right="0.70866141732283472" top="0.74803149606299213" bottom="0.74803149606299213" header="0.31496062992125984" footer="0.31496062992125984"/>
  <pageSetup paperSize="9" scale="51" orientation="landscape" r:id="rId1"/>
  <headerFooter>
    <oddHeader>&amp;L&amp;D&amp;C&amp;F&amp;R&amp;T</oddHeader>
    <oddFooter>&amp;L&amp;P &amp;"Arial,Italic"of &amp;"Arial,Regular"&amp;N&amp;C&amp;A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9"/>
    <pageSetUpPr fitToPage="1"/>
  </sheetPr>
  <dimension ref="A1:V64"/>
  <sheetViews>
    <sheetView showGridLines="0" zoomScaleNormal="100" zoomScaleSheetLayoutView="100" workbookViewId="0">
      <selection activeCell="B14" sqref="B14"/>
    </sheetView>
  </sheetViews>
  <sheetFormatPr defaultColWidth="0" defaultRowHeight="15" zeroHeight="1"/>
  <cols>
    <col min="1" max="1" width="3" style="1" customWidth="1"/>
    <col min="2" max="2" width="21" style="1" customWidth="1"/>
    <col min="3" max="3" width="25.109375" style="1" customWidth="1"/>
    <col min="4" max="4" width="49.44140625" style="1" bestFit="1" customWidth="1"/>
    <col min="5" max="5" width="69.109375" style="1" customWidth="1"/>
    <col min="6" max="6" width="13.44140625" style="1" customWidth="1"/>
    <col min="7" max="7" width="14.44140625" style="1" bestFit="1" customWidth="1"/>
    <col min="8" max="8" width="17" style="1" customWidth="1"/>
    <col min="9" max="9" width="21" style="1" customWidth="1"/>
    <col min="10" max="10" width="25.109375" style="1" customWidth="1"/>
    <col min="11" max="11" width="45.88671875" style="1" hidden="1" customWidth="1"/>
    <col min="12" max="12" width="69.109375" style="1" hidden="1" customWidth="1"/>
    <col min="13" max="13" width="13.44140625" style="1" hidden="1" customWidth="1"/>
    <col min="14" max="14" width="14.44140625" style="1" hidden="1" customWidth="1"/>
    <col min="15" max="15" width="17" style="1" hidden="1" customWidth="1"/>
    <col min="16" max="16" width="21" style="1" hidden="1" customWidth="1"/>
    <col min="17" max="17" width="25.109375" style="1" hidden="1" customWidth="1"/>
    <col min="18" max="18" width="45.88671875" style="1" hidden="1" customWidth="1"/>
    <col min="19" max="19" width="69.109375" style="1" hidden="1" customWidth="1"/>
    <col min="20" max="20" width="13.44140625" style="1" hidden="1" customWidth="1"/>
    <col min="21" max="21" width="14.44140625" style="1" hidden="1" customWidth="1"/>
    <col min="22" max="22" width="17" style="1" hidden="1" customWidth="1"/>
    <col min="23" max="16384" width="8.88671875" style="1" hidden="1"/>
  </cols>
  <sheetData>
    <row r="1" spans="1:15" ht="26.25" customHeight="1">
      <c r="A1" s="63"/>
      <c r="B1" s="564" t="str">
        <f>Summary!B1</f>
        <v>TMTii 52</v>
      </c>
      <c r="C1" s="615" t="s">
        <v>234</v>
      </c>
      <c r="D1" s="615"/>
    </row>
    <row r="2" spans="1:15" s="72" customFormat="1" ht="16.5" thickBot="1">
      <c r="B2" s="4"/>
    </row>
    <row r="3" spans="1:15" s="448" customFormat="1" ht="16.5" thickBot="1">
      <c r="B3" s="531" t="s">
        <v>255</v>
      </c>
      <c r="C3" s="637" t="str">
        <f>Summary!E3</f>
        <v>Please Enter Company Name Here</v>
      </c>
      <c r="D3" s="638"/>
      <c r="E3" s="638"/>
      <c r="F3" s="639"/>
    </row>
    <row r="4" spans="1:15" s="72" customFormat="1" ht="15.75">
      <c r="B4" s="64"/>
      <c r="C4" s="5"/>
      <c r="D4" s="5"/>
      <c r="E4" s="5"/>
    </row>
    <row r="5" spans="1:15" s="39" customFormat="1" ht="20.100000000000001" customHeight="1">
      <c r="B5" s="808" t="s">
        <v>257</v>
      </c>
      <c r="C5" s="808"/>
      <c r="D5" s="808"/>
      <c r="E5" s="808"/>
      <c r="F5" s="808"/>
      <c r="G5" s="808"/>
      <c r="H5" s="808"/>
      <c r="I5" s="431"/>
    </row>
    <row r="6" spans="1:15" s="39" customFormat="1" ht="20.100000000000001" customHeight="1">
      <c r="B6" s="808" t="s">
        <v>159</v>
      </c>
      <c r="C6" s="808"/>
      <c r="D6" s="808"/>
      <c r="E6" s="808"/>
      <c r="F6" s="808"/>
      <c r="G6" s="808"/>
      <c r="H6" s="808"/>
      <c r="I6" s="431"/>
    </row>
    <row r="7" spans="1:15" s="39" customFormat="1" ht="37.5" customHeight="1">
      <c r="B7" s="801" t="s">
        <v>279</v>
      </c>
      <c r="C7" s="801"/>
      <c r="D7" s="801"/>
      <c r="E7" s="801"/>
      <c r="F7" s="801"/>
      <c r="G7" s="801"/>
      <c r="H7" s="801"/>
      <c r="I7" s="482"/>
    </row>
    <row r="8" spans="1:15" s="39" customFormat="1" ht="20.100000000000001" customHeight="1">
      <c r="B8" s="808" t="s">
        <v>250</v>
      </c>
      <c r="C8" s="808"/>
      <c r="D8" s="808"/>
      <c r="E8" s="808"/>
      <c r="F8" s="808"/>
      <c r="G8" s="808"/>
      <c r="H8" s="808"/>
      <c r="I8" s="482"/>
    </row>
    <row r="9" spans="1:15" s="119" customFormat="1" ht="16.5" thickBot="1">
      <c r="B9" s="528"/>
      <c r="C9" s="528"/>
      <c r="D9" s="528"/>
      <c r="E9" s="528"/>
      <c r="F9" s="528"/>
      <c r="G9" s="528"/>
      <c r="H9" s="528"/>
      <c r="I9" s="482"/>
    </row>
    <row r="10" spans="1:15" s="118" customFormat="1" ht="20.100000000000001" customHeight="1" thickBot="1">
      <c r="B10" s="532" t="s">
        <v>118</v>
      </c>
      <c r="C10" s="533"/>
      <c r="D10" s="533"/>
      <c r="E10" s="533"/>
      <c r="F10" s="533"/>
      <c r="G10" s="533"/>
      <c r="H10" s="534"/>
      <c r="I10" s="482"/>
      <c r="J10" s="119"/>
      <c r="K10" s="119"/>
      <c r="L10" s="119"/>
      <c r="M10" s="119"/>
      <c r="N10" s="119"/>
      <c r="O10" s="119"/>
    </row>
    <row r="11" spans="1:15" s="118" customFormat="1" ht="16.5" thickBot="1">
      <c r="B11" s="81"/>
      <c r="I11" s="482"/>
      <c r="J11" s="119"/>
      <c r="K11" s="119"/>
      <c r="L11" s="119"/>
      <c r="M11" s="119"/>
      <c r="N11" s="119"/>
      <c r="O11" s="119"/>
    </row>
    <row r="12" spans="1:15" s="118" customFormat="1" ht="16.5" thickBot="1">
      <c r="B12" s="805" t="s">
        <v>340</v>
      </c>
      <c r="C12" s="806"/>
      <c r="D12" s="806"/>
      <c r="E12" s="806"/>
      <c r="F12" s="806"/>
      <c r="G12" s="806"/>
      <c r="H12" s="807"/>
      <c r="I12" s="482"/>
      <c r="J12" s="119"/>
      <c r="K12" s="119"/>
      <c r="L12" s="119"/>
      <c r="M12" s="119"/>
      <c r="N12" s="119"/>
      <c r="O12" s="119"/>
    </row>
    <row r="13" spans="1:15" ht="50.25" customHeight="1" thickBot="1">
      <c r="B13" s="432" t="s">
        <v>156</v>
      </c>
      <c r="C13" s="433" t="s">
        <v>157</v>
      </c>
      <c r="D13" s="433" t="s">
        <v>280</v>
      </c>
      <c r="E13" s="433" t="s">
        <v>26</v>
      </c>
      <c r="F13" s="433" t="s">
        <v>27</v>
      </c>
      <c r="G13" s="425" t="s">
        <v>177</v>
      </c>
      <c r="H13" s="426" t="s">
        <v>243</v>
      </c>
      <c r="J13" s="119"/>
      <c r="K13" s="119"/>
      <c r="L13" s="119"/>
      <c r="M13" s="119"/>
      <c r="N13" s="119"/>
      <c r="O13" s="119"/>
    </row>
    <row r="14" spans="1:15" ht="15.75" customHeight="1" thickBot="1">
      <c r="B14" s="434"/>
      <c r="C14" s="434"/>
      <c r="D14" s="447" t="s">
        <v>301</v>
      </c>
      <c r="E14" s="434"/>
      <c r="F14" s="435"/>
      <c r="G14" s="436"/>
      <c r="H14" s="437">
        <f>F14*G14</f>
        <v>0</v>
      </c>
    </row>
    <row r="15" spans="1:15" ht="15.75" customHeight="1" thickBot="1">
      <c r="B15" s="438"/>
      <c r="C15" s="438"/>
      <c r="D15" s="447" t="s">
        <v>301</v>
      </c>
      <c r="E15" s="438"/>
      <c r="F15" s="439"/>
      <c r="G15" s="440"/>
      <c r="H15" s="441">
        <f t="shared" ref="H15:H61" si="0">F15*G15</f>
        <v>0</v>
      </c>
    </row>
    <row r="16" spans="1:15" ht="15.75" customHeight="1" thickBot="1">
      <c r="B16" s="438"/>
      <c r="C16" s="438"/>
      <c r="D16" s="447" t="s">
        <v>301</v>
      </c>
      <c r="E16" s="438"/>
      <c r="F16" s="439"/>
      <c r="G16" s="440"/>
      <c r="H16" s="441">
        <f t="shared" si="0"/>
        <v>0</v>
      </c>
    </row>
    <row r="17" spans="2:8" ht="15.75" customHeight="1" thickBot="1">
      <c r="B17" s="438"/>
      <c r="C17" s="438"/>
      <c r="D17" s="447" t="s">
        <v>301</v>
      </c>
      <c r="E17" s="438"/>
      <c r="F17" s="439"/>
      <c r="G17" s="440"/>
      <c r="H17" s="441">
        <f t="shared" si="0"/>
        <v>0</v>
      </c>
    </row>
    <row r="18" spans="2:8" ht="15.75" customHeight="1" thickBot="1">
      <c r="B18" s="438"/>
      <c r="C18" s="438"/>
      <c r="D18" s="447" t="s">
        <v>301</v>
      </c>
      <c r="E18" s="438"/>
      <c r="F18" s="439"/>
      <c r="G18" s="440"/>
      <c r="H18" s="441">
        <f t="shared" si="0"/>
        <v>0</v>
      </c>
    </row>
    <row r="19" spans="2:8" ht="15.75" customHeight="1" thickBot="1">
      <c r="B19" s="438"/>
      <c r="C19" s="438"/>
      <c r="D19" s="447" t="s">
        <v>301</v>
      </c>
      <c r="E19" s="438"/>
      <c r="F19" s="439"/>
      <c r="G19" s="440"/>
      <c r="H19" s="441">
        <f t="shared" si="0"/>
        <v>0</v>
      </c>
    </row>
    <row r="20" spans="2:8" ht="15.75" customHeight="1" thickBot="1">
      <c r="B20" s="438"/>
      <c r="C20" s="438"/>
      <c r="D20" s="447" t="s">
        <v>301</v>
      </c>
      <c r="E20" s="438"/>
      <c r="F20" s="439"/>
      <c r="G20" s="440"/>
      <c r="H20" s="441">
        <f t="shared" si="0"/>
        <v>0</v>
      </c>
    </row>
    <row r="21" spans="2:8" ht="15.75" customHeight="1" thickBot="1">
      <c r="B21" s="438"/>
      <c r="C21" s="438"/>
      <c r="D21" s="447" t="s">
        <v>301</v>
      </c>
      <c r="E21" s="438"/>
      <c r="F21" s="439"/>
      <c r="G21" s="440"/>
      <c r="H21" s="441">
        <f t="shared" si="0"/>
        <v>0</v>
      </c>
    </row>
    <row r="22" spans="2:8" ht="15.75" customHeight="1" thickBot="1">
      <c r="B22" s="438"/>
      <c r="C22" s="438"/>
      <c r="D22" s="447" t="s">
        <v>301</v>
      </c>
      <c r="E22" s="438"/>
      <c r="F22" s="439"/>
      <c r="G22" s="440"/>
      <c r="H22" s="441">
        <f t="shared" si="0"/>
        <v>0</v>
      </c>
    </row>
    <row r="23" spans="2:8" ht="15.75" customHeight="1" thickBot="1">
      <c r="B23" s="438"/>
      <c r="C23" s="438"/>
      <c r="D23" s="447" t="s">
        <v>301</v>
      </c>
      <c r="E23" s="438"/>
      <c r="F23" s="439"/>
      <c r="G23" s="440"/>
      <c r="H23" s="441">
        <f t="shared" si="0"/>
        <v>0</v>
      </c>
    </row>
    <row r="24" spans="2:8" ht="15.75" customHeight="1" thickBot="1">
      <c r="B24" s="438"/>
      <c r="C24" s="438"/>
      <c r="D24" s="447" t="s">
        <v>301</v>
      </c>
      <c r="E24" s="438"/>
      <c r="F24" s="439"/>
      <c r="G24" s="440"/>
      <c r="H24" s="441">
        <f t="shared" si="0"/>
        <v>0</v>
      </c>
    </row>
    <row r="25" spans="2:8" ht="15.75" customHeight="1" thickBot="1">
      <c r="B25" s="438"/>
      <c r="C25" s="438"/>
      <c r="D25" s="447" t="s">
        <v>301</v>
      </c>
      <c r="E25" s="438"/>
      <c r="F25" s="439"/>
      <c r="G25" s="440"/>
      <c r="H25" s="441">
        <f t="shared" si="0"/>
        <v>0</v>
      </c>
    </row>
    <row r="26" spans="2:8" ht="15.75" customHeight="1" thickBot="1">
      <c r="B26" s="438"/>
      <c r="C26" s="438"/>
      <c r="D26" s="447" t="s">
        <v>301</v>
      </c>
      <c r="E26" s="438"/>
      <c r="F26" s="439"/>
      <c r="G26" s="440"/>
      <c r="H26" s="441">
        <f t="shared" si="0"/>
        <v>0</v>
      </c>
    </row>
    <row r="27" spans="2:8" ht="15.75" customHeight="1" thickBot="1">
      <c r="B27" s="438"/>
      <c r="C27" s="438"/>
      <c r="D27" s="447" t="s">
        <v>301</v>
      </c>
      <c r="E27" s="438"/>
      <c r="F27" s="439"/>
      <c r="G27" s="440"/>
      <c r="H27" s="441">
        <f t="shared" si="0"/>
        <v>0</v>
      </c>
    </row>
    <row r="28" spans="2:8" ht="15.75" customHeight="1" thickBot="1">
      <c r="B28" s="438"/>
      <c r="C28" s="438"/>
      <c r="D28" s="447" t="s">
        <v>301</v>
      </c>
      <c r="E28" s="438"/>
      <c r="F28" s="439"/>
      <c r="G28" s="440"/>
      <c r="H28" s="441">
        <f t="shared" si="0"/>
        <v>0</v>
      </c>
    </row>
    <row r="29" spans="2:8" ht="15.75" customHeight="1" thickBot="1">
      <c r="B29" s="438"/>
      <c r="C29" s="438"/>
      <c r="D29" s="447" t="s">
        <v>301</v>
      </c>
      <c r="E29" s="438"/>
      <c r="F29" s="439"/>
      <c r="G29" s="440"/>
      <c r="H29" s="441">
        <f t="shared" si="0"/>
        <v>0</v>
      </c>
    </row>
    <row r="30" spans="2:8" ht="15.75" customHeight="1" thickBot="1">
      <c r="B30" s="438"/>
      <c r="C30" s="438"/>
      <c r="D30" s="447" t="s">
        <v>301</v>
      </c>
      <c r="E30" s="438"/>
      <c r="F30" s="439"/>
      <c r="G30" s="440"/>
      <c r="H30" s="441">
        <f t="shared" si="0"/>
        <v>0</v>
      </c>
    </row>
    <row r="31" spans="2:8" ht="15.75" customHeight="1" thickBot="1">
      <c r="B31" s="438"/>
      <c r="C31" s="438"/>
      <c r="D31" s="447" t="s">
        <v>301</v>
      </c>
      <c r="E31" s="438"/>
      <c r="F31" s="439"/>
      <c r="G31" s="440"/>
      <c r="H31" s="441">
        <f t="shared" si="0"/>
        <v>0</v>
      </c>
    </row>
    <row r="32" spans="2:8" ht="15.75" customHeight="1" thickBot="1">
      <c r="B32" s="438"/>
      <c r="C32" s="438"/>
      <c r="D32" s="447" t="s">
        <v>301</v>
      </c>
      <c r="E32" s="438"/>
      <c r="F32" s="439"/>
      <c r="G32" s="440"/>
      <c r="H32" s="441">
        <f t="shared" si="0"/>
        <v>0</v>
      </c>
    </row>
    <row r="33" spans="2:8" ht="15.75" customHeight="1" thickBot="1">
      <c r="B33" s="438"/>
      <c r="C33" s="438"/>
      <c r="D33" s="447" t="s">
        <v>301</v>
      </c>
      <c r="E33" s="438"/>
      <c r="F33" s="439"/>
      <c r="G33" s="440"/>
      <c r="H33" s="441">
        <f t="shared" si="0"/>
        <v>0</v>
      </c>
    </row>
    <row r="34" spans="2:8" ht="15.75" customHeight="1" thickBot="1">
      <c r="B34" s="438"/>
      <c r="C34" s="438"/>
      <c r="D34" s="447" t="s">
        <v>301</v>
      </c>
      <c r="E34" s="438"/>
      <c r="F34" s="439"/>
      <c r="G34" s="440"/>
      <c r="H34" s="441">
        <f t="shared" si="0"/>
        <v>0</v>
      </c>
    </row>
    <row r="35" spans="2:8" ht="15.75" customHeight="1" thickBot="1">
      <c r="B35" s="438"/>
      <c r="C35" s="438"/>
      <c r="D35" s="447" t="s">
        <v>301</v>
      </c>
      <c r="E35" s="438"/>
      <c r="F35" s="439"/>
      <c r="G35" s="440"/>
      <c r="H35" s="441">
        <f t="shared" si="0"/>
        <v>0</v>
      </c>
    </row>
    <row r="36" spans="2:8" ht="15.75" customHeight="1" thickBot="1">
      <c r="B36" s="438"/>
      <c r="C36" s="438"/>
      <c r="D36" s="447" t="s">
        <v>301</v>
      </c>
      <c r="E36" s="438"/>
      <c r="F36" s="439"/>
      <c r="G36" s="440"/>
      <c r="H36" s="441">
        <f t="shared" si="0"/>
        <v>0</v>
      </c>
    </row>
    <row r="37" spans="2:8" ht="15.75" customHeight="1" thickBot="1">
      <c r="B37" s="438"/>
      <c r="C37" s="438"/>
      <c r="D37" s="447" t="s">
        <v>301</v>
      </c>
      <c r="E37" s="438"/>
      <c r="F37" s="439"/>
      <c r="G37" s="440"/>
      <c r="H37" s="441">
        <f t="shared" si="0"/>
        <v>0</v>
      </c>
    </row>
    <row r="38" spans="2:8" ht="15.75" customHeight="1" thickBot="1">
      <c r="B38" s="438"/>
      <c r="C38" s="438"/>
      <c r="D38" s="447" t="s">
        <v>301</v>
      </c>
      <c r="E38" s="438"/>
      <c r="F38" s="439"/>
      <c r="G38" s="440"/>
      <c r="H38" s="441">
        <f t="shared" si="0"/>
        <v>0</v>
      </c>
    </row>
    <row r="39" spans="2:8" ht="15.75" customHeight="1" thickBot="1">
      <c r="B39" s="438"/>
      <c r="C39" s="438"/>
      <c r="D39" s="447" t="s">
        <v>301</v>
      </c>
      <c r="E39" s="438"/>
      <c r="F39" s="439"/>
      <c r="G39" s="440"/>
      <c r="H39" s="441">
        <f t="shared" si="0"/>
        <v>0</v>
      </c>
    </row>
    <row r="40" spans="2:8" ht="15.75" customHeight="1" thickBot="1">
      <c r="B40" s="438"/>
      <c r="C40" s="438"/>
      <c r="D40" s="447" t="s">
        <v>301</v>
      </c>
      <c r="E40" s="438"/>
      <c r="F40" s="439"/>
      <c r="G40" s="440"/>
      <c r="H40" s="441">
        <f t="shared" si="0"/>
        <v>0</v>
      </c>
    </row>
    <row r="41" spans="2:8" ht="15.75" customHeight="1" thickBot="1">
      <c r="B41" s="438"/>
      <c r="C41" s="438"/>
      <c r="D41" s="447" t="s">
        <v>301</v>
      </c>
      <c r="E41" s="438"/>
      <c r="F41" s="439"/>
      <c r="G41" s="440"/>
      <c r="H41" s="441">
        <f t="shared" si="0"/>
        <v>0</v>
      </c>
    </row>
    <row r="42" spans="2:8" ht="15.75" customHeight="1" thickBot="1">
      <c r="B42" s="438"/>
      <c r="C42" s="438"/>
      <c r="D42" s="447" t="s">
        <v>301</v>
      </c>
      <c r="E42" s="438"/>
      <c r="F42" s="439"/>
      <c r="G42" s="440"/>
      <c r="H42" s="441">
        <f t="shared" si="0"/>
        <v>0</v>
      </c>
    </row>
    <row r="43" spans="2:8" ht="15.75" customHeight="1" thickBot="1">
      <c r="B43" s="438"/>
      <c r="C43" s="438"/>
      <c r="D43" s="447" t="s">
        <v>301</v>
      </c>
      <c r="E43" s="438"/>
      <c r="F43" s="439"/>
      <c r="G43" s="440"/>
      <c r="H43" s="441">
        <f t="shared" si="0"/>
        <v>0</v>
      </c>
    </row>
    <row r="44" spans="2:8" ht="15.75" customHeight="1" thickBot="1">
      <c r="B44" s="438"/>
      <c r="C44" s="438"/>
      <c r="D44" s="447" t="s">
        <v>301</v>
      </c>
      <c r="E44" s="438"/>
      <c r="F44" s="439"/>
      <c r="G44" s="440"/>
      <c r="H44" s="441">
        <f t="shared" si="0"/>
        <v>0</v>
      </c>
    </row>
    <row r="45" spans="2:8" ht="15.75" customHeight="1" thickBot="1">
      <c r="B45" s="438"/>
      <c r="C45" s="438"/>
      <c r="D45" s="447" t="s">
        <v>301</v>
      </c>
      <c r="E45" s="438"/>
      <c r="F45" s="439"/>
      <c r="G45" s="440"/>
      <c r="H45" s="441">
        <f t="shared" si="0"/>
        <v>0</v>
      </c>
    </row>
    <row r="46" spans="2:8" ht="15.75" customHeight="1" thickBot="1">
      <c r="B46" s="438"/>
      <c r="C46" s="438"/>
      <c r="D46" s="447" t="s">
        <v>301</v>
      </c>
      <c r="E46" s="438"/>
      <c r="F46" s="439"/>
      <c r="G46" s="440"/>
      <c r="H46" s="441">
        <f t="shared" si="0"/>
        <v>0</v>
      </c>
    </row>
    <row r="47" spans="2:8" ht="15.75" customHeight="1" thickBot="1">
      <c r="B47" s="438"/>
      <c r="C47" s="438"/>
      <c r="D47" s="447" t="s">
        <v>301</v>
      </c>
      <c r="E47" s="438"/>
      <c r="F47" s="439"/>
      <c r="G47" s="440"/>
      <c r="H47" s="441">
        <f t="shared" si="0"/>
        <v>0</v>
      </c>
    </row>
    <row r="48" spans="2:8" ht="15.75" customHeight="1" thickBot="1">
      <c r="B48" s="438"/>
      <c r="C48" s="438"/>
      <c r="D48" s="447" t="s">
        <v>301</v>
      </c>
      <c r="E48" s="438"/>
      <c r="F48" s="439"/>
      <c r="G48" s="440"/>
      <c r="H48" s="441">
        <f t="shared" si="0"/>
        <v>0</v>
      </c>
    </row>
    <row r="49" spans="2:8" ht="15.75" customHeight="1" thickBot="1">
      <c r="B49" s="438"/>
      <c r="C49" s="438"/>
      <c r="D49" s="447" t="s">
        <v>301</v>
      </c>
      <c r="E49" s="438"/>
      <c r="F49" s="439"/>
      <c r="G49" s="440"/>
      <c r="H49" s="441">
        <f t="shared" si="0"/>
        <v>0</v>
      </c>
    </row>
    <row r="50" spans="2:8" ht="15.75" customHeight="1" thickBot="1">
      <c r="B50" s="438"/>
      <c r="C50" s="438"/>
      <c r="D50" s="447" t="s">
        <v>301</v>
      </c>
      <c r="E50" s="438"/>
      <c r="F50" s="439"/>
      <c r="G50" s="440"/>
      <c r="H50" s="441">
        <f t="shared" si="0"/>
        <v>0</v>
      </c>
    </row>
    <row r="51" spans="2:8" ht="15.75" customHeight="1" thickBot="1">
      <c r="B51" s="438"/>
      <c r="C51" s="438"/>
      <c r="D51" s="447" t="s">
        <v>301</v>
      </c>
      <c r="E51" s="438"/>
      <c r="F51" s="439"/>
      <c r="G51" s="440"/>
      <c r="H51" s="441">
        <f t="shared" si="0"/>
        <v>0</v>
      </c>
    </row>
    <row r="52" spans="2:8" ht="15.75" customHeight="1" thickBot="1">
      <c r="B52" s="438"/>
      <c r="C52" s="438"/>
      <c r="D52" s="447" t="s">
        <v>301</v>
      </c>
      <c r="E52" s="438"/>
      <c r="F52" s="439"/>
      <c r="G52" s="440"/>
      <c r="H52" s="441">
        <f t="shared" si="0"/>
        <v>0</v>
      </c>
    </row>
    <row r="53" spans="2:8" ht="15.75" customHeight="1" thickBot="1">
      <c r="B53" s="438"/>
      <c r="C53" s="438"/>
      <c r="D53" s="447" t="s">
        <v>301</v>
      </c>
      <c r="E53" s="438"/>
      <c r="F53" s="439"/>
      <c r="G53" s="440"/>
      <c r="H53" s="441">
        <f t="shared" si="0"/>
        <v>0</v>
      </c>
    </row>
    <row r="54" spans="2:8" ht="15.75" customHeight="1" thickBot="1">
      <c r="B54" s="438"/>
      <c r="C54" s="438"/>
      <c r="D54" s="447" t="s">
        <v>301</v>
      </c>
      <c r="E54" s="438"/>
      <c r="F54" s="439"/>
      <c r="G54" s="440"/>
      <c r="H54" s="441">
        <f t="shared" si="0"/>
        <v>0</v>
      </c>
    </row>
    <row r="55" spans="2:8" ht="15.75" customHeight="1" thickBot="1">
      <c r="B55" s="438"/>
      <c r="C55" s="438"/>
      <c r="D55" s="447" t="s">
        <v>301</v>
      </c>
      <c r="E55" s="438"/>
      <c r="F55" s="439"/>
      <c r="G55" s="440"/>
      <c r="H55" s="441">
        <f t="shared" si="0"/>
        <v>0</v>
      </c>
    </row>
    <row r="56" spans="2:8" ht="16.5" thickBot="1">
      <c r="B56" s="442"/>
      <c r="C56" s="442"/>
      <c r="D56" s="447" t="s">
        <v>301</v>
      </c>
      <c r="E56" s="442"/>
      <c r="F56" s="439"/>
      <c r="G56" s="440"/>
      <c r="H56" s="441">
        <f t="shared" si="0"/>
        <v>0</v>
      </c>
    </row>
    <row r="57" spans="2:8" ht="16.5" thickBot="1">
      <c r="B57" s="442"/>
      <c r="C57" s="442"/>
      <c r="D57" s="447" t="s">
        <v>301</v>
      </c>
      <c r="E57" s="442"/>
      <c r="F57" s="439"/>
      <c r="G57" s="440"/>
      <c r="H57" s="441">
        <f t="shared" si="0"/>
        <v>0</v>
      </c>
    </row>
    <row r="58" spans="2:8" ht="16.5" thickBot="1">
      <c r="B58" s="442"/>
      <c r="C58" s="442"/>
      <c r="D58" s="447" t="s">
        <v>301</v>
      </c>
      <c r="E58" s="442"/>
      <c r="F58" s="439"/>
      <c r="G58" s="440"/>
      <c r="H58" s="441">
        <f t="shared" si="0"/>
        <v>0</v>
      </c>
    </row>
    <row r="59" spans="2:8" ht="16.5" thickBot="1">
      <c r="B59" s="442"/>
      <c r="C59" s="442"/>
      <c r="D59" s="447" t="s">
        <v>301</v>
      </c>
      <c r="E59" s="442"/>
      <c r="F59" s="439"/>
      <c r="G59" s="440"/>
      <c r="H59" s="441">
        <f t="shared" si="0"/>
        <v>0</v>
      </c>
    </row>
    <row r="60" spans="2:8" ht="16.5" thickBot="1">
      <c r="B60" s="442"/>
      <c r="C60" s="442"/>
      <c r="D60" s="447" t="s">
        <v>301</v>
      </c>
      <c r="E60" s="442"/>
      <c r="F60" s="439"/>
      <c r="G60" s="440"/>
      <c r="H60" s="441">
        <f t="shared" si="0"/>
        <v>0</v>
      </c>
    </row>
    <row r="61" spans="2:8" ht="16.5" thickBot="1">
      <c r="B61" s="443"/>
      <c r="C61" s="443"/>
      <c r="D61" s="600" t="s">
        <v>301</v>
      </c>
      <c r="E61" s="443"/>
      <c r="F61" s="444"/>
      <c r="G61" s="445"/>
      <c r="H61" s="446">
        <f t="shared" si="0"/>
        <v>0</v>
      </c>
    </row>
    <row r="62" spans="2:8">
      <c r="B62" s="598"/>
      <c r="C62" s="599"/>
      <c r="D62" s="599"/>
      <c r="E62" s="599"/>
      <c r="F62" s="121"/>
      <c r="G62" s="121"/>
      <c r="H62" s="122"/>
    </row>
    <row r="63" spans="2:8" ht="16.5" thickBot="1">
      <c r="B63" s="802" t="s">
        <v>158</v>
      </c>
      <c r="C63" s="803"/>
      <c r="D63" s="803"/>
      <c r="E63" s="803"/>
      <c r="F63" s="804"/>
      <c r="G63" s="804"/>
      <c r="H63" s="123">
        <f>SUM(H14:H61)</f>
        <v>0</v>
      </c>
    </row>
    <row r="64" spans="2:8" ht="15.75">
      <c r="B64" s="61"/>
      <c r="C64" s="2"/>
      <c r="D64" s="2"/>
      <c r="E64" s="2"/>
      <c r="F64" s="2"/>
      <c r="G64" s="2"/>
      <c r="H64" s="62"/>
    </row>
  </sheetData>
  <sheetProtection password="CE28" sheet="1" objects="1" scenarios="1" selectLockedCells="1"/>
  <mergeCells count="8">
    <mergeCell ref="C1:D1"/>
    <mergeCell ref="B7:H7"/>
    <mergeCell ref="C3:F3"/>
    <mergeCell ref="B63:G63"/>
    <mergeCell ref="B12:H12"/>
    <mergeCell ref="B5:H5"/>
    <mergeCell ref="B6:H6"/>
    <mergeCell ref="B8:H8"/>
  </mergeCells>
  <printOptions horizontalCentered="1"/>
  <pageMargins left="0.70866141732283472" right="0.70866141732283472" top="0.74803149606299213" bottom="0.74803149606299213" header="0.31496062992125984" footer="0.31496062992125984"/>
  <pageSetup paperSize="9" scale="45" orientation="landscape" r:id="rId1"/>
  <headerFooter>
    <oddHeader>&amp;L&amp;D&amp;C&amp;F&amp;R&amp;T</oddHeader>
    <oddFooter>&amp;L&amp;P &amp;"Arial,Italic"of &amp;"Arial,Regular"&amp;N&amp;C&amp;A</oddFooter>
  </headerFooter>
  <extLst>
    <ext xmlns:x14="http://schemas.microsoft.com/office/spreadsheetml/2009/9/main" uri="{CCE6A557-97BC-4b89-ADB6-D9C93CAAB3DF}">
      <x14:dataValidations xmlns:xm="http://schemas.microsoft.com/office/excel/2006/main" count="1">
        <x14:dataValidation type="list" showInputMessage="1" showErrorMessage="1" xr:uid="{00000000-0002-0000-0700-000000000000}">
          <x14:formula1>
            <xm:f>'Sign Charges'!$B$12:$B$18</xm:f>
          </x14:formula1>
          <xm:sqref>D14:D61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9CCFF"/>
    <pageSetUpPr fitToPage="1"/>
  </sheetPr>
  <dimension ref="A1:C71"/>
  <sheetViews>
    <sheetView showGridLines="0" zoomScaleNormal="100" zoomScaleSheetLayoutView="100" workbookViewId="0">
      <selection activeCell="A72" sqref="A72:XFD1048576"/>
    </sheetView>
  </sheetViews>
  <sheetFormatPr defaultColWidth="0" defaultRowHeight="15" zeroHeight="1"/>
  <cols>
    <col min="1" max="1" width="8.88671875" style="18" customWidth="1"/>
    <col min="2" max="2" width="112.44140625" style="449" customWidth="1"/>
    <col min="3" max="3" width="8.88671875" style="18" customWidth="1"/>
    <col min="4" max="16384" width="8.88671875" style="18" hidden="1"/>
  </cols>
  <sheetData>
    <row r="1" spans="2:2" ht="15.75" thickBot="1"/>
    <row r="2" spans="2:2" ht="53.25" thickBot="1">
      <c r="B2" s="483" t="s">
        <v>223</v>
      </c>
    </row>
    <row r="3" spans="2:2">
      <c r="B3" s="450"/>
    </row>
    <row r="4" spans="2:2" ht="34.5" customHeight="1">
      <c r="B4" s="463" t="s">
        <v>192</v>
      </c>
    </row>
    <row r="5" spans="2:2">
      <c r="B5" s="451"/>
    </row>
    <row r="6" spans="2:2" ht="33" customHeight="1">
      <c r="B6" s="463" t="s">
        <v>304</v>
      </c>
    </row>
    <row r="7" spans="2:2">
      <c r="B7" s="451"/>
    </row>
    <row r="8" spans="2:2" ht="33" customHeight="1">
      <c r="B8" s="463" t="s">
        <v>306</v>
      </c>
    </row>
    <row r="9" spans="2:2">
      <c r="B9" s="450"/>
    </row>
    <row r="10" spans="2:2" ht="15.75">
      <c r="B10" s="474" t="s">
        <v>309</v>
      </c>
    </row>
    <row r="11" spans="2:2">
      <c r="B11" s="452"/>
    </row>
    <row r="12" spans="2:2" ht="31.5">
      <c r="B12" s="475" t="s">
        <v>92</v>
      </c>
    </row>
    <row r="13" spans="2:2" ht="16.5" thickBot="1">
      <c r="B13" s="467"/>
    </row>
    <row r="14" spans="2:2" ht="30">
      <c r="B14" s="458" t="s">
        <v>305</v>
      </c>
    </row>
    <row r="15" spans="2:2">
      <c r="B15" s="469"/>
    </row>
    <row r="16" spans="2:2">
      <c r="B16" s="459" t="s">
        <v>90</v>
      </c>
    </row>
    <row r="17" spans="2:2">
      <c r="B17" s="469"/>
    </row>
    <row r="18" spans="2:2">
      <c r="B18" s="459" t="s">
        <v>150</v>
      </c>
    </row>
    <row r="19" spans="2:2">
      <c r="B19" s="469"/>
    </row>
    <row r="20" spans="2:2">
      <c r="B20" s="459" t="s">
        <v>151</v>
      </c>
    </row>
    <row r="21" spans="2:2">
      <c r="B21" s="469"/>
    </row>
    <row r="22" spans="2:2">
      <c r="B22" s="459" t="s">
        <v>152</v>
      </c>
    </row>
    <row r="23" spans="2:2">
      <c r="B23" s="469"/>
    </row>
    <row r="24" spans="2:2" ht="15.75" customHeight="1">
      <c r="B24" s="460" t="s">
        <v>302</v>
      </c>
    </row>
    <row r="25" spans="2:2" s="21" customFormat="1" ht="30.75" thickBot="1">
      <c r="B25" s="461" t="s">
        <v>93</v>
      </c>
    </row>
    <row r="26" spans="2:2">
      <c r="B26" s="450"/>
    </row>
    <row r="27" spans="2:2" ht="18.75" customHeight="1">
      <c r="B27" s="486" t="s">
        <v>307</v>
      </c>
    </row>
    <row r="28" spans="2:2">
      <c r="B28" s="454"/>
    </row>
    <row r="29" spans="2:2" ht="31.5">
      <c r="B29" s="465" t="s">
        <v>308</v>
      </c>
    </row>
    <row r="30" spans="2:2">
      <c r="B30" s="464"/>
    </row>
    <row r="31" spans="2:2" ht="31.5">
      <c r="B31" s="465" t="s">
        <v>153</v>
      </c>
    </row>
    <row r="32" spans="2:2">
      <c r="B32" s="464"/>
    </row>
    <row r="33" spans="2:2" ht="31.5">
      <c r="B33" s="465" t="s">
        <v>154</v>
      </c>
    </row>
    <row r="34" spans="2:2">
      <c r="B34" s="464"/>
    </row>
    <row r="35" spans="2:2" ht="15.75">
      <c r="B35" s="465" t="s">
        <v>147</v>
      </c>
    </row>
    <row r="36" spans="2:2">
      <c r="B36" s="464"/>
    </row>
    <row r="37" spans="2:2" ht="15.75">
      <c r="B37" s="466" t="s">
        <v>91</v>
      </c>
    </row>
    <row r="38" spans="2:2" ht="15.75">
      <c r="B38" s="462"/>
    </row>
    <row r="39" spans="2:2" ht="15.75" customHeight="1">
      <c r="B39" s="470" t="s">
        <v>302</v>
      </c>
    </row>
    <row r="40" spans="2:2" ht="45">
      <c r="B40" s="471" t="s">
        <v>117</v>
      </c>
    </row>
    <row r="41" spans="2:2" ht="15.75">
      <c r="B41" s="462"/>
    </row>
    <row r="42" spans="2:2" ht="45">
      <c r="B42" s="472" t="s">
        <v>194</v>
      </c>
    </row>
    <row r="43" spans="2:2">
      <c r="B43" s="455"/>
    </row>
    <row r="44" spans="2:2" ht="30">
      <c r="B44" s="473" t="s">
        <v>303</v>
      </c>
    </row>
    <row r="45" spans="2:2">
      <c r="B45" s="453"/>
    </row>
    <row r="46" spans="2:2">
      <c r="B46" s="484" t="s">
        <v>96</v>
      </c>
    </row>
    <row r="47" spans="2:2">
      <c r="B47" s="453"/>
    </row>
    <row r="48" spans="2:2" ht="15.75">
      <c r="B48" s="485" t="s">
        <v>179</v>
      </c>
    </row>
    <row r="49" spans="2:2">
      <c r="B49" s="453"/>
    </row>
    <row r="50" spans="2:2" ht="30">
      <c r="B50" s="468" t="s">
        <v>208</v>
      </c>
    </row>
    <row r="51" spans="2:2">
      <c r="B51" s="450"/>
    </row>
    <row r="52" spans="2:2" ht="30">
      <c r="B52" s="468" t="s">
        <v>209</v>
      </c>
    </row>
    <row r="53" spans="2:2">
      <c r="B53" s="450"/>
    </row>
    <row r="54" spans="2:2" ht="60">
      <c r="B54" s="468" t="s">
        <v>210</v>
      </c>
    </row>
    <row r="55" spans="2:2">
      <c r="B55" s="450"/>
    </row>
    <row r="56" spans="2:2" ht="60">
      <c r="B56" s="468" t="s">
        <v>211</v>
      </c>
    </row>
    <row r="57" spans="2:2">
      <c r="B57" s="450"/>
    </row>
    <row r="58" spans="2:2" ht="60">
      <c r="B58" s="468" t="s">
        <v>212</v>
      </c>
    </row>
    <row r="59" spans="2:2">
      <c r="B59" s="450"/>
    </row>
    <row r="60" spans="2:2" ht="45">
      <c r="B60" s="468" t="s">
        <v>225</v>
      </c>
    </row>
    <row r="61" spans="2:2">
      <c r="B61" s="450"/>
    </row>
    <row r="62" spans="2:2">
      <c r="B62" s="468" t="s">
        <v>213</v>
      </c>
    </row>
    <row r="63" spans="2:2">
      <c r="B63" s="452"/>
    </row>
    <row r="64" spans="2:2">
      <c r="B64" s="456"/>
    </row>
    <row r="65" spans="2:2">
      <c r="B65" s="452"/>
    </row>
    <row r="66" spans="2:2">
      <c r="B66" s="452"/>
    </row>
    <row r="67" spans="2:2">
      <c r="B67" s="452"/>
    </row>
    <row r="68" spans="2:2">
      <c r="B68" s="452"/>
    </row>
    <row r="69" spans="2:2" ht="15.75" thickBot="1">
      <c r="B69" s="457"/>
    </row>
    <row r="70" spans="2:2"/>
    <row r="71" spans="2:2"/>
  </sheetData>
  <sheetProtection password="CE28" sheet="1" objects="1" scenarios="1" selectLockedCells="1" selectUnlockedCells="1"/>
  <phoneticPr fontId="4" type="noConversion"/>
  <printOptions horizontalCentered="1"/>
  <pageMargins left="0.70866141732283472" right="0.70866141732283472" top="0.74803149606299213" bottom="0.74803149606299213" header="0.31496062992125984" footer="0.31496062992125984"/>
  <pageSetup paperSize="9" scale="47" orientation="portrait" r:id="rId1"/>
  <headerFooter>
    <oddHeader>&amp;L&amp;D&amp;C&amp;F&amp;R&amp;T</oddHeader>
    <oddFooter>&amp;L&amp;P &amp;"Arial,Italic"of &amp;"Arial,Regular"&amp;N&amp;C&amp;A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25</vt:i4>
      </vt:variant>
    </vt:vector>
  </HeadingPairs>
  <TitlesOfParts>
    <vt:vector size="38" baseType="lpstr">
      <vt:lpstr>Notes</vt:lpstr>
      <vt:lpstr>Summary</vt:lpstr>
      <vt:lpstr>Fee Percentage</vt:lpstr>
      <vt:lpstr>Sign Charges</vt:lpstr>
      <vt:lpstr>Installation</vt:lpstr>
      <vt:lpstr>Warranty</vt:lpstr>
      <vt:lpstr>Additional Charges</vt:lpstr>
      <vt:lpstr>Spares</vt:lpstr>
      <vt:lpstr>Notes for Energy Costs</vt:lpstr>
      <vt:lpstr>AMI Energy Costs</vt:lpstr>
      <vt:lpstr>MS3 3x18 Energy Costs</vt:lpstr>
      <vt:lpstr>MS4 Energy Costs</vt:lpstr>
      <vt:lpstr>Fixed Data for Energy Costs</vt:lpstr>
      <vt:lpstr>'Fixed Data for Energy Costs'!comm</vt:lpstr>
      <vt:lpstr>comm</vt:lpstr>
      <vt:lpstr>Heater</vt:lpstr>
      <vt:lpstr>Heather</vt:lpstr>
      <vt:lpstr>'Fixed Data for Energy Costs'!Item</vt:lpstr>
      <vt:lpstr>Item</vt:lpstr>
      <vt:lpstr>'AMI Energy Costs'!ListofHeaters</vt:lpstr>
      <vt:lpstr>'MS3 3x18 Energy Costs'!ListofHeaters</vt:lpstr>
      <vt:lpstr>'MS4 Energy Costs'!ListofHeaters</vt:lpstr>
      <vt:lpstr>'Additional Charges'!Print_Area</vt:lpstr>
      <vt:lpstr>'AMI Energy Costs'!Print_Area</vt:lpstr>
      <vt:lpstr>'Fee Percentage'!Print_Area</vt:lpstr>
      <vt:lpstr>'Fixed Data for Energy Costs'!Print_Area</vt:lpstr>
      <vt:lpstr>Installation!Print_Area</vt:lpstr>
      <vt:lpstr>'MS3 3x18 Energy Costs'!Print_Area</vt:lpstr>
      <vt:lpstr>'MS4 Energy Costs'!Print_Area</vt:lpstr>
      <vt:lpstr>Notes!Print_Area</vt:lpstr>
      <vt:lpstr>'Notes for Energy Costs'!Print_Area</vt:lpstr>
      <vt:lpstr>'Sign Charges'!Print_Area</vt:lpstr>
      <vt:lpstr>Spares!Print_Area</vt:lpstr>
      <vt:lpstr>Summary!Print_Area</vt:lpstr>
      <vt:lpstr>Warranty!Print_Area</vt:lpstr>
      <vt:lpstr>'Fixed Data for Energy Costs'!Switch</vt:lpstr>
      <vt:lpstr>Switch</vt:lpstr>
      <vt:lpstr>Switch2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Dodds, Heather (Bristol);Jason</dc:creator>
  <cp:lastModifiedBy>Bryant, Lee</cp:lastModifiedBy>
  <cp:lastPrinted>2018-11-30T15:16:04Z</cp:lastPrinted>
  <dcterms:created xsi:type="dcterms:W3CDTF">2012-08-22T14:08:55Z</dcterms:created>
  <dcterms:modified xsi:type="dcterms:W3CDTF">2019-01-11T08:25:59Z</dcterms:modified>
</cp:coreProperties>
</file>